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27495" windowHeight="11700" tabRatio="923" firstSheet="7" activeTab="14"/>
  </bookViews>
  <sheets>
    <sheet name="Rekapitulace stavby" sheetId="1" r:id="rId1"/>
    <sheet name="C10 - 073 – Levského (u d..." sheetId="2" r:id="rId2"/>
    <sheet name="C11 - 095 – Otradovická (..." sheetId="3" r:id="rId3"/>
    <sheet name="C13 - 118 – U Klubu (park..." sheetId="4" r:id="rId4"/>
    <sheet name="C15 - 141 – Vazovova (Vaz..." sheetId="5" r:id="rId5"/>
    <sheet name="C16 - 144 – Mladenovova (..." sheetId="6" r:id="rId6"/>
    <sheet name="C17 - 169 – K Vltavě (K V..." sheetId="7" r:id="rId7"/>
    <sheet name="C18 - 174 – Levského (Lev..." sheetId="8" r:id="rId8"/>
    <sheet name="C19 - 020 – Botevova (u Z..." sheetId="9" r:id="rId9"/>
    <sheet name="C20 - 064 - Mádrova" sheetId="10" r:id="rId10"/>
    <sheet name="C21 - 021 - Pejevové" sheetId="11" r:id="rId11"/>
    <sheet name="C3 - 044 – Darwinova (u Z..." sheetId="12" r:id="rId12"/>
    <sheet name="C4 - 047 – K Vyhlídce (K ..." sheetId="13" r:id="rId13"/>
    <sheet name="C5 - 052 - K Dolům (u dom..." sheetId="14" r:id="rId14"/>
    <sheet name="C6 - 055 – Lysinská (Lysi..." sheetId="15" r:id="rId15"/>
    <sheet name="C7 - 058 – Platónova (Pla..." sheetId="16" r:id="rId16"/>
    <sheet name="C8 - 062 – Božetická (Bož..." sheetId="17" r:id="rId17"/>
    <sheet name="C9 - 065 – Nikoly Vapcaro..." sheetId="18" r:id="rId18"/>
    <sheet name="C14 - 127 – Daškova (u do..." sheetId="19" r:id="rId19"/>
    <sheet name="00 - VRN" sheetId="20" r:id="rId20"/>
  </sheets>
  <definedNames>
    <definedName name="_xlnm._FilterDatabase" localSheetId="19" hidden="1">'00 - VRN'!$C$119:$K$130</definedName>
    <definedName name="_xlnm._FilterDatabase" localSheetId="1" hidden="1">'C10 - 073 – Levského (u d...'!$C$120:$K$147</definedName>
    <definedName name="_xlnm._FilterDatabase" localSheetId="2" hidden="1">'C11 - 095 – Otradovická (...'!$C$120:$K$144</definedName>
    <definedName name="_xlnm._FilterDatabase" localSheetId="3" hidden="1">'C13 - 118 – U Klubu (park...'!$C$121:$K$141</definedName>
    <definedName name="_xlnm._FilterDatabase" localSheetId="18" hidden="1">'C14 - 127 – Daškova (u do...'!$C$121:$K$151</definedName>
    <definedName name="_xlnm._FilterDatabase" localSheetId="4" hidden="1">'C15 - 141 – Vazovova (Vaz...'!$C$120:$K$144</definedName>
    <definedName name="_xlnm._FilterDatabase" localSheetId="5" hidden="1">'C16 - 144 – Mladenovova (...'!$C$120:$K$139</definedName>
    <definedName name="_xlnm._FilterDatabase" localSheetId="6" hidden="1">'C17 - 169 – K Vltavě (K V...'!$C$120:$K$142</definedName>
    <definedName name="_xlnm._FilterDatabase" localSheetId="7" hidden="1">'C18 - 174 – Levského (Lev...'!$C$120:$K$140</definedName>
    <definedName name="_xlnm._FilterDatabase" localSheetId="8" hidden="1">'C19 - 020 – Botevova (u Z...'!$C$120:$K$140</definedName>
    <definedName name="_xlnm._FilterDatabase" localSheetId="9" hidden="1">'C20 - 064 - Mádrova'!$C$121:$K$150</definedName>
    <definedName name="_xlnm._FilterDatabase" localSheetId="10" hidden="1">'C21 - 021 - Pejevové'!$C$122:$K$153</definedName>
    <definedName name="_xlnm._FilterDatabase" localSheetId="11" hidden="1">'C3 - 044 – Darwinova (u Z...'!$C$120:$K$144</definedName>
    <definedName name="_xlnm._FilterDatabase" localSheetId="12" hidden="1">'C4 - 047 – K Vyhlídce (K ...'!$C$121:$K$147</definedName>
    <definedName name="_xlnm._FilterDatabase" localSheetId="13" hidden="1">'C5 - 052 - K Dolům (u dom...'!$C$120:$K$142</definedName>
    <definedName name="_xlnm._FilterDatabase" localSheetId="14" hidden="1">'C6 - 055 – Lysinská (Lysi...'!$C$120:$K$142</definedName>
    <definedName name="_xlnm._FilterDatabase" localSheetId="15" hidden="1">'C7 - 058 – Platónova (Pla...'!$C$121:$K$145</definedName>
    <definedName name="_xlnm._FilterDatabase" localSheetId="16" hidden="1">'C8 - 062 – Božetická (Bož...'!$C$120:$K$143</definedName>
    <definedName name="_xlnm._FilterDatabase" localSheetId="17" hidden="1">'C9 - 065 – Nikoly Vapcaro...'!$C$121:$K$148</definedName>
    <definedName name="_xlnm.Print_Titles" localSheetId="19">'00 - VRN'!$119:$119</definedName>
    <definedName name="_xlnm.Print_Titles" localSheetId="1">'C10 - 073 – Levského (u d...'!$120:$120</definedName>
    <definedName name="_xlnm.Print_Titles" localSheetId="2">'C11 - 095 – Otradovická (...'!$120:$120</definedName>
    <definedName name="_xlnm.Print_Titles" localSheetId="3">'C13 - 118 – U Klubu (park...'!$121:$121</definedName>
    <definedName name="_xlnm.Print_Titles" localSheetId="18">'C14 - 127 – Daškova (u do...'!$121:$121</definedName>
    <definedName name="_xlnm.Print_Titles" localSheetId="4">'C15 - 141 – Vazovova (Vaz...'!$120:$120</definedName>
    <definedName name="_xlnm.Print_Titles" localSheetId="5">'C16 - 144 – Mladenovova (...'!$120:$120</definedName>
    <definedName name="_xlnm.Print_Titles" localSheetId="6">'C17 - 169 – K Vltavě (K V...'!$120:$120</definedName>
    <definedName name="_xlnm.Print_Titles" localSheetId="7">'C18 - 174 – Levského (Lev...'!$120:$120</definedName>
    <definedName name="_xlnm.Print_Titles" localSheetId="8">'C19 - 020 – Botevova (u Z...'!$120:$120</definedName>
    <definedName name="_xlnm.Print_Titles" localSheetId="9">'C20 - 064 - Mádrova'!$121:$121</definedName>
    <definedName name="_xlnm.Print_Titles" localSheetId="10">'C21 - 021 - Pejevové'!$122:$122</definedName>
    <definedName name="_xlnm.Print_Titles" localSheetId="11">'C3 - 044 – Darwinova (u Z...'!$120:$120</definedName>
    <definedName name="_xlnm.Print_Titles" localSheetId="12">'C4 - 047 – K Vyhlídce (K ...'!$121:$121</definedName>
    <definedName name="_xlnm.Print_Titles" localSheetId="13">'C5 - 052 - K Dolům (u dom...'!$120:$120</definedName>
    <definedName name="_xlnm.Print_Titles" localSheetId="14">'C6 - 055 – Lysinská (Lysi...'!$120:$120</definedName>
    <definedName name="_xlnm.Print_Titles" localSheetId="15">'C7 - 058 – Platónova (Pla...'!$121:$121</definedName>
    <definedName name="_xlnm.Print_Titles" localSheetId="16">'C8 - 062 – Božetická (Bož...'!$120:$120</definedName>
    <definedName name="_xlnm.Print_Titles" localSheetId="17">'C9 - 065 – Nikoly Vapcaro...'!$121:$121</definedName>
    <definedName name="_xlnm.Print_Titles" localSheetId="0">'Rekapitulace stavby'!$92:$92</definedName>
    <definedName name="_xlnm.Print_Area" localSheetId="19">'00 - VRN'!$C$4:$J$76,'00 - VRN'!$C$82:$J$101,'00 - VRN'!$C$107:$J$130</definedName>
    <definedName name="_xlnm.Print_Area" localSheetId="1">'C10 - 073 – Levského (u d...'!$C$4:$J$76,'C10 - 073 – Levského (u d...'!$C$82:$J$102,'C10 - 073 – Levského (u d...'!$C$108:$J$147</definedName>
    <definedName name="_xlnm.Print_Area" localSheetId="2">'C11 - 095 – Otradovická (...'!$C$4:$J$76,'C11 - 095 – Otradovická (...'!$C$82:$J$102,'C11 - 095 – Otradovická (...'!$C$108:$J$144</definedName>
    <definedName name="_xlnm.Print_Area" localSheetId="3">'C13 - 118 – U Klubu (park...'!$C$4:$J$76,'C13 - 118 – U Klubu (park...'!$C$82:$J$103,'C13 - 118 – U Klubu (park...'!$C$109:$J$141</definedName>
    <definedName name="_xlnm.Print_Area" localSheetId="18">'C14 - 127 – Daškova (u do...'!$C$4:$J$76,'C14 - 127 – Daškova (u do...'!$C$82:$J$103,'C14 - 127 – Daškova (u do...'!$C$109:$J$151</definedName>
    <definedName name="_xlnm.Print_Area" localSheetId="4">'C15 - 141 – Vazovova (Vaz...'!$C$4:$J$76,'C15 - 141 – Vazovova (Vaz...'!$C$82:$J$102,'C15 - 141 – Vazovova (Vaz...'!$C$108:$J$144</definedName>
    <definedName name="_xlnm.Print_Area" localSheetId="5">'C16 - 144 – Mladenovova (...'!$C$4:$J$76,'C16 - 144 – Mladenovova (...'!$C$82:$J$102,'C16 - 144 – Mladenovova (...'!$C$108:$J$139</definedName>
    <definedName name="_xlnm.Print_Area" localSheetId="6">'C17 - 169 – K Vltavě (K V...'!$C$4:$J$76,'C17 - 169 – K Vltavě (K V...'!$C$82:$J$102,'C17 - 169 – K Vltavě (K V...'!$C$108:$J$142</definedName>
    <definedName name="_xlnm.Print_Area" localSheetId="7">'C18 - 174 – Levského (Lev...'!$C$4:$J$76,'C18 - 174 – Levského (Lev...'!$C$82:$J$102,'C18 - 174 – Levského (Lev...'!$C$108:$J$140</definedName>
    <definedName name="_xlnm.Print_Area" localSheetId="8">'C19 - 020 – Botevova (u Z...'!$C$4:$J$76,'C19 - 020 – Botevova (u Z...'!$C$82:$J$102,'C19 - 020 – Botevova (u Z...'!$C$108:$J$140</definedName>
    <definedName name="_xlnm.Print_Area" localSheetId="9">'C20 - 064 - Mádrova'!$C$4:$J$76,'C20 - 064 - Mádrova'!$C$82:$J$103,'C20 - 064 - Mádrova'!$C$109:$J$150</definedName>
    <definedName name="_xlnm.Print_Area" localSheetId="10">'C21 - 021 - Pejevové'!$C$4:$J$76,'C21 - 021 - Pejevové'!$C$82:$J$104,'C21 - 021 - Pejevové'!$C$110:$J$153</definedName>
    <definedName name="_xlnm.Print_Area" localSheetId="11">'C3 - 044 – Darwinova (u Z...'!$C$4:$J$76,'C3 - 044 – Darwinova (u Z...'!$C$82:$J$102,'C3 - 044 – Darwinova (u Z...'!$C$108:$J$144</definedName>
    <definedName name="_xlnm.Print_Area" localSheetId="12">'C4 - 047 – K Vyhlídce (K ...'!$C$4:$J$76,'C4 - 047 – K Vyhlídce (K ...'!$C$82:$J$103,'C4 - 047 – K Vyhlídce (K ...'!$C$109:$J$147</definedName>
    <definedName name="_xlnm.Print_Area" localSheetId="13">'C5 - 052 - K Dolům (u dom...'!$C$4:$J$76,'C5 - 052 - K Dolům (u dom...'!$C$82:$J$102,'C5 - 052 - K Dolům (u dom...'!$C$108:$J$142</definedName>
    <definedName name="_xlnm.Print_Area" localSheetId="14">'C6 - 055 – Lysinská (Lysi...'!$C$4:$J$76,'C6 - 055 – Lysinská (Lysi...'!$C$82:$J$102,'C6 - 055 – Lysinská (Lysi...'!$C$108:$J$142</definedName>
    <definedName name="_xlnm.Print_Area" localSheetId="15">'C7 - 058 – Platónova (Pla...'!$C$4:$J$76,'C7 - 058 – Platónova (Pla...'!$C$82:$J$103,'C7 - 058 – Platónova (Pla...'!$C$109:$J$145</definedName>
    <definedName name="_xlnm.Print_Area" localSheetId="16">'C8 - 062 – Božetická (Bož...'!$C$4:$J$76,'C8 - 062 – Božetická (Bož...'!$C$82:$J$102,'C8 - 062 – Božetická (Bož...'!$C$108:$J$143</definedName>
    <definedName name="_xlnm.Print_Area" localSheetId="17">'C9 - 065 – Nikoly Vapcaro...'!$C$4:$J$76,'C9 - 065 – Nikoly Vapcaro...'!$C$82:$J$103,'C9 - 065 – Nikoly Vapcaro...'!$C$109:$J$148</definedName>
    <definedName name="_xlnm.Print_Area" localSheetId="0">'Rekapitulace stavby'!$D$4:$AO$76,'Rekapitulace stavby'!$C$82:$AQ$114</definedName>
  </definedNames>
  <calcPr calcId="145621"/>
</workbook>
</file>

<file path=xl/calcChain.xml><?xml version="1.0" encoding="utf-8"?>
<calcChain xmlns="http://schemas.openxmlformats.org/spreadsheetml/2006/main">
  <c r="J37" i="20" l="1"/>
  <c r="J36" i="20"/>
  <c r="AY113" i="1"/>
  <c r="J35" i="20"/>
  <c r="AX113" i="1" s="1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8" i="20"/>
  <c r="BH128" i="20"/>
  <c r="BG128" i="20"/>
  <c r="BF128" i="20"/>
  <c r="T128" i="20"/>
  <c r="R128" i="20"/>
  <c r="P128" i="20"/>
  <c r="BI126" i="20"/>
  <c r="BH126" i="20"/>
  <c r="BG126" i="20"/>
  <c r="BF126" i="20"/>
  <c r="T126" i="20"/>
  <c r="T125" i="20"/>
  <c r="R126" i="20"/>
  <c r="R125" i="20"/>
  <c r="P126" i="20"/>
  <c r="P125" i="20"/>
  <c r="BI124" i="20"/>
  <c r="BH124" i="20"/>
  <c r="BG124" i="20"/>
  <c r="BF124" i="20"/>
  <c r="T124" i="20"/>
  <c r="R124" i="20"/>
  <c r="P124" i="20"/>
  <c r="BI123" i="20"/>
  <c r="BH123" i="20"/>
  <c r="BG123" i="20"/>
  <c r="BF123" i="20"/>
  <c r="T123" i="20"/>
  <c r="R123" i="20"/>
  <c r="P123" i="20"/>
  <c r="F114" i="20"/>
  <c r="E112" i="20"/>
  <c r="F89" i="20"/>
  <c r="E87" i="20"/>
  <c r="J24" i="20"/>
  <c r="E24" i="20"/>
  <c r="J117" i="20" s="1"/>
  <c r="J23" i="20"/>
  <c r="J21" i="20"/>
  <c r="E21" i="20"/>
  <c r="J116" i="20" s="1"/>
  <c r="J20" i="20"/>
  <c r="J18" i="20"/>
  <c r="E18" i="20"/>
  <c r="F117" i="20" s="1"/>
  <c r="J17" i="20"/>
  <c r="J15" i="20"/>
  <c r="E15" i="20"/>
  <c r="F91" i="20" s="1"/>
  <c r="J14" i="20"/>
  <c r="J12" i="20"/>
  <c r="J114" i="20"/>
  <c r="E7" i="20"/>
  <c r="E110" i="20"/>
  <c r="J37" i="19"/>
  <c r="J36" i="19"/>
  <c r="AY112" i="1" s="1"/>
  <c r="J35" i="19"/>
  <c r="AX112" i="1"/>
  <c r="BI151" i="19"/>
  <c r="BH151" i="19"/>
  <c r="BG151" i="19"/>
  <c r="BF151" i="19"/>
  <c r="T151" i="19"/>
  <c r="R151" i="19"/>
  <c r="P151" i="19"/>
  <c r="BI150" i="19"/>
  <c r="BH150" i="19"/>
  <c r="BG150" i="19"/>
  <c r="BF150" i="19"/>
  <c r="T150" i="19"/>
  <c r="R150" i="19"/>
  <c r="P150" i="19"/>
  <c r="BI149" i="19"/>
  <c r="BH149" i="19"/>
  <c r="BG149" i="19"/>
  <c r="BF149" i="19"/>
  <c r="T149" i="19"/>
  <c r="R149" i="19"/>
  <c r="P149" i="19"/>
  <c r="BI148" i="19"/>
  <c r="BH148" i="19"/>
  <c r="BG148" i="19"/>
  <c r="BF148" i="19"/>
  <c r="T148" i="19"/>
  <c r="R148" i="19"/>
  <c r="P148" i="19"/>
  <c r="BI147" i="19"/>
  <c r="BH147" i="19"/>
  <c r="BG147" i="19"/>
  <c r="BF147" i="19"/>
  <c r="T147" i="19"/>
  <c r="R147" i="19"/>
  <c r="P147" i="19"/>
  <c r="BI145" i="19"/>
  <c r="BH145" i="19"/>
  <c r="BG145" i="19"/>
  <c r="BF145" i="19"/>
  <c r="T145" i="19"/>
  <c r="R145" i="19"/>
  <c r="P145" i="19"/>
  <c r="BI144" i="19"/>
  <c r="BH144" i="19"/>
  <c r="BG144" i="19"/>
  <c r="BF144" i="19"/>
  <c r="T144" i="19"/>
  <c r="R144" i="19"/>
  <c r="P144" i="19"/>
  <c r="BI143" i="19"/>
  <c r="BH143" i="19"/>
  <c r="BG143" i="19"/>
  <c r="BF143" i="19"/>
  <c r="T143" i="19"/>
  <c r="R143" i="19"/>
  <c r="P143" i="19"/>
  <c r="BI141" i="19"/>
  <c r="BH141" i="19"/>
  <c r="BG141" i="19"/>
  <c r="BF141" i="19"/>
  <c r="T141" i="19"/>
  <c r="R141" i="19"/>
  <c r="P141" i="19"/>
  <c r="BI140" i="19"/>
  <c r="BH140" i="19"/>
  <c r="BG140" i="19"/>
  <c r="BF140" i="19"/>
  <c r="T140" i="19"/>
  <c r="R140" i="19"/>
  <c r="P140" i="19"/>
  <c r="BI139" i="19"/>
  <c r="BH139" i="19"/>
  <c r="BG139" i="19"/>
  <c r="BF139" i="19"/>
  <c r="T139" i="19"/>
  <c r="R139" i="19"/>
  <c r="P139" i="19"/>
  <c r="BI138" i="19"/>
  <c r="BH138" i="19"/>
  <c r="BG138" i="19"/>
  <c r="BF138" i="19"/>
  <c r="T138" i="19"/>
  <c r="R138" i="19"/>
  <c r="P138" i="19"/>
  <c r="BI137" i="19"/>
  <c r="BH137" i="19"/>
  <c r="BG137" i="19"/>
  <c r="BF137" i="19"/>
  <c r="T137" i="19"/>
  <c r="R137" i="19"/>
  <c r="P137" i="19"/>
  <c r="BI136" i="19"/>
  <c r="BH136" i="19"/>
  <c r="BG136" i="19"/>
  <c r="BF136" i="19"/>
  <c r="T136" i="19"/>
  <c r="R136" i="19"/>
  <c r="P136" i="19"/>
  <c r="BI134" i="19"/>
  <c r="BH134" i="19"/>
  <c r="BG134" i="19"/>
  <c r="BF134" i="19"/>
  <c r="T134" i="19"/>
  <c r="T133" i="19"/>
  <c r="R134" i="19"/>
  <c r="R133" i="19" s="1"/>
  <c r="P134" i="19"/>
  <c r="P133" i="19"/>
  <c r="BI132" i="19"/>
  <c r="BH132" i="19"/>
  <c r="BG132" i="19"/>
  <c r="BF132" i="19"/>
  <c r="T132" i="19"/>
  <c r="R132" i="19"/>
  <c r="P132" i="19"/>
  <c r="BI131" i="19"/>
  <c r="BH131" i="19"/>
  <c r="BG131" i="19"/>
  <c r="BF131" i="19"/>
  <c r="T131" i="19"/>
  <c r="R131" i="19"/>
  <c r="P131" i="19"/>
  <c r="BI130" i="19"/>
  <c r="BH130" i="19"/>
  <c r="BG130" i="19"/>
  <c r="BF130" i="19"/>
  <c r="T130" i="19"/>
  <c r="R130" i="19"/>
  <c r="P130" i="19"/>
  <c r="BI129" i="19"/>
  <c r="BH129" i="19"/>
  <c r="BG129" i="19"/>
  <c r="BF129" i="19"/>
  <c r="T129" i="19"/>
  <c r="R129" i="19"/>
  <c r="P129" i="19"/>
  <c r="BI128" i="19"/>
  <c r="BH128" i="19"/>
  <c r="BG128" i="19"/>
  <c r="BF128" i="19"/>
  <c r="T128" i="19"/>
  <c r="R128" i="19"/>
  <c r="P128" i="19"/>
  <c r="BI127" i="19"/>
  <c r="BH127" i="19"/>
  <c r="BG127" i="19"/>
  <c r="BF127" i="19"/>
  <c r="T127" i="19"/>
  <c r="R127" i="19"/>
  <c r="P127" i="19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F116" i="19"/>
  <c r="E114" i="19"/>
  <c r="F89" i="19"/>
  <c r="E87" i="19"/>
  <c r="J24" i="19"/>
  <c r="E24" i="19"/>
  <c r="J119" i="19"/>
  <c r="J23" i="19"/>
  <c r="J21" i="19"/>
  <c r="E21" i="19"/>
  <c r="J118" i="19"/>
  <c r="J20" i="19"/>
  <c r="J18" i="19"/>
  <c r="E18" i="19"/>
  <c r="F119" i="19"/>
  <c r="J17" i="19"/>
  <c r="J15" i="19"/>
  <c r="E15" i="19"/>
  <c r="F118" i="19"/>
  <c r="J14" i="19"/>
  <c r="J12" i="19"/>
  <c r="J116" i="19" s="1"/>
  <c r="E7" i="19"/>
  <c r="E85" i="19"/>
  <c r="J37" i="18"/>
  <c r="J36" i="18"/>
  <c r="AY111" i="1"/>
  <c r="J35" i="18"/>
  <c r="AX111" i="1"/>
  <c r="BI148" i="18"/>
  <c r="BH148" i="18"/>
  <c r="BG148" i="18"/>
  <c r="BF148" i="18"/>
  <c r="T148" i="18"/>
  <c r="R148" i="18"/>
  <c r="P148" i="18"/>
  <c r="BI147" i="18"/>
  <c r="BH147" i="18"/>
  <c r="BG147" i="18"/>
  <c r="BF147" i="18"/>
  <c r="T147" i="18"/>
  <c r="R147" i="18"/>
  <c r="P147" i="18"/>
  <c r="BI146" i="18"/>
  <c r="BH146" i="18"/>
  <c r="BG146" i="18"/>
  <c r="BF146" i="18"/>
  <c r="T146" i="18"/>
  <c r="R146" i="18"/>
  <c r="P146" i="18"/>
  <c r="BI145" i="18"/>
  <c r="BH145" i="18"/>
  <c r="BG145" i="18"/>
  <c r="BF145" i="18"/>
  <c r="T145" i="18"/>
  <c r="R145" i="18"/>
  <c r="P145" i="18"/>
  <c r="BI143" i="18"/>
  <c r="BH143" i="18"/>
  <c r="BG143" i="18"/>
  <c r="BF143" i="18"/>
  <c r="T143" i="18"/>
  <c r="R143" i="18"/>
  <c r="P143" i="18"/>
  <c r="BI142" i="18"/>
  <c r="BH142" i="18"/>
  <c r="BG142" i="18"/>
  <c r="BF142" i="18"/>
  <c r="T142" i="18"/>
  <c r="R142" i="18"/>
  <c r="P142" i="18"/>
  <c r="BI141" i="18"/>
  <c r="BH141" i="18"/>
  <c r="BG141" i="18"/>
  <c r="BF141" i="18"/>
  <c r="T141" i="18"/>
  <c r="R141" i="18"/>
  <c r="P141" i="18"/>
  <c r="BI140" i="18"/>
  <c r="BH140" i="18"/>
  <c r="BG140" i="18"/>
  <c r="BF140" i="18"/>
  <c r="T140" i="18"/>
  <c r="R140" i="18"/>
  <c r="P140" i="18"/>
  <c r="BI139" i="18"/>
  <c r="BH139" i="18"/>
  <c r="BG139" i="18"/>
  <c r="BF139" i="18"/>
  <c r="T139" i="18"/>
  <c r="R139" i="18"/>
  <c r="P139" i="18"/>
  <c r="BI137" i="18"/>
  <c r="BH137" i="18"/>
  <c r="BG137" i="18"/>
  <c r="BF137" i="18"/>
  <c r="T137" i="18"/>
  <c r="R137" i="18"/>
  <c r="P137" i="18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F116" i="18"/>
  <c r="E114" i="18"/>
  <c r="F89" i="18"/>
  <c r="E87" i="18"/>
  <c r="J24" i="18"/>
  <c r="E24" i="18"/>
  <c r="J119" i="18"/>
  <c r="J23" i="18"/>
  <c r="J21" i="18"/>
  <c r="E21" i="18"/>
  <c r="J118" i="18"/>
  <c r="J20" i="18"/>
  <c r="J18" i="18"/>
  <c r="E18" i="18"/>
  <c r="F119" i="18"/>
  <c r="J17" i="18"/>
  <c r="J15" i="18"/>
  <c r="E15" i="18"/>
  <c r="F118" i="18"/>
  <c r="J14" i="18"/>
  <c r="J12" i="18"/>
  <c r="J116" i="18"/>
  <c r="E7" i="18"/>
  <c r="E112" i="18"/>
  <c r="J37" i="17"/>
  <c r="J36" i="17"/>
  <c r="AY110" i="1"/>
  <c r="J35" i="17"/>
  <c r="AX110" i="1" s="1"/>
  <c r="BI143" i="17"/>
  <c r="BH143" i="17"/>
  <c r="BG143" i="17"/>
  <c r="BF143" i="17"/>
  <c r="T143" i="17"/>
  <c r="R143" i="17"/>
  <c r="P143" i="17"/>
  <c r="BI142" i="17"/>
  <c r="BH142" i="17"/>
  <c r="BG142" i="17"/>
  <c r="BF142" i="17"/>
  <c r="T142" i="17"/>
  <c r="R142" i="17"/>
  <c r="P142" i="17"/>
  <c r="BI141" i="17"/>
  <c r="BH141" i="17"/>
  <c r="BG141" i="17"/>
  <c r="BF141" i="17"/>
  <c r="T141" i="17"/>
  <c r="R141" i="17"/>
  <c r="P141" i="17"/>
  <c r="BI140" i="17"/>
  <c r="BH140" i="17"/>
  <c r="BG140" i="17"/>
  <c r="BF140" i="17"/>
  <c r="T140" i="17"/>
  <c r="R140" i="17"/>
  <c r="P140" i="17"/>
  <c r="BI138" i="17"/>
  <c r="BH138" i="17"/>
  <c r="BG138" i="17"/>
  <c r="BF138" i="17"/>
  <c r="T138" i="17"/>
  <c r="R138" i="17"/>
  <c r="P138" i="17"/>
  <c r="BI137" i="17"/>
  <c r="BH137" i="17"/>
  <c r="BG137" i="17"/>
  <c r="BF137" i="17"/>
  <c r="T137" i="17"/>
  <c r="R137" i="17"/>
  <c r="P137" i="17"/>
  <c r="BI136" i="17"/>
  <c r="BH136" i="17"/>
  <c r="BG136" i="17"/>
  <c r="BF136" i="17"/>
  <c r="T136" i="17"/>
  <c r="R136" i="17"/>
  <c r="P136" i="17"/>
  <c r="BI135" i="17"/>
  <c r="BH135" i="17"/>
  <c r="BG135" i="17"/>
  <c r="BF135" i="17"/>
  <c r="T135" i="17"/>
  <c r="R135" i="17"/>
  <c r="P135" i="17"/>
  <c r="BI134" i="17"/>
  <c r="BH134" i="17"/>
  <c r="BG134" i="17"/>
  <c r="BF134" i="17"/>
  <c r="T134" i="17"/>
  <c r="R134" i="17"/>
  <c r="P134" i="17"/>
  <c r="BI132" i="17"/>
  <c r="BH132" i="17"/>
  <c r="BG132" i="17"/>
  <c r="BF132" i="17"/>
  <c r="T132" i="17"/>
  <c r="R132" i="17"/>
  <c r="P132" i="17"/>
  <c r="BI131" i="17"/>
  <c r="BH131" i="17"/>
  <c r="BG131" i="17"/>
  <c r="BF131" i="17"/>
  <c r="T131" i="17"/>
  <c r="R131" i="17"/>
  <c r="P131" i="17"/>
  <c r="BI130" i="17"/>
  <c r="BH130" i="17"/>
  <c r="BG130" i="17"/>
  <c r="BF130" i="17"/>
  <c r="T130" i="17"/>
  <c r="R130" i="17"/>
  <c r="P130" i="17"/>
  <c r="BI128" i="17"/>
  <c r="BH128" i="17"/>
  <c r="BG128" i="17"/>
  <c r="BF128" i="17"/>
  <c r="T128" i="17"/>
  <c r="R128" i="17"/>
  <c r="P128" i="17"/>
  <c r="BI127" i="17"/>
  <c r="BH127" i="17"/>
  <c r="BG127" i="17"/>
  <c r="BF127" i="17"/>
  <c r="T127" i="17"/>
  <c r="R127" i="17"/>
  <c r="P127" i="17"/>
  <c r="BI126" i="17"/>
  <c r="BH126" i="17"/>
  <c r="BG126" i="17"/>
  <c r="BF126" i="17"/>
  <c r="T126" i="17"/>
  <c r="R126" i="17"/>
  <c r="P126" i="17"/>
  <c r="BI125" i="17"/>
  <c r="BH125" i="17"/>
  <c r="BG125" i="17"/>
  <c r="BF125" i="17"/>
  <c r="T125" i="17"/>
  <c r="R125" i="17"/>
  <c r="P125" i="17"/>
  <c r="BI124" i="17"/>
  <c r="BH124" i="17"/>
  <c r="BG124" i="17"/>
  <c r="BF124" i="17"/>
  <c r="T124" i="17"/>
  <c r="R124" i="17"/>
  <c r="P124" i="17"/>
  <c r="F115" i="17"/>
  <c r="E113" i="17"/>
  <c r="F89" i="17"/>
  <c r="E87" i="17"/>
  <c r="J24" i="17"/>
  <c r="E24" i="17"/>
  <c r="J118" i="17"/>
  <c r="J23" i="17"/>
  <c r="J21" i="17"/>
  <c r="E21" i="17"/>
  <c r="J117" i="17"/>
  <c r="J20" i="17"/>
  <c r="J18" i="17"/>
  <c r="E18" i="17"/>
  <c r="F92" i="17"/>
  <c r="J17" i="17"/>
  <c r="J15" i="17"/>
  <c r="E15" i="17"/>
  <c r="F117" i="17"/>
  <c r="J14" i="17"/>
  <c r="J12" i="17"/>
  <c r="J89" i="17"/>
  <c r="E7" i="17"/>
  <c r="E111" i="17"/>
  <c r="J37" i="16"/>
  <c r="J36" i="16"/>
  <c r="AY109" i="1"/>
  <c r="J35" i="16"/>
  <c r="AX109" i="1" s="1"/>
  <c r="BI145" i="16"/>
  <c r="BH145" i="16"/>
  <c r="BG145" i="16"/>
  <c r="BF145" i="16"/>
  <c r="T145" i="16"/>
  <c r="R145" i="16"/>
  <c r="P145" i="16"/>
  <c r="BI144" i="16"/>
  <c r="BH144" i="16"/>
  <c r="BG144" i="16"/>
  <c r="BF144" i="16"/>
  <c r="T144" i="16"/>
  <c r="R144" i="16"/>
  <c r="P144" i="16"/>
  <c r="BI143" i="16"/>
  <c r="BH143" i="16"/>
  <c r="BG143" i="16"/>
  <c r="BF143" i="16"/>
  <c r="T143" i="16"/>
  <c r="R143" i="16"/>
  <c r="P143" i="16"/>
  <c r="BI142" i="16"/>
  <c r="BH142" i="16"/>
  <c r="BG142" i="16"/>
  <c r="BF142" i="16"/>
  <c r="T142" i="16"/>
  <c r="R142" i="16"/>
  <c r="P142" i="16"/>
  <c r="BI140" i="16"/>
  <c r="BH140" i="16"/>
  <c r="BG140" i="16"/>
  <c r="BF140" i="16"/>
  <c r="T140" i="16"/>
  <c r="R140" i="16"/>
  <c r="P140" i="16"/>
  <c r="BI139" i="16"/>
  <c r="BH139" i="16"/>
  <c r="BG139" i="16"/>
  <c r="BF139" i="16"/>
  <c r="T139" i="16"/>
  <c r="R139" i="16"/>
  <c r="P139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2" i="16"/>
  <c r="BH132" i="16"/>
  <c r="BG132" i="16"/>
  <c r="BF132" i="16"/>
  <c r="T132" i="16"/>
  <c r="T131" i="16" s="1"/>
  <c r="R132" i="16"/>
  <c r="R131" i="16"/>
  <c r="P132" i="16"/>
  <c r="P131" i="16" s="1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F116" i="16"/>
  <c r="E114" i="16"/>
  <c r="F89" i="16"/>
  <c r="E87" i="16"/>
  <c r="J24" i="16"/>
  <c r="E24" i="16"/>
  <c r="J119" i="16"/>
  <c r="J23" i="16"/>
  <c r="J21" i="16"/>
  <c r="E21" i="16"/>
  <c r="J91" i="16"/>
  <c r="J20" i="16"/>
  <c r="J18" i="16"/>
  <c r="E18" i="16"/>
  <c r="F92" i="16"/>
  <c r="J17" i="16"/>
  <c r="J15" i="16"/>
  <c r="E15" i="16"/>
  <c r="F118" i="16"/>
  <c r="J14" i="16"/>
  <c r="J12" i="16"/>
  <c r="J116" i="16" s="1"/>
  <c r="E7" i="16"/>
  <c r="E112" i="16"/>
  <c r="J37" i="15"/>
  <c r="J36" i="15"/>
  <c r="AY108" i="1"/>
  <c r="J35" i="15"/>
  <c r="AX108" i="1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F115" i="15"/>
  <c r="E113" i="15"/>
  <c r="F89" i="15"/>
  <c r="E87" i="15"/>
  <c r="J24" i="15"/>
  <c r="E24" i="15"/>
  <c r="J118" i="15"/>
  <c r="J23" i="15"/>
  <c r="J21" i="15"/>
  <c r="E21" i="15"/>
  <c r="J117" i="15"/>
  <c r="J20" i="15"/>
  <c r="J18" i="15"/>
  <c r="E18" i="15"/>
  <c r="F118" i="15"/>
  <c r="J17" i="15"/>
  <c r="J15" i="15"/>
  <c r="E15" i="15"/>
  <c r="F91" i="15"/>
  <c r="J14" i="15"/>
  <c r="J12" i="15"/>
  <c r="J89" i="15"/>
  <c r="E7" i="15"/>
  <c r="E111" i="15"/>
  <c r="J37" i="14"/>
  <c r="J36" i="14"/>
  <c r="AY107" i="1"/>
  <c r="J35" i="14"/>
  <c r="AX107" i="1" s="1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9" i="14"/>
  <c r="BH139" i="14"/>
  <c r="BG139" i="14"/>
  <c r="BF139" i="14"/>
  <c r="T139" i="14"/>
  <c r="R139" i="14"/>
  <c r="P139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F115" i="14"/>
  <c r="E113" i="14"/>
  <c r="F89" i="14"/>
  <c r="E87" i="14"/>
  <c r="J24" i="14"/>
  <c r="E24" i="14"/>
  <c r="J118" i="14"/>
  <c r="J23" i="14"/>
  <c r="J21" i="14"/>
  <c r="E21" i="14"/>
  <c r="J91" i="14"/>
  <c r="J20" i="14"/>
  <c r="J18" i="14"/>
  <c r="E18" i="14"/>
  <c r="F118" i="14"/>
  <c r="J17" i="14"/>
  <c r="J15" i="14"/>
  <c r="E15" i="14"/>
  <c r="F117" i="14"/>
  <c r="J14" i="14"/>
  <c r="J12" i="14"/>
  <c r="J89" i="14"/>
  <c r="E7" i="14"/>
  <c r="E111" i="14" s="1"/>
  <c r="J37" i="13"/>
  <c r="J36" i="13"/>
  <c r="AY106" i="1"/>
  <c r="J35" i="13"/>
  <c r="AX106" i="1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3" i="13"/>
  <c r="BH133" i="13"/>
  <c r="BG133" i="13"/>
  <c r="BF133" i="13"/>
  <c r="T133" i="13"/>
  <c r="T132" i="13" s="1"/>
  <c r="R133" i="13"/>
  <c r="R132" i="13"/>
  <c r="P133" i="13"/>
  <c r="P132" i="13" s="1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F116" i="13"/>
  <c r="E114" i="13"/>
  <c r="F89" i="13"/>
  <c r="E87" i="13"/>
  <c r="J24" i="13"/>
  <c r="E24" i="13"/>
  <c r="J119" i="13" s="1"/>
  <c r="J23" i="13"/>
  <c r="J21" i="13"/>
  <c r="E21" i="13"/>
  <c r="J118" i="13" s="1"/>
  <c r="J20" i="13"/>
  <c r="J18" i="13"/>
  <c r="E18" i="13"/>
  <c r="F119" i="13" s="1"/>
  <c r="J17" i="13"/>
  <c r="J15" i="13"/>
  <c r="E15" i="13"/>
  <c r="F91" i="13" s="1"/>
  <c r="J14" i="13"/>
  <c r="J12" i="13"/>
  <c r="J116" i="13"/>
  <c r="E7" i="13"/>
  <c r="E112" i="13"/>
  <c r="J37" i="12"/>
  <c r="J36" i="12"/>
  <c r="AY105" i="1" s="1"/>
  <c r="J35" i="12"/>
  <c r="AX105" i="1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F115" i="12"/>
  <c r="E113" i="12"/>
  <c r="F89" i="12"/>
  <c r="E87" i="12"/>
  <c r="J24" i="12"/>
  <c r="E24" i="12"/>
  <c r="J118" i="12"/>
  <c r="J23" i="12"/>
  <c r="J21" i="12"/>
  <c r="E21" i="12"/>
  <c r="J91" i="12"/>
  <c r="J20" i="12"/>
  <c r="J18" i="12"/>
  <c r="E18" i="12"/>
  <c r="F118" i="12"/>
  <c r="J17" i="12"/>
  <c r="J15" i="12"/>
  <c r="E15" i="12"/>
  <c r="F91" i="12"/>
  <c r="J14" i="12"/>
  <c r="J12" i="12"/>
  <c r="J115" i="12"/>
  <c r="E7" i="12"/>
  <c r="E85" i="12" s="1"/>
  <c r="J37" i="11"/>
  <c r="J36" i="11"/>
  <c r="AY104" i="1"/>
  <c r="J35" i="11"/>
  <c r="AX104" i="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T142" i="11"/>
  <c r="R143" i="11"/>
  <c r="R142" i="11"/>
  <c r="P143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T133" i="11"/>
  <c r="R134" i="11"/>
  <c r="R133" i="11"/>
  <c r="P134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F117" i="11"/>
  <c r="E115" i="11"/>
  <c r="F89" i="11"/>
  <c r="E87" i="11"/>
  <c r="J24" i="11"/>
  <c r="E24" i="11"/>
  <c r="J92" i="11"/>
  <c r="J23" i="11"/>
  <c r="J21" i="11"/>
  <c r="E21" i="11"/>
  <c r="J91" i="11"/>
  <c r="J20" i="11"/>
  <c r="J18" i="11"/>
  <c r="E18" i="11"/>
  <c r="F92" i="11"/>
  <c r="J17" i="11"/>
  <c r="J15" i="11"/>
  <c r="E15" i="11"/>
  <c r="F119" i="11"/>
  <c r="J14" i="11"/>
  <c r="J12" i="11"/>
  <c r="J117" i="11"/>
  <c r="E7" i="11"/>
  <c r="E85" i="11" s="1"/>
  <c r="J37" i="10"/>
  <c r="J36" i="10"/>
  <c r="AY103" i="1"/>
  <c r="J35" i="10"/>
  <c r="AX103" i="1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3" i="10"/>
  <c r="BH133" i="10"/>
  <c r="BG133" i="10"/>
  <c r="BF133" i="10"/>
  <c r="T133" i="10"/>
  <c r="T132" i="10"/>
  <c r="R133" i="10"/>
  <c r="R132" i="10"/>
  <c r="P133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F116" i="10"/>
  <c r="E114" i="10"/>
  <c r="F89" i="10"/>
  <c r="E87" i="10"/>
  <c r="J24" i="10"/>
  <c r="E24" i="10"/>
  <c r="J119" i="10"/>
  <c r="J23" i="10"/>
  <c r="J21" i="10"/>
  <c r="E21" i="10"/>
  <c r="J118" i="10"/>
  <c r="J20" i="10"/>
  <c r="J18" i="10"/>
  <c r="E18" i="10"/>
  <c r="F92" i="10"/>
  <c r="J17" i="10"/>
  <c r="J15" i="10"/>
  <c r="E15" i="10"/>
  <c r="F91" i="10"/>
  <c r="J14" i="10"/>
  <c r="J12" i="10"/>
  <c r="J116" i="10" s="1"/>
  <c r="E7" i="10"/>
  <c r="E85" i="10"/>
  <c r="J37" i="9"/>
  <c r="J36" i="9"/>
  <c r="AY102" i="1"/>
  <c r="J35" i="9"/>
  <c r="AX102" i="1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F115" i="9"/>
  <c r="E113" i="9"/>
  <c r="F89" i="9"/>
  <c r="E87" i="9"/>
  <c r="J24" i="9"/>
  <c r="E24" i="9"/>
  <c r="J118" i="9" s="1"/>
  <c r="J23" i="9"/>
  <c r="J21" i="9"/>
  <c r="E21" i="9"/>
  <c r="J117" i="9" s="1"/>
  <c r="J20" i="9"/>
  <c r="J18" i="9"/>
  <c r="E18" i="9"/>
  <c r="F118" i="9" s="1"/>
  <c r="J17" i="9"/>
  <c r="J15" i="9"/>
  <c r="E15" i="9"/>
  <c r="F91" i="9" s="1"/>
  <c r="J14" i="9"/>
  <c r="J12" i="9"/>
  <c r="J115" i="9"/>
  <c r="E7" i="9"/>
  <c r="E111" i="9"/>
  <c r="J37" i="8"/>
  <c r="J36" i="8"/>
  <c r="AY101" i="1" s="1"/>
  <c r="J35" i="8"/>
  <c r="AX101" i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F115" i="8"/>
  <c r="E113" i="8"/>
  <c r="F89" i="8"/>
  <c r="E87" i="8"/>
  <c r="J24" i="8"/>
  <c r="E24" i="8"/>
  <c r="J92" i="8"/>
  <c r="J23" i="8"/>
  <c r="J21" i="8"/>
  <c r="E21" i="8"/>
  <c r="J117" i="8"/>
  <c r="J20" i="8"/>
  <c r="J18" i="8"/>
  <c r="E18" i="8"/>
  <c r="F118" i="8"/>
  <c r="J17" i="8"/>
  <c r="J15" i="8"/>
  <c r="E15" i="8"/>
  <c r="F117" i="8"/>
  <c r="J14" i="8"/>
  <c r="J12" i="8"/>
  <c r="J89" i="8"/>
  <c r="E7" i="8"/>
  <c r="E111" i="8" s="1"/>
  <c r="J37" i="7"/>
  <c r="J36" i="7"/>
  <c r="AY100" i="1"/>
  <c r="J35" i="7"/>
  <c r="AX100" i="1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F115" i="7"/>
  <c r="E113" i="7"/>
  <c r="F89" i="7"/>
  <c r="E87" i="7"/>
  <c r="J24" i="7"/>
  <c r="E24" i="7"/>
  <c r="J118" i="7" s="1"/>
  <c r="J23" i="7"/>
  <c r="J21" i="7"/>
  <c r="E21" i="7"/>
  <c r="J117" i="7" s="1"/>
  <c r="J20" i="7"/>
  <c r="J18" i="7"/>
  <c r="E18" i="7"/>
  <c r="F118" i="7" s="1"/>
  <c r="J17" i="7"/>
  <c r="J15" i="7"/>
  <c r="E15" i="7"/>
  <c r="F117" i="7" s="1"/>
  <c r="J14" i="7"/>
  <c r="J12" i="7"/>
  <c r="J115" i="7"/>
  <c r="E7" i="7"/>
  <c r="E111" i="7"/>
  <c r="J37" i="6"/>
  <c r="J36" i="6"/>
  <c r="AY99" i="1" s="1"/>
  <c r="J35" i="6"/>
  <c r="AX99" i="1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F115" i="6"/>
  <c r="E113" i="6"/>
  <c r="F89" i="6"/>
  <c r="E87" i="6"/>
  <c r="J24" i="6"/>
  <c r="E24" i="6"/>
  <c r="J92" i="6" s="1"/>
  <c r="J23" i="6"/>
  <c r="J21" i="6"/>
  <c r="E21" i="6"/>
  <c r="J117" i="6" s="1"/>
  <c r="J20" i="6"/>
  <c r="J18" i="6"/>
  <c r="E18" i="6"/>
  <c r="F118" i="6" s="1"/>
  <c r="J17" i="6"/>
  <c r="J15" i="6"/>
  <c r="E15" i="6"/>
  <c r="F91" i="6" s="1"/>
  <c r="J14" i="6"/>
  <c r="J12" i="6"/>
  <c r="J115" i="6"/>
  <c r="E7" i="6"/>
  <c r="E111" i="6"/>
  <c r="J37" i="5"/>
  <c r="J36" i="5"/>
  <c r="AY98" i="1" s="1"/>
  <c r="J35" i="5"/>
  <c r="AX98" i="1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F115" i="5"/>
  <c r="E113" i="5"/>
  <c r="F89" i="5"/>
  <c r="E87" i="5"/>
  <c r="J24" i="5"/>
  <c r="E24" i="5"/>
  <c r="J118" i="5"/>
  <c r="J23" i="5"/>
  <c r="J21" i="5"/>
  <c r="E21" i="5"/>
  <c r="J117" i="5"/>
  <c r="J20" i="5"/>
  <c r="J18" i="5"/>
  <c r="E18" i="5"/>
  <c r="F118" i="5"/>
  <c r="J17" i="5"/>
  <c r="J15" i="5"/>
  <c r="E15" i="5"/>
  <c r="F91" i="5"/>
  <c r="J14" i="5"/>
  <c r="J12" i="5"/>
  <c r="J115" i="5"/>
  <c r="E7" i="5"/>
  <c r="E85" i="5" s="1"/>
  <c r="J37" i="4"/>
  <c r="J36" i="4"/>
  <c r="AY97" i="1"/>
  <c r="J35" i="4"/>
  <c r="AX97" i="1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T129" i="4"/>
  <c r="R130" i="4"/>
  <c r="R129" i="4"/>
  <c r="P130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92" i="4"/>
  <c r="J23" i="4"/>
  <c r="J21" i="4"/>
  <c r="E21" i="4"/>
  <c r="J91" i="4"/>
  <c r="J20" i="4"/>
  <c r="J18" i="4"/>
  <c r="E18" i="4"/>
  <c r="F119" i="4"/>
  <c r="J17" i="4"/>
  <c r="J15" i="4"/>
  <c r="E15" i="4"/>
  <c r="F91" i="4"/>
  <c r="J14" i="4"/>
  <c r="J12" i="4"/>
  <c r="J116" i="4"/>
  <c r="E7" i="4"/>
  <c r="E112" i="4"/>
  <c r="J37" i="3"/>
  <c r="J36" i="3"/>
  <c r="AY96" i="1"/>
  <c r="J35" i="3"/>
  <c r="AX96" i="1" s="1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F115" i="3"/>
  <c r="E113" i="3"/>
  <c r="F89" i="3"/>
  <c r="E87" i="3"/>
  <c r="J24" i="3"/>
  <c r="E24" i="3"/>
  <c r="J118" i="3"/>
  <c r="J23" i="3"/>
  <c r="J21" i="3"/>
  <c r="E21" i="3"/>
  <c r="J117" i="3"/>
  <c r="J20" i="3"/>
  <c r="J18" i="3"/>
  <c r="E18" i="3"/>
  <c r="F118" i="3"/>
  <c r="J17" i="3"/>
  <c r="J15" i="3"/>
  <c r="E15" i="3"/>
  <c r="F91" i="3"/>
  <c r="J14" i="3"/>
  <c r="J12" i="3"/>
  <c r="J89" i="3" s="1"/>
  <c r="E7" i="3"/>
  <c r="E85" i="3"/>
  <c r="J37" i="2"/>
  <c r="J36" i="2"/>
  <c r="AY95" i="1"/>
  <c r="J35" i="2"/>
  <c r="AX95" i="1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F35" i="2" s="1"/>
  <c r="BF124" i="2"/>
  <c r="F34" i="2" s="1"/>
  <c r="T124" i="2"/>
  <c r="R124" i="2"/>
  <c r="P124" i="2"/>
  <c r="F115" i="2"/>
  <c r="E113" i="2"/>
  <c r="F89" i="2"/>
  <c r="E87" i="2"/>
  <c r="J24" i="2"/>
  <c r="E24" i="2"/>
  <c r="J118" i="2"/>
  <c r="J23" i="2"/>
  <c r="J21" i="2"/>
  <c r="E21" i="2"/>
  <c r="J117" i="2"/>
  <c r="J20" i="2"/>
  <c r="J18" i="2"/>
  <c r="E18" i="2"/>
  <c r="F118" i="2"/>
  <c r="J17" i="2"/>
  <c r="J15" i="2"/>
  <c r="E15" i="2"/>
  <c r="F117" i="2"/>
  <c r="J14" i="2"/>
  <c r="J12" i="2"/>
  <c r="J115" i="2" s="1"/>
  <c r="E7" i="2"/>
  <c r="E111" i="2"/>
  <c r="L90" i="1"/>
  <c r="AM90" i="1"/>
  <c r="AM89" i="1"/>
  <c r="L89" i="1"/>
  <c r="AM87" i="1"/>
  <c r="L87" i="1"/>
  <c r="L85" i="1"/>
  <c r="L84" i="1"/>
  <c r="J147" i="2"/>
  <c r="J136" i="2"/>
  <c r="BK131" i="2"/>
  <c r="BK130" i="2"/>
  <c r="BK125" i="2"/>
  <c r="J144" i="2"/>
  <c r="J138" i="3"/>
  <c r="BK140" i="4"/>
  <c r="BK128" i="4"/>
  <c r="J136" i="4"/>
  <c r="J128" i="4"/>
  <c r="J139" i="4"/>
  <c r="J137" i="5"/>
  <c r="BK126" i="5"/>
  <c r="BK132" i="5"/>
  <c r="J131" i="6"/>
  <c r="J126" i="6"/>
  <c r="BK140" i="8"/>
  <c r="J133" i="8"/>
  <c r="BK131" i="9"/>
  <c r="BK150" i="10"/>
  <c r="BK137" i="10"/>
  <c r="J126" i="10"/>
  <c r="J130" i="10"/>
  <c r="J153" i="11"/>
  <c r="BK130" i="11"/>
  <c r="J128" i="11"/>
  <c r="BK139" i="11"/>
  <c r="BK135" i="12"/>
  <c r="BK138" i="12"/>
  <c r="BK124" i="12"/>
  <c r="J145" i="13"/>
  <c r="BK129" i="13"/>
  <c r="BK138" i="13"/>
  <c r="J137" i="13"/>
  <c r="BK125" i="13"/>
  <c r="BK125" i="14"/>
  <c r="BK134" i="14"/>
  <c r="BK136" i="14"/>
  <c r="J137" i="15"/>
  <c r="BK124" i="15"/>
  <c r="J139" i="15"/>
  <c r="BK130" i="15"/>
  <c r="BK139" i="16"/>
  <c r="BK125" i="16"/>
  <c r="J134" i="16"/>
  <c r="BK132" i="16"/>
  <c r="J134" i="17"/>
  <c r="BK140" i="17"/>
  <c r="J132" i="17"/>
  <c r="BK146" i="18"/>
  <c r="BK126" i="18"/>
  <c r="BK140" i="18"/>
  <c r="BK130" i="18"/>
  <c r="J148" i="19"/>
  <c r="BK128" i="19"/>
  <c r="BK126" i="19"/>
  <c r="BK141" i="19"/>
  <c r="J143" i="19"/>
  <c r="J129" i="20"/>
  <c r="F37" i="2"/>
  <c r="J131" i="2"/>
  <c r="J128" i="2"/>
  <c r="BK126" i="2"/>
  <c r="BK145" i="2"/>
  <c r="J144" i="3"/>
  <c r="J133" i="3"/>
  <c r="BK128" i="3"/>
  <c r="J142" i="3"/>
  <c r="BK137" i="3"/>
  <c r="BK142" i="3"/>
  <c r="BK141" i="4"/>
  <c r="BK130" i="4"/>
  <c r="BK139" i="4"/>
  <c r="J130" i="4"/>
  <c r="BK143" i="5"/>
  <c r="J134" i="5"/>
  <c r="BK130" i="5"/>
  <c r="BK142" i="5"/>
  <c r="BK135" i="5"/>
  <c r="J126" i="5"/>
  <c r="J138" i="5"/>
  <c r="BK128" i="5"/>
  <c r="J134" i="6"/>
  <c r="BK124" i="6"/>
  <c r="J132" i="6"/>
  <c r="BK138" i="6"/>
  <c r="BK140" i="7"/>
  <c r="J131" i="7"/>
  <c r="J125" i="7"/>
  <c r="J140" i="7"/>
  <c r="BK125" i="7"/>
  <c r="BK132" i="7"/>
  <c r="BK136" i="8"/>
  <c r="J127" i="8"/>
  <c r="J136" i="8"/>
  <c r="J129" i="8"/>
  <c r="J125" i="8"/>
  <c r="J138" i="9"/>
  <c r="BK129" i="9"/>
  <c r="BK139" i="9"/>
  <c r="J131" i="9"/>
  <c r="BK124" i="9"/>
  <c r="BK149" i="10"/>
  <c r="J140" i="10"/>
  <c r="BK135" i="10"/>
  <c r="J129" i="10"/>
  <c r="BK136" i="10"/>
  <c r="BK128" i="10"/>
  <c r="BK140" i="10"/>
  <c r="J133" i="10"/>
  <c r="J144" i="10"/>
  <c r="BK149" i="11"/>
  <c r="BK134" i="11"/>
  <c r="BK126" i="11"/>
  <c r="BK131" i="11"/>
  <c r="BK138" i="11"/>
  <c r="J130" i="11"/>
  <c r="J139" i="11"/>
  <c r="J137" i="11"/>
  <c r="BK143" i="12"/>
  <c r="J128" i="12"/>
  <c r="J136" i="13"/>
  <c r="BK135" i="13"/>
  <c r="J127" i="13"/>
  <c r="BK141" i="14"/>
  <c r="J137" i="14"/>
  <c r="BK126" i="14"/>
  <c r="J141" i="14"/>
  <c r="BK135" i="14"/>
  <c r="J125" i="14"/>
  <c r="BK124" i="14"/>
  <c r="BK129" i="14"/>
  <c r="BK129" i="16"/>
  <c r="J140" i="16"/>
  <c r="J141" i="17"/>
  <c r="BK132" i="17"/>
  <c r="BK126" i="17"/>
  <c r="J142" i="17"/>
  <c r="J126" i="17"/>
  <c r="BK135" i="17"/>
  <c r="J138" i="17"/>
  <c r="J147" i="18"/>
  <c r="BK142" i="18"/>
  <c r="J136" i="18"/>
  <c r="BK129" i="18"/>
  <c r="J126" i="18"/>
  <c r="J146" i="18"/>
  <c r="J141" i="18"/>
  <c r="BK136" i="18"/>
  <c r="J127" i="18"/>
  <c r="BK150" i="19"/>
  <c r="J141" i="19"/>
  <c r="J136" i="19"/>
  <c r="BK127" i="19"/>
  <c r="BK144" i="19"/>
  <c r="J150" i="19"/>
  <c r="BK143" i="19"/>
  <c r="J132" i="19"/>
  <c r="BK125" i="19"/>
  <c r="J128" i="20"/>
  <c r="J123" i="20"/>
  <c r="BK133" i="2"/>
  <c r="BK141" i="2"/>
  <c r="J131" i="3"/>
  <c r="BK131" i="3"/>
  <c r="J136" i="3"/>
  <c r="BK135" i="4"/>
  <c r="J140" i="4"/>
  <c r="BK132" i="4"/>
  <c r="BK126" i="4"/>
  <c r="J135" i="5"/>
  <c r="BK127" i="5"/>
  <c r="BK131" i="5"/>
  <c r="J137" i="6"/>
  <c r="J139" i="6"/>
  <c r="J124" i="6"/>
  <c r="J133" i="7"/>
  <c r="BK135" i="7"/>
  <c r="J140" i="8"/>
  <c r="BK138" i="8"/>
  <c r="BK124" i="8"/>
  <c r="J130" i="9"/>
  <c r="BK130" i="9"/>
  <c r="BK142" i="10"/>
  <c r="J128" i="10"/>
  <c r="J143" i="10"/>
  <c r="J147" i="10"/>
  <c r="J143" i="11"/>
  <c r="BK129" i="11"/>
  <c r="J152" i="11"/>
  <c r="BK145" i="11"/>
  <c r="J139" i="12"/>
  <c r="BK125" i="12"/>
  <c r="BK131" i="12"/>
  <c r="BK144" i="12"/>
  <c r="BK137" i="13"/>
  <c r="BK144" i="13"/>
  <c r="J125" i="13"/>
  <c r="J142" i="14"/>
  <c r="BK130" i="14"/>
  <c r="J130" i="14"/>
  <c r="J135" i="14"/>
  <c r="J136" i="15"/>
  <c r="J126" i="15"/>
  <c r="BK132" i="15"/>
  <c r="BK137" i="15"/>
  <c r="BK144" i="16"/>
  <c r="BK128" i="16"/>
  <c r="J130" i="16"/>
  <c r="J127" i="16"/>
  <c r="J130" i="17"/>
  <c r="BK125" i="17"/>
  <c r="BK140" i="19"/>
  <c r="J144" i="19"/>
  <c r="J138" i="19"/>
  <c r="BK126" i="20"/>
  <c r="J124" i="2"/>
  <c r="J135" i="2"/>
  <c r="BK132" i="2"/>
  <c r="J126" i="2"/>
  <c r="BK144" i="2"/>
  <c r="BK138" i="3"/>
  <c r="BK143" i="3"/>
  <c r="J124" i="3"/>
  <c r="J139" i="5"/>
  <c r="BK139" i="5"/>
  <c r="J132" i="5"/>
  <c r="BK132" i="6"/>
  <c r="BK134" i="6"/>
  <c r="J130" i="6"/>
  <c r="J132" i="7"/>
  <c r="BK136" i="7"/>
  <c r="J137" i="7"/>
  <c r="J126" i="8"/>
  <c r="J130" i="8"/>
  <c r="BK136" i="9"/>
  <c r="J124" i="9"/>
  <c r="J127" i="9"/>
  <c r="BK146" i="10"/>
  <c r="BK126" i="10"/>
  <c r="BK138" i="10"/>
  <c r="BK131" i="10"/>
  <c r="BK137" i="11"/>
  <c r="BK137" i="12"/>
  <c r="J144" i="13"/>
  <c r="BK145" i="13"/>
  <c r="J129" i="13"/>
  <c r="BK140" i="14"/>
  <c r="BK142" i="14"/>
  <c r="J129" i="14"/>
  <c r="J126" i="14"/>
  <c r="BK135" i="15"/>
  <c r="BK142" i="15"/>
  <c r="BK139" i="15"/>
  <c r="BK142" i="16"/>
  <c r="J144" i="16"/>
  <c r="J129" i="16"/>
  <c r="J143" i="17"/>
  <c r="J128" i="18"/>
  <c r="BK131" i="19"/>
  <c r="BK148" i="19"/>
  <c r="J137" i="19"/>
  <c r="J125" i="19"/>
  <c r="J126" i="20"/>
  <c r="J139" i="2"/>
  <c r="BK136" i="2"/>
  <c r="J134" i="2"/>
  <c r="J34" i="2"/>
  <c r="J125" i="2"/>
  <c r="J145" i="2"/>
  <c r="BK141" i="3"/>
  <c r="BK136" i="3"/>
  <c r="BK126" i="3"/>
  <c r="J139" i="3"/>
  <c r="J126" i="3"/>
  <c r="BK135" i="3"/>
  <c r="J126" i="4"/>
  <c r="BK136" i="4"/>
  <c r="J141" i="5"/>
  <c r="J131" i="5"/>
  <c r="BK144" i="5"/>
  <c r="BK125" i="5"/>
  <c r="J133" i="5"/>
  <c r="J127" i="6"/>
  <c r="J135" i="6"/>
  <c r="BK127" i="6"/>
  <c r="J125" i="6"/>
  <c r="J139" i="7"/>
  <c r="J129" i="7"/>
  <c r="J141" i="7"/>
  <c r="J128" i="7"/>
  <c r="BK131" i="7"/>
  <c r="J138" i="8"/>
  <c r="BK130" i="8"/>
  <c r="J124" i="8"/>
  <c r="BK133" i="8"/>
  <c r="J139" i="9"/>
  <c r="J126" i="9"/>
  <c r="J136" i="9"/>
  <c r="J129" i="9"/>
  <c r="J136" i="10"/>
  <c r="J127" i="10"/>
  <c r="BK148" i="10"/>
  <c r="J139" i="10"/>
  <c r="J125" i="10"/>
  <c r="BK127" i="10"/>
  <c r="BK146" i="11"/>
  <c r="BK136" i="11"/>
  <c r="J150" i="11"/>
  <c r="J149" i="11"/>
  <c r="BK150" i="11"/>
  <c r="J127" i="11"/>
  <c r="BK128" i="11"/>
  <c r="J138" i="12"/>
  <c r="J130" i="12"/>
  <c r="BK141" i="12"/>
  <c r="BK128" i="12"/>
  <c r="J125" i="12"/>
  <c r="J124" i="12"/>
  <c r="J146" i="13"/>
  <c r="J140" i="13"/>
  <c r="J128" i="13"/>
  <c r="J142" i="13"/>
  <c r="BK133" i="15"/>
  <c r="J135" i="15"/>
  <c r="J132" i="15"/>
  <c r="J124" i="15"/>
  <c r="BK130" i="16"/>
  <c r="BK140" i="16"/>
  <c r="BK135" i="16"/>
  <c r="J125" i="16"/>
  <c r="J136" i="16"/>
  <c r="J140" i="17"/>
  <c r="BK128" i="17"/>
  <c r="BK141" i="17"/>
  <c r="BK124" i="17"/>
  <c r="BK130" i="17"/>
  <c r="BK145" i="18"/>
  <c r="BK139" i="18"/>
  <c r="BK128" i="18"/>
  <c r="BK148" i="18"/>
  <c r="J143" i="18"/>
  <c r="BK133" i="18"/>
  <c r="J140" i="18"/>
  <c r="BK149" i="19"/>
  <c r="J139" i="19"/>
  <c r="J129" i="19"/>
  <c r="BK134" i="19"/>
  <c r="J147" i="19"/>
  <c r="BK139" i="19"/>
  <c r="J128" i="19"/>
  <c r="J127" i="19"/>
  <c r="J124" i="20"/>
  <c r="BK124" i="20"/>
  <c r="BK124" i="2"/>
  <c r="J138" i="2"/>
  <c r="J132" i="2"/>
  <c r="BK139" i="2"/>
  <c r="BK127" i="2"/>
  <c r="J141" i="2"/>
  <c r="J132" i="3"/>
  <c r="J143" i="3"/>
  <c r="J135" i="3"/>
  <c r="J127" i="3"/>
  <c r="BK137" i="5"/>
  <c r="J125" i="5"/>
  <c r="BK137" i="6"/>
  <c r="BK125" i="6"/>
  <c r="BK137" i="7"/>
  <c r="J124" i="7"/>
  <c r="J136" i="7"/>
  <c r="J134" i="8"/>
  <c r="BK127" i="8"/>
  <c r="BK134" i="9"/>
  <c r="BK140" i="9"/>
  <c r="J125" i="9"/>
  <c r="BK144" i="10"/>
  <c r="J131" i="10"/>
  <c r="BK125" i="10"/>
  <c r="BK129" i="10"/>
  <c r="J147" i="11"/>
  <c r="BK147" i="11"/>
  <c r="J132" i="11"/>
  <c r="J134" i="11"/>
  <c r="J141" i="12"/>
  <c r="BK142" i="12"/>
  <c r="BK126" i="12"/>
  <c r="BK127" i="12"/>
  <c r="J138" i="13"/>
  <c r="BK128" i="13"/>
  <c r="J130" i="13"/>
  <c r="J136" i="14"/>
  <c r="BK137" i="14"/>
  <c r="J127" i="14"/>
  <c r="J141" i="15"/>
  <c r="BK127" i="15"/>
  <c r="J127" i="15"/>
  <c r="BK126" i="15"/>
  <c r="J135" i="16"/>
  <c r="J139" i="16"/>
  <c r="BK126" i="16"/>
  <c r="J128" i="16"/>
  <c r="BK127" i="17"/>
  <c r="BK136" i="17"/>
  <c r="BK137" i="17"/>
  <c r="BK135" i="18"/>
  <c r="J125" i="18"/>
  <c r="J139" i="18"/>
  <c r="J129" i="18"/>
  <c r="BK137" i="19"/>
  <c r="BK151" i="19"/>
  <c r="J145" i="19"/>
  <c r="BK129" i="19"/>
  <c r="BK123" i="20"/>
  <c r="J146" i="2"/>
  <c r="J141" i="3"/>
  <c r="BK129" i="3"/>
  <c r="BK133" i="3"/>
  <c r="BK125" i="3"/>
  <c r="BK138" i="5"/>
  <c r="BK124" i="5"/>
  <c r="BK135" i="6"/>
  <c r="BK131" i="6"/>
  <c r="J142" i="7"/>
  <c r="BK127" i="7"/>
  <c r="BK129" i="7"/>
  <c r="J139" i="8"/>
  <c r="J135" i="8"/>
  <c r="BK129" i="8"/>
  <c r="J132" i="9"/>
  <c r="J135" i="9"/>
  <c r="J148" i="10"/>
  <c r="J146" i="10"/>
  <c r="J137" i="10"/>
  <c r="J135" i="10"/>
  <c r="J140" i="11"/>
  <c r="BK140" i="11"/>
  <c r="J129" i="11"/>
  <c r="BK143" i="11"/>
  <c r="J137" i="12"/>
  <c r="J133" i="12"/>
  <c r="BK132" i="12"/>
  <c r="J126" i="12"/>
  <c r="BK147" i="13"/>
  <c r="BK130" i="13"/>
  <c r="J133" i="13"/>
  <c r="BK139" i="14"/>
  <c r="J124" i="14"/>
  <c r="BK127" i="14"/>
  <c r="J134" i="14"/>
  <c r="J133" i="15"/>
  <c r="J140" i="15"/>
  <c r="BK129" i="20"/>
  <c r="J142" i="2"/>
  <c r="BK134" i="2"/>
  <c r="BK140" i="2"/>
  <c r="BK128" i="2"/>
  <c r="BK146" i="2"/>
  <c r="BK142" i="2"/>
  <c r="J137" i="3"/>
  <c r="BK144" i="3"/>
  <c r="J128" i="3"/>
  <c r="J130" i="5"/>
  <c r="BK134" i="5"/>
  <c r="J129" i="6"/>
  <c r="BK130" i="6"/>
  <c r="BK141" i="7"/>
  <c r="BK128" i="7"/>
  <c r="BK133" i="7"/>
  <c r="J131" i="8"/>
  <c r="BK134" i="8"/>
  <c r="J140" i="9"/>
  <c r="BK127" i="9"/>
  <c r="BK132" i="9"/>
  <c r="BK147" i="10"/>
  <c r="BK133" i="10"/>
  <c r="BK130" i="10"/>
  <c r="J149" i="10"/>
  <c r="J151" i="11"/>
  <c r="BK127" i="11"/>
  <c r="BK153" i="11"/>
  <c r="BK141" i="11"/>
  <c r="J131" i="11"/>
  <c r="J132" i="12"/>
  <c r="J136" i="12"/>
  <c r="J142" i="12"/>
  <c r="J147" i="13"/>
  <c r="BK136" i="13"/>
  <c r="BK141" i="13"/>
  <c r="J126" i="13"/>
  <c r="BK133" i="13"/>
  <c r="J131" i="14"/>
  <c r="J139" i="14"/>
  <c r="BK131" i="14"/>
  <c r="J142" i="15"/>
  <c r="BK125" i="15"/>
  <c r="J125" i="15"/>
  <c r="J128" i="15"/>
  <c r="BK134" i="16"/>
  <c r="J137" i="16"/>
  <c r="BK127" i="16"/>
  <c r="J135" i="17"/>
  <c r="J124" i="17"/>
  <c r="J137" i="17"/>
  <c r="BK134" i="17"/>
  <c r="BK137" i="18"/>
  <c r="BK147" i="18"/>
  <c r="J137" i="18"/>
  <c r="J132" i="18"/>
  <c r="BK138" i="19"/>
  <c r="BK132" i="19"/>
  <c r="AS94" i="1"/>
  <c r="BK139" i="3"/>
  <c r="BK124" i="3"/>
  <c r="BK127" i="3"/>
  <c r="J141" i="4"/>
  <c r="J133" i="4"/>
  <c r="BK138" i="4"/>
  <c r="J125" i="4"/>
  <c r="J144" i="5"/>
  <c r="J124" i="5"/>
  <c r="J128" i="5"/>
  <c r="BK139" i="6"/>
  <c r="BK124" i="7"/>
  <c r="BK138" i="9"/>
  <c r="J150" i="10"/>
  <c r="J138" i="10"/>
  <c r="BK139" i="10"/>
  <c r="J142" i="10"/>
  <c r="BK143" i="10"/>
  <c r="J141" i="11"/>
  <c r="J145" i="11"/>
  <c r="BK152" i="11"/>
  <c r="J136" i="11"/>
  <c r="J144" i="12"/>
  <c r="J135" i="12"/>
  <c r="BK136" i="12"/>
  <c r="BK142" i="13"/>
  <c r="BK126" i="13"/>
  <c r="BK131" i="13"/>
  <c r="BK127" i="13"/>
  <c r="J135" i="13"/>
  <c r="BK133" i="14"/>
  <c r="J140" i="14"/>
  <c r="J133" i="14"/>
  <c r="BK140" i="15"/>
  <c r="BK131" i="15"/>
  <c r="BK141" i="15"/>
  <c r="J130" i="15"/>
  <c r="BK143" i="16"/>
  <c r="J145" i="16"/>
  <c r="J143" i="16"/>
  <c r="BK138" i="17"/>
  <c r="J125" i="17"/>
  <c r="J127" i="17"/>
  <c r="J128" i="17"/>
  <c r="BK143" i="18"/>
  <c r="BK127" i="18"/>
  <c r="J142" i="18"/>
  <c r="BK132" i="18"/>
  <c r="BK147" i="19"/>
  <c r="J126" i="19"/>
  <c r="J151" i="19"/>
  <c r="BK130" i="19"/>
  <c r="BK130" i="20"/>
  <c r="BK147" i="2"/>
  <c r="BK138" i="2"/>
  <c r="BK135" i="2"/>
  <c r="J133" i="2"/>
  <c r="J140" i="2"/>
  <c r="J130" i="2"/>
  <c r="J127" i="2"/>
  <c r="J125" i="3"/>
  <c r="BK132" i="3"/>
  <c r="J129" i="3"/>
  <c r="J138" i="4"/>
  <c r="J132" i="4"/>
  <c r="BK127" i="4"/>
  <c r="J135" i="4"/>
  <c r="BK133" i="4"/>
  <c r="J127" i="4"/>
  <c r="BK125" i="4"/>
  <c r="J142" i="5"/>
  <c r="BK133" i="5"/>
  <c r="BK141" i="5"/>
  <c r="J143" i="5"/>
  <c r="J127" i="5"/>
  <c r="BK126" i="6"/>
  <c r="J138" i="6"/>
  <c r="BK129" i="6"/>
  <c r="BK142" i="7"/>
  <c r="J135" i="7"/>
  <c r="BK126" i="7"/>
  <c r="BK139" i="7"/>
  <c r="J127" i="7"/>
  <c r="J126" i="7"/>
  <c r="BK135" i="8"/>
  <c r="BK125" i="8"/>
  <c r="BK139" i="8"/>
  <c r="BK131" i="8"/>
  <c r="BK126" i="8"/>
  <c r="BK135" i="9"/>
  <c r="BK125" i="9"/>
  <c r="J134" i="9"/>
  <c r="BK126" i="9"/>
  <c r="J138" i="11"/>
  <c r="J146" i="11"/>
  <c r="J126" i="11"/>
  <c r="BK151" i="11"/>
  <c r="BK132" i="11"/>
  <c r="BK133" i="12"/>
  <c r="J131" i="12"/>
  <c r="BK139" i="12"/>
  <c r="J127" i="12"/>
  <c r="J143" i="12"/>
  <c r="BK130" i="12"/>
  <c r="J141" i="13"/>
  <c r="J131" i="13"/>
  <c r="BK146" i="13"/>
  <c r="BK140" i="13"/>
  <c r="BK128" i="15"/>
  <c r="J131" i="15"/>
  <c r="BK136" i="15"/>
  <c r="BK145" i="16"/>
  <c r="BK137" i="16"/>
  <c r="J126" i="16"/>
  <c r="BK136" i="16"/>
  <c r="J132" i="16"/>
  <c r="J142" i="16"/>
  <c r="BK142" i="17"/>
  <c r="J131" i="17"/>
  <c r="BK143" i="17"/>
  <c r="BK131" i="17"/>
  <c r="J136" i="17"/>
  <c r="J148" i="18"/>
  <c r="BK141" i="18"/>
  <c r="J133" i="18"/>
  <c r="BK125" i="18"/>
  <c r="J145" i="18"/>
  <c r="J135" i="18"/>
  <c r="J130" i="18"/>
  <c r="BK145" i="19"/>
  <c r="J134" i="19"/>
  <c r="BK136" i="19"/>
  <c r="J149" i="19"/>
  <c r="J140" i="19"/>
  <c r="J131" i="19"/>
  <c r="J130" i="19"/>
  <c r="J130" i="20"/>
  <c r="BK128" i="20"/>
  <c r="T129" i="2" l="1"/>
  <c r="P143" i="2"/>
  <c r="BK130" i="3"/>
  <c r="J130" i="3"/>
  <c r="J99" i="3" s="1"/>
  <c r="P134" i="3"/>
  <c r="T124" i="4"/>
  <c r="R131" i="4"/>
  <c r="P134" i="4"/>
  <c r="R137" i="4"/>
  <c r="P123" i="5"/>
  <c r="T129" i="5"/>
  <c r="T122" i="5" s="1"/>
  <c r="T121" i="5" s="1"/>
  <c r="T136" i="5"/>
  <c r="R140" i="5"/>
  <c r="BK123" i="6"/>
  <c r="J123" i="6"/>
  <c r="J98" i="6" s="1"/>
  <c r="P128" i="6"/>
  <c r="T128" i="6"/>
  <c r="BK136" i="6"/>
  <c r="J136" i="6" s="1"/>
  <c r="J101" i="6" s="1"/>
  <c r="T123" i="7"/>
  <c r="R130" i="7"/>
  <c r="P134" i="7"/>
  <c r="R138" i="7"/>
  <c r="BK123" i="8"/>
  <c r="J123" i="8"/>
  <c r="J98" i="8" s="1"/>
  <c r="P123" i="8"/>
  <c r="BK128" i="8"/>
  <c r="J128" i="8"/>
  <c r="J99" i="8" s="1"/>
  <c r="T132" i="8"/>
  <c r="T137" i="8"/>
  <c r="T123" i="9"/>
  <c r="R128" i="9"/>
  <c r="R133" i="9"/>
  <c r="P137" i="9"/>
  <c r="T124" i="10"/>
  <c r="R134" i="10"/>
  <c r="BK141" i="10"/>
  <c r="J141" i="10"/>
  <c r="J101" i="10"/>
  <c r="P145" i="10"/>
  <c r="R125" i="11"/>
  <c r="R135" i="11"/>
  <c r="R144" i="11"/>
  <c r="T148" i="11"/>
  <c r="P123" i="12"/>
  <c r="R129" i="12"/>
  <c r="R134" i="12"/>
  <c r="R122" i="12" s="1"/>
  <c r="R121" i="12" s="1"/>
  <c r="R140" i="12"/>
  <c r="T124" i="13"/>
  <c r="R134" i="13"/>
  <c r="P139" i="13"/>
  <c r="P143" i="13"/>
  <c r="R123" i="14"/>
  <c r="R128" i="14"/>
  <c r="R132" i="14"/>
  <c r="T138" i="14"/>
  <c r="BK123" i="3"/>
  <c r="BK140" i="3"/>
  <c r="J140" i="3"/>
  <c r="J101" i="3" s="1"/>
  <c r="T131" i="4"/>
  <c r="R129" i="5"/>
  <c r="BK128" i="6"/>
  <c r="J128" i="6" s="1"/>
  <c r="J99" i="6" s="1"/>
  <c r="T136" i="6"/>
  <c r="BK130" i="7"/>
  <c r="J130" i="7" s="1"/>
  <c r="J99" i="7" s="1"/>
  <c r="P138" i="7"/>
  <c r="R132" i="8"/>
  <c r="R122" i="8" s="1"/>
  <c r="R121" i="8" s="1"/>
  <c r="BK124" i="10"/>
  <c r="J124" i="10"/>
  <c r="J98" i="10" s="1"/>
  <c r="R141" i="10"/>
  <c r="T135" i="11"/>
  <c r="R148" i="11"/>
  <c r="BK123" i="12"/>
  <c r="T134" i="12"/>
  <c r="BK134" i="13"/>
  <c r="J134" i="13"/>
  <c r="J100" i="13"/>
  <c r="BK143" i="13"/>
  <c r="J143" i="13" s="1"/>
  <c r="J102" i="13" s="1"/>
  <c r="T123" i="14"/>
  <c r="P138" i="14"/>
  <c r="T123" i="2"/>
  <c r="BK129" i="5"/>
  <c r="J129" i="5"/>
  <c r="J99" i="5"/>
  <c r="BK134" i="10"/>
  <c r="J134" i="10"/>
  <c r="J100" i="10"/>
  <c r="R145" i="10"/>
  <c r="T144" i="11"/>
  <c r="BK129" i="12"/>
  <c r="J129" i="12"/>
  <c r="J99" i="12"/>
  <c r="T140" i="12"/>
  <c r="T134" i="13"/>
  <c r="R143" i="13"/>
  <c r="P132" i="14"/>
  <c r="P130" i="3"/>
  <c r="P125" i="11"/>
  <c r="P129" i="12"/>
  <c r="T138" i="15"/>
  <c r="P129" i="2"/>
  <c r="R143" i="2"/>
  <c r="P140" i="3"/>
  <c r="BK136" i="5"/>
  <c r="J136" i="5" s="1"/>
  <c r="J100" i="5" s="1"/>
  <c r="P123" i="6"/>
  <c r="R133" i="6"/>
  <c r="P123" i="7"/>
  <c r="BK138" i="7"/>
  <c r="J138" i="7"/>
  <c r="J101" i="7"/>
  <c r="P128" i="8"/>
  <c r="P137" i="8"/>
  <c r="P128" i="9"/>
  <c r="BK137" i="9"/>
  <c r="J137" i="9" s="1"/>
  <c r="J101" i="9" s="1"/>
  <c r="R124" i="10"/>
  <c r="R123" i="10"/>
  <c r="R122" i="10" s="1"/>
  <c r="P141" i="10"/>
  <c r="P123" i="14"/>
  <c r="T132" i="14"/>
  <c r="R129" i="15"/>
  <c r="R123" i="2"/>
  <c r="T143" i="2"/>
  <c r="T130" i="3"/>
  <c r="P133" i="6"/>
  <c r="P129" i="15"/>
  <c r="P138" i="15"/>
  <c r="P124" i="16"/>
  <c r="T138" i="16"/>
  <c r="BK129" i="17"/>
  <c r="J129" i="17"/>
  <c r="J99" i="17"/>
  <c r="BK139" i="17"/>
  <c r="J139" i="17"/>
  <c r="J101" i="17"/>
  <c r="R134" i="18"/>
  <c r="BK123" i="2"/>
  <c r="J123" i="2"/>
  <c r="J98" i="2"/>
  <c r="BK137" i="2"/>
  <c r="J137" i="2" s="1"/>
  <c r="J100" i="2" s="1"/>
  <c r="T137" i="2"/>
  <c r="T123" i="3"/>
  <c r="BK134" i="3"/>
  <c r="J134" i="3"/>
  <c r="J100" i="3"/>
  <c r="P124" i="4"/>
  <c r="BK131" i="4"/>
  <c r="J131" i="4"/>
  <c r="J100" i="4"/>
  <c r="T134" i="4"/>
  <c r="P140" i="5"/>
  <c r="BK123" i="7"/>
  <c r="J123" i="7"/>
  <c r="J98" i="7"/>
  <c r="T134" i="7"/>
  <c r="T123" i="8"/>
  <c r="BK137" i="8"/>
  <c r="J137" i="8"/>
  <c r="J101" i="8" s="1"/>
  <c r="BK123" i="9"/>
  <c r="J123" i="9"/>
  <c r="J98" i="9"/>
  <c r="BK133" i="9"/>
  <c r="J133" i="9"/>
  <c r="J100" i="9"/>
  <c r="P128" i="14"/>
  <c r="BK138" i="14"/>
  <c r="J138" i="14"/>
  <c r="J101" i="14"/>
  <c r="P123" i="15"/>
  <c r="P122" i="15" s="1"/>
  <c r="P121" i="15" s="1"/>
  <c r="AU108" i="1" s="1"/>
  <c r="P134" i="15"/>
  <c r="R133" i="16"/>
  <c r="BK123" i="17"/>
  <c r="J123" i="17"/>
  <c r="J98" i="17"/>
  <c r="BK133" i="17"/>
  <c r="J133" i="17"/>
  <c r="J100" i="17"/>
  <c r="BK124" i="18"/>
  <c r="J124" i="18" s="1"/>
  <c r="J98" i="18" s="1"/>
  <c r="T131" i="18"/>
  <c r="T138" i="18"/>
  <c r="T123" i="18" s="1"/>
  <c r="T122" i="18" s="1"/>
  <c r="BK124" i="19"/>
  <c r="J124" i="19"/>
  <c r="J98" i="19"/>
  <c r="P135" i="19"/>
  <c r="R146" i="19"/>
  <c r="R140" i="3"/>
  <c r="R123" i="15"/>
  <c r="T129" i="15"/>
  <c r="R134" i="15"/>
  <c r="R138" i="15"/>
  <c r="R124" i="16"/>
  <c r="T133" i="16"/>
  <c r="T123" i="16" s="1"/>
  <c r="T122" i="16" s="1"/>
  <c r="P138" i="16"/>
  <c r="R141" i="16"/>
  <c r="T123" i="17"/>
  <c r="T129" i="17"/>
  <c r="T133" i="17"/>
  <c r="T139" i="17"/>
  <c r="T122" i="17" s="1"/>
  <c r="T121" i="17" s="1"/>
  <c r="R124" i="18"/>
  <c r="P131" i="18"/>
  <c r="BK134" i="18"/>
  <c r="J134" i="18"/>
  <c r="J100" i="18" s="1"/>
  <c r="R138" i="18"/>
  <c r="BK144" i="18"/>
  <c r="J144" i="18"/>
  <c r="J102" i="18" s="1"/>
  <c r="T124" i="19"/>
  <c r="R135" i="19"/>
  <c r="BK142" i="19"/>
  <c r="J142" i="19" s="1"/>
  <c r="J101" i="19" s="1"/>
  <c r="T142" i="19"/>
  <c r="T146" i="19"/>
  <c r="BK122" i="20"/>
  <c r="J122" i="20"/>
  <c r="J98" i="20"/>
  <c r="BK127" i="20"/>
  <c r="J127" i="20" s="1"/>
  <c r="J100" i="20" s="1"/>
  <c r="R123" i="6"/>
  <c r="R136" i="6"/>
  <c r="BK132" i="8"/>
  <c r="J132" i="8"/>
  <c r="J100" i="8"/>
  <c r="T128" i="9"/>
  <c r="T137" i="9"/>
  <c r="T141" i="10"/>
  <c r="BK125" i="11"/>
  <c r="P144" i="11"/>
  <c r="R123" i="12"/>
  <c r="P134" i="12"/>
  <c r="BK124" i="13"/>
  <c r="J124" i="13"/>
  <c r="J98" i="13"/>
  <c r="T139" i="13"/>
  <c r="BK132" i="14"/>
  <c r="J132" i="14"/>
  <c r="J100" i="14"/>
  <c r="T123" i="15"/>
  <c r="T134" i="15"/>
  <c r="BK133" i="16"/>
  <c r="J133" i="16"/>
  <c r="J100" i="16"/>
  <c r="P141" i="16"/>
  <c r="P123" i="17"/>
  <c r="R133" i="17"/>
  <c r="BK131" i="18"/>
  <c r="J131" i="18" s="1"/>
  <c r="J99" i="18" s="1"/>
  <c r="BK138" i="18"/>
  <c r="J138" i="18"/>
  <c r="J101" i="18" s="1"/>
  <c r="T144" i="18"/>
  <c r="R124" i="19"/>
  <c r="BK146" i="19"/>
  <c r="J146" i="19" s="1"/>
  <c r="J102" i="19" s="1"/>
  <c r="R122" i="20"/>
  <c r="BK129" i="2"/>
  <c r="J129" i="2" s="1"/>
  <c r="J99" i="2" s="1"/>
  <c r="R137" i="2"/>
  <c r="P123" i="3"/>
  <c r="P122" i="3" s="1"/>
  <c r="P121" i="3" s="1"/>
  <c r="AU96" i="1" s="1"/>
  <c r="R134" i="3"/>
  <c r="T123" i="5"/>
  <c r="P129" i="5"/>
  <c r="R136" i="5"/>
  <c r="T140" i="5"/>
  <c r="T123" i="6"/>
  <c r="R128" i="6"/>
  <c r="P136" i="6"/>
  <c r="R123" i="7"/>
  <c r="T130" i="7"/>
  <c r="R134" i="7"/>
  <c r="T138" i="7"/>
  <c r="R123" i="8"/>
  <c r="R128" i="8"/>
  <c r="P132" i="8"/>
  <c r="R137" i="8"/>
  <c r="R123" i="9"/>
  <c r="R122" i="9" s="1"/>
  <c r="R121" i="9" s="1"/>
  <c r="BK128" i="9"/>
  <c r="J128" i="9"/>
  <c r="J99" i="9" s="1"/>
  <c r="P133" i="9"/>
  <c r="R137" i="9"/>
  <c r="P124" i="10"/>
  <c r="T134" i="10"/>
  <c r="BK145" i="10"/>
  <c r="J145" i="10"/>
  <c r="J102" i="10"/>
  <c r="T125" i="11"/>
  <c r="T124" i="11"/>
  <c r="T123" i="11"/>
  <c r="P135" i="11"/>
  <c r="BK144" i="11"/>
  <c r="J144" i="11"/>
  <c r="J102" i="11"/>
  <c r="BK148" i="11"/>
  <c r="J148" i="11" s="1"/>
  <c r="J103" i="11" s="1"/>
  <c r="T123" i="12"/>
  <c r="BK134" i="12"/>
  <c r="J134" i="12" s="1"/>
  <c r="J100" i="12" s="1"/>
  <c r="BK140" i="12"/>
  <c r="J140" i="12"/>
  <c r="J101" i="12" s="1"/>
  <c r="R124" i="13"/>
  <c r="P134" i="13"/>
  <c r="R139" i="13"/>
  <c r="T143" i="13"/>
  <c r="BK123" i="14"/>
  <c r="J123" i="14"/>
  <c r="J98" i="14"/>
  <c r="BK128" i="14"/>
  <c r="J128" i="14"/>
  <c r="J99" i="14"/>
  <c r="T128" i="14"/>
  <c r="R138" i="14"/>
  <c r="BK123" i="15"/>
  <c r="J123" i="15"/>
  <c r="J98" i="15"/>
  <c r="BK129" i="15"/>
  <c r="J129" i="15"/>
  <c r="J99" i="15"/>
  <c r="BK134" i="15"/>
  <c r="J134" i="15" s="1"/>
  <c r="J100" i="15" s="1"/>
  <c r="BK138" i="15"/>
  <c r="J138" i="15"/>
  <c r="J101" i="15" s="1"/>
  <c r="T124" i="16"/>
  <c r="P133" i="16"/>
  <c r="BK138" i="16"/>
  <c r="J138" i="16"/>
  <c r="J101" i="16"/>
  <c r="BK141" i="16"/>
  <c r="J141" i="16"/>
  <c r="J102" i="16"/>
  <c r="T141" i="16"/>
  <c r="R123" i="17"/>
  <c r="R129" i="17"/>
  <c r="P133" i="17"/>
  <c r="P139" i="17"/>
  <c r="P124" i="18"/>
  <c r="R131" i="18"/>
  <c r="P134" i="18"/>
  <c r="P138" i="18"/>
  <c r="P144" i="18"/>
  <c r="P124" i="19"/>
  <c r="T135" i="19"/>
  <c r="P142" i="19"/>
  <c r="P146" i="19"/>
  <c r="P122" i="20"/>
  <c r="P121" i="20"/>
  <c r="P120" i="20"/>
  <c r="AU113" i="1" s="1"/>
  <c r="P127" i="20"/>
  <c r="R129" i="2"/>
  <c r="R122" i="2"/>
  <c r="R121" i="2" s="1"/>
  <c r="P137" i="2"/>
  <c r="R123" i="3"/>
  <c r="R122" i="3"/>
  <c r="R121" i="3" s="1"/>
  <c r="R130" i="3"/>
  <c r="T140" i="3"/>
  <c r="BK124" i="4"/>
  <c r="J124" i="4" s="1"/>
  <c r="J98" i="4" s="1"/>
  <c r="R124" i="4"/>
  <c r="R123" i="4"/>
  <c r="R122" i="4" s="1"/>
  <c r="P131" i="4"/>
  <c r="BK134" i="4"/>
  <c r="J134" i="4"/>
  <c r="J101" i="4" s="1"/>
  <c r="R134" i="4"/>
  <c r="BK137" i="4"/>
  <c r="J137" i="4"/>
  <c r="J102" i="4" s="1"/>
  <c r="P137" i="4"/>
  <c r="T137" i="4"/>
  <c r="BK123" i="5"/>
  <c r="J123" i="5" s="1"/>
  <c r="J98" i="5" s="1"/>
  <c r="BK140" i="5"/>
  <c r="J140" i="5"/>
  <c r="J101" i="5" s="1"/>
  <c r="T133" i="6"/>
  <c r="P130" i="7"/>
  <c r="P134" i="10"/>
  <c r="T145" i="10"/>
  <c r="BK135" i="11"/>
  <c r="J135" i="11"/>
  <c r="J100" i="11"/>
  <c r="P148" i="11"/>
  <c r="T129" i="12"/>
  <c r="P140" i="12"/>
  <c r="BK124" i="16"/>
  <c r="J124" i="16" s="1"/>
  <c r="J98" i="16" s="1"/>
  <c r="R138" i="16"/>
  <c r="P129" i="17"/>
  <c r="R139" i="17"/>
  <c r="T124" i="18"/>
  <c r="T134" i="18"/>
  <c r="R144" i="18"/>
  <c r="R127" i="20"/>
  <c r="P123" i="2"/>
  <c r="P122" i="2" s="1"/>
  <c r="P121" i="2" s="1"/>
  <c r="AU95" i="1" s="1"/>
  <c r="BK143" i="2"/>
  <c r="J143" i="2" s="1"/>
  <c r="J101" i="2" s="1"/>
  <c r="T134" i="3"/>
  <c r="R123" i="5"/>
  <c r="R122" i="5" s="1"/>
  <c r="R121" i="5" s="1"/>
  <c r="P136" i="5"/>
  <c r="BK133" i="6"/>
  <c r="J133" i="6" s="1"/>
  <c r="J100" i="6" s="1"/>
  <c r="BK134" i="7"/>
  <c r="J134" i="7"/>
  <c r="J100" i="7" s="1"/>
  <c r="T128" i="8"/>
  <c r="P123" i="9"/>
  <c r="P122" i="9"/>
  <c r="P121" i="9" s="1"/>
  <c r="AU102" i="1" s="1"/>
  <c r="T133" i="9"/>
  <c r="P124" i="13"/>
  <c r="P123" i="13" s="1"/>
  <c r="P122" i="13" s="1"/>
  <c r="AU106" i="1" s="1"/>
  <c r="BK139" i="13"/>
  <c r="J139" i="13" s="1"/>
  <c r="J101" i="13" s="1"/>
  <c r="BK135" i="19"/>
  <c r="J135" i="19"/>
  <c r="J100" i="19" s="1"/>
  <c r="R142" i="19"/>
  <c r="T122" i="20"/>
  <c r="T121" i="20"/>
  <c r="T120" i="20" s="1"/>
  <c r="T127" i="20"/>
  <c r="BK133" i="11"/>
  <c r="J133" i="11"/>
  <c r="J99" i="11" s="1"/>
  <c r="BK129" i="4"/>
  <c r="J129" i="4"/>
  <c r="J99" i="4"/>
  <c r="BK132" i="13"/>
  <c r="J132" i="13"/>
  <c r="J99" i="13"/>
  <c r="BK132" i="10"/>
  <c r="J132" i="10" s="1"/>
  <c r="J99" i="10" s="1"/>
  <c r="BK142" i="11"/>
  <c r="J142" i="11"/>
  <c r="J101" i="11" s="1"/>
  <c r="BK133" i="19"/>
  <c r="J133" i="19"/>
  <c r="J99" i="19"/>
  <c r="BK131" i="16"/>
  <c r="J131" i="16"/>
  <c r="J99" i="16"/>
  <c r="BK125" i="20"/>
  <c r="J125" i="20" s="1"/>
  <c r="J99" i="20" s="1"/>
  <c r="E85" i="20"/>
  <c r="F92" i="20"/>
  <c r="F116" i="20"/>
  <c r="BE129" i="20"/>
  <c r="J89" i="20"/>
  <c r="J91" i="20"/>
  <c r="J92" i="20"/>
  <c r="BE123" i="20"/>
  <c r="BE124" i="20"/>
  <c r="BE128" i="20"/>
  <c r="BE130" i="20"/>
  <c r="BE126" i="20"/>
  <c r="J91" i="19"/>
  <c r="F91" i="19"/>
  <c r="J92" i="19"/>
  <c r="E112" i="19"/>
  <c r="BE127" i="19"/>
  <c r="BE128" i="19"/>
  <c r="BE129" i="19"/>
  <c r="BE130" i="19"/>
  <c r="BE137" i="19"/>
  <c r="BE140" i="19"/>
  <c r="BE141" i="19"/>
  <c r="BE143" i="19"/>
  <c r="BE144" i="19"/>
  <c r="BE145" i="19"/>
  <c r="BE149" i="19"/>
  <c r="J89" i="19"/>
  <c r="BE125" i="19"/>
  <c r="BE131" i="19"/>
  <c r="BE138" i="19"/>
  <c r="BE139" i="19"/>
  <c r="BE147" i="19"/>
  <c r="BE148" i="19"/>
  <c r="F92" i="19"/>
  <c r="BE126" i="19"/>
  <c r="BE132" i="19"/>
  <c r="BE134" i="19"/>
  <c r="BE136" i="19"/>
  <c r="BE150" i="19"/>
  <c r="BE151" i="19"/>
  <c r="BE129" i="18"/>
  <c r="BE132" i="18"/>
  <c r="BE133" i="18"/>
  <c r="BE135" i="18"/>
  <c r="BE136" i="18"/>
  <c r="BE139" i="18"/>
  <c r="BE143" i="18"/>
  <c r="BE148" i="18"/>
  <c r="E85" i="18"/>
  <c r="J89" i="18"/>
  <c r="F91" i="18"/>
  <c r="J91" i="18"/>
  <c r="F92" i="18"/>
  <c r="J92" i="18"/>
  <c r="BE125" i="18"/>
  <c r="BE126" i="18"/>
  <c r="BE127" i="18"/>
  <c r="BE128" i="18"/>
  <c r="BE130" i="18"/>
  <c r="BE137" i="18"/>
  <c r="BE140" i="18"/>
  <c r="BE141" i="18"/>
  <c r="BE142" i="18"/>
  <c r="BE145" i="18"/>
  <c r="BE146" i="18"/>
  <c r="BE147" i="18"/>
  <c r="J92" i="17"/>
  <c r="J115" i="17"/>
  <c r="BE124" i="17"/>
  <c r="BE127" i="17"/>
  <c r="BE131" i="17"/>
  <c r="BE140" i="17"/>
  <c r="E85" i="17"/>
  <c r="J91" i="17"/>
  <c r="F118" i="17"/>
  <c r="BE130" i="17"/>
  <c r="BE141" i="17"/>
  <c r="BE142" i="17"/>
  <c r="BE143" i="17"/>
  <c r="F91" i="17"/>
  <c r="BE125" i="17"/>
  <c r="BE126" i="17"/>
  <c r="BE128" i="17"/>
  <c r="BE132" i="17"/>
  <c r="BE134" i="17"/>
  <c r="BE135" i="17"/>
  <c r="BE136" i="17"/>
  <c r="BE137" i="17"/>
  <c r="BE138" i="17"/>
  <c r="J92" i="16"/>
  <c r="J118" i="16"/>
  <c r="BE137" i="16"/>
  <c r="J89" i="16"/>
  <c r="F119" i="16"/>
  <c r="BE126" i="16"/>
  <c r="BE127" i="16"/>
  <c r="BE128" i="16"/>
  <c r="BE140" i="16"/>
  <c r="F91" i="16"/>
  <c r="BE129" i="16"/>
  <c r="BE130" i="16"/>
  <c r="BE132" i="16"/>
  <c r="BE139" i="16"/>
  <c r="BE143" i="16"/>
  <c r="BE145" i="16"/>
  <c r="E85" i="16"/>
  <c r="BE125" i="16"/>
  <c r="BE134" i="16"/>
  <c r="BE135" i="16"/>
  <c r="BE136" i="16"/>
  <c r="BE142" i="16"/>
  <c r="BE144" i="16"/>
  <c r="F92" i="15"/>
  <c r="J115" i="15"/>
  <c r="J91" i="15"/>
  <c r="F117" i="15"/>
  <c r="BE140" i="15"/>
  <c r="J92" i="15"/>
  <c r="BE127" i="15"/>
  <c r="BE131" i="15"/>
  <c r="BE132" i="15"/>
  <c r="BE135" i="15"/>
  <c r="BE136" i="15"/>
  <c r="BE141" i="15"/>
  <c r="BE142" i="15"/>
  <c r="E85" i="15"/>
  <c r="BE124" i="15"/>
  <c r="BE125" i="15"/>
  <c r="BE126" i="15"/>
  <c r="BE128" i="15"/>
  <c r="BE130" i="15"/>
  <c r="BE133" i="15"/>
  <c r="BE137" i="15"/>
  <c r="BE139" i="15"/>
  <c r="J92" i="14"/>
  <c r="J115" i="14"/>
  <c r="BE135" i="14"/>
  <c r="BE136" i="14"/>
  <c r="F91" i="14"/>
  <c r="F92" i="14"/>
  <c r="J117" i="14"/>
  <c r="BE126" i="14"/>
  <c r="BE131" i="14"/>
  <c r="BE134" i="14"/>
  <c r="BE139" i="14"/>
  <c r="BE140" i="14"/>
  <c r="BE141" i="14"/>
  <c r="E85" i="14"/>
  <c r="BE124" i="14"/>
  <c r="BE125" i="14"/>
  <c r="BE127" i="14"/>
  <c r="BE129" i="14"/>
  <c r="BE130" i="14"/>
  <c r="BE133" i="14"/>
  <c r="BE137" i="14"/>
  <c r="BE142" i="14"/>
  <c r="J91" i="13"/>
  <c r="BE144" i="13"/>
  <c r="J92" i="13"/>
  <c r="F118" i="13"/>
  <c r="BE146" i="13"/>
  <c r="J123" i="12"/>
  <c r="J98" i="12"/>
  <c r="E85" i="13"/>
  <c r="J89" i="13"/>
  <c r="F92" i="13"/>
  <c r="BE126" i="13"/>
  <c r="BE127" i="13"/>
  <c r="BE131" i="13"/>
  <c r="BE137" i="13"/>
  <c r="BE138" i="13"/>
  <c r="BE141" i="13"/>
  <c r="BE125" i="13"/>
  <c r="BE128" i="13"/>
  <c r="BE129" i="13"/>
  <c r="BE130" i="13"/>
  <c r="BE133" i="13"/>
  <c r="BE135" i="13"/>
  <c r="BE136" i="13"/>
  <c r="BE140" i="13"/>
  <c r="BE142" i="13"/>
  <c r="BE145" i="13"/>
  <c r="BE147" i="13"/>
  <c r="J125" i="11"/>
  <c r="J98" i="11"/>
  <c r="BE128" i="12"/>
  <c r="BE139" i="12"/>
  <c r="J89" i="12"/>
  <c r="J92" i="12"/>
  <c r="E111" i="12"/>
  <c r="F117" i="12"/>
  <c r="BE126" i="12"/>
  <c r="BE131" i="12"/>
  <c r="BE132" i="12"/>
  <c r="BE133" i="12"/>
  <c r="BE137" i="12"/>
  <c r="BE138" i="12"/>
  <c r="BE141" i="12"/>
  <c r="BE142" i="12"/>
  <c r="F92" i="12"/>
  <c r="J117" i="12"/>
  <c r="BE127" i="12"/>
  <c r="BE130" i="12"/>
  <c r="BE135" i="12"/>
  <c r="BE136" i="12"/>
  <c r="BE144" i="12"/>
  <c r="BE124" i="12"/>
  <c r="BE125" i="12"/>
  <c r="BE143" i="12"/>
  <c r="J120" i="11"/>
  <c r="BE130" i="11"/>
  <c r="BE132" i="11"/>
  <c r="BE149" i="11"/>
  <c r="F91" i="11"/>
  <c r="E113" i="11"/>
  <c r="F120" i="11"/>
  <c r="BE137" i="11"/>
  <c r="BE138" i="11"/>
  <c r="BE140" i="11"/>
  <c r="BE152" i="11"/>
  <c r="BK123" i="10"/>
  <c r="BK122" i="10" s="1"/>
  <c r="J122" i="10" s="1"/>
  <c r="J96" i="10" s="1"/>
  <c r="J119" i="11"/>
  <c r="BE128" i="11"/>
  <c r="BE129" i="11"/>
  <c r="BE131" i="11"/>
  <c r="BE126" i="11"/>
  <c r="BE127" i="11"/>
  <c r="BE147" i="11"/>
  <c r="BE150" i="11"/>
  <c r="J89" i="11"/>
  <c r="BE134" i="11"/>
  <c r="BE139" i="11"/>
  <c r="BE141" i="11"/>
  <c r="BE143" i="11"/>
  <c r="BE136" i="11"/>
  <c r="BE145" i="11"/>
  <c r="BE146" i="11"/>
  <c r="BE151" i="11"/>
  <c r="BE153" i="11"/>
  <c r="J89" i="10"/>
  <c r="E112" i="10"/>
  <c r="F119" i="10"/>
  <c r="BE125" i="10"/>
  <c r="BE126" i="10"/>
  <c r="BE130" i="10"/>
  <c r="BE142" i="10"/>
  <c r="BE146" i="10"/>
  <c r="J91" i="10"/>
  <c r="F118" i="10"/>
  <c r="BE128" i="10"/>
  <c r="BE129" i="10"/>
  <c r="BE137" i="10"/>
  <c r="BE138" i="10"/>
  <c r="BE144" i="10"/>
  <c r="BE127" i="10"/>
  <c r="BE140" i="10"/>
  <c r="J92" i="10"/>
  <c r="BE131" i="10"/>
  <c r="BE133" i="10"/>
  <c r="BE135" i="10"/>
  <c r="BE136" i="10"/>
  <c r="BE139" i="10"/>
  <c r="BE143" i="10"/>
  <c r="BE147" i="10"/>
  <c r="BE148" i="10"/>
  <c r="BE149" i="10"/>
  <c r="BE150" i="10"/>
  <c r="F117" i="9"/>
  <c r="J89" i="9"/>
  <c r="J91" i="9"/>
  <c r="J92" i="9"/>
  <c r="BE124" i="9"/>
  <c r="BE131" i="9"/>
  <c r="BE134" i="9"/>
  <c r="BE135" i="9"/>
  <c r="E85" i="9"/>
  <c r="F92" i="9"/>
  <c r="BE125" i="9"/>
  <c r="BE126" i="9"/>
  <c r="BE127" i="9"/>
  <c r="BE129" i="9"/>
  <c r="BE130" i="9"/>
  <c r="BE132" i="9"/>
  <c r="BE136" i="9"/>
  <c r="BE138" i="9"/>
  <c r="BE139" i="9"/>
  <c r="BE140" i="9"/>
  <c r="BE135" i="8"/>
  <c r="F91" i="8"/>
  <c r="E85" i="8"/>
  <c r="F92" i="8"/>
  <c r="J115" i="8"/>
  <c r="J118" i="8"/>
  <c r="BE125" i="8"/>
  <c r="BE130" i="8"/>
  <c r="BE133" i="8"/>
  <c r="BE138" i="8"/>
  <c r="BE139" i="8"/>
  <c r="BE140" i="8"/>
  <c r="J91" i="8"/>
  <c r="BE124" i="8"/>
  <c r="BE126" i="8"/>
  <c r="BE127" i="8"/>
  <c r="BE129" i="8"/>
  <c r="BE131" i="8"/>
  <c r="BE134" i="8"/>
  <c r="BE136" i="8"/>
  <c r="E85" i="7"/>
  <c r="J89" i="7"/>
  <c r="J92" i="7"/>
  <c r="BE124" i="7"/>
  <c r="BE125" i="7"/>
  <c r="BE129" i="7"/>
  <c r="BE135" i="7"/>
  <c r="F91" i="7"/>
  <c r="F92" i="7"/>
  <c r="BE126" i="7"/>
  <c r="BE127" i="7"/>
  <c r="BE131" i="7"/>
  <c r="BE136" i="7"/>
  <c r="BE137" i="7"/>
  <c r="BE139" i="7"/>
  <c r="BE140" i="7"/>
  <c r="BE141" i="7"/>
  <c r="BE142" i="7"/>
  <c r="J91" i="7"/>
  <c r="BE128" i="7"/>
  <c r="BE132" i="7"/>
  <c r="BE133" i="7"/>
  <c r="E85" i="6"/>
  <c r="J91" i="6"/>
  <c r="J118" i="6"/>
  <c r="BE124" i="6"/>
  <c r="BE129" i="6"/>
  <c r="J89" i="6"/>
  <c r="F92" i="6"/>
  <c r="F117" i="6"/>
  <c r="BE127" i="6"/>
  <c r="BE131" i="6"/>
  <c r="BE132" i="6"/>
  <c r="BE125" i="6"/>
  <c r="BE126" i="6"/>
  <c r="BE130" i="6"/>
  <c r="BE134" i="6"/>
  <c r="BE135" i="6"/>
  <c r="BE137" i="6"/>
  <c r="BE138" i="6"/>
  <c r="BE139" i="6"/>
  <c r="J89" i="5"/>
  <c r="E111" i="5"/>
  <c r="BE124" i="5"/>
  <c r="BE132" i="5"/>
  <c r="BE141" i="5"/>
  <c r="F92" i="5"/>
  <c r="J91" i="5"/>
  <c r="F117" i="5"/>
  <c r="BE126" i="5"/>
  <c r="BE127" i="5"/>
  <c r="BE128" i="5"/>
  <c r="BE130" i="5"/>
  <c r="BE134" i="5"/>
  <c r="BE137" i="5"/>
  <c r="BE139" i="5"/>
  <c r="J92" i="5"/>
  <c r="BE125" i="5"/>
  <c r="BE131" i="5"/>
  <c r="BE133" i="5"/>
  <c r="BE135" i="5"/>
  <c r="BE138" i="5"/>
  <c r="BE142" i="5"/>
  <c r="BE143" i="5"/>
  <c r="BE144" i="5"/>
  <c r="J123" i="3"/>
  <c r="J98" i="3"/>
  <c r="F92" i="4"/>
  <c r="J119" i="4"/>
  <c r="BE132" i="4"/>
  <c r="BE135" i="4"/>
  <c r="BE125" i="4"/>
  <c r="BE126" i="4"/>
  <c r="J89" i="4"/>
  <c r="F118" i="4"/>
  <c r="BE127" i="4"/>
  <c r="E85" i="4"/>
  <c r="J118" i="4"/>
  <c r="BE128" i="4"/>
  <c r="BE130" i="4"/>
  <c r="BE133" i="4"/>
  <c r="BE139" i="4"/>
  <c r="BE140" i="4"/>
  <c r="BE141" i="4"/>
  <c r="BE136" i="4"/>
  <c r="BE138" i="4"/>
  <c r="F92" i="3"/>
  <c r="F117" i="3"/>
  <c r="BE133" i="3"/>
  <c r="BE137" i="3"/>
  <c r="J91" i="3"/>
  <c r="J115" i="3"/>
  <c r="BE124" i="3"/>
  <c r="BE127" i="3"/>
  <c r="BE132" i="3"/>
  <c r="BE139" i="3"/>
  <c r="BE129" i="3"/>
  <c r="BE135" i="3"/>
  <c r="E111" i="3"/>
  <c r="BE138" i="3"/>
  <c r="BE141" i="3"/>
  <c r="J92" i="3"/>
  <c r="BE125" i="3"/>
  <c r="BE126" i="3"/>
  <c r="BE128" i="3"/>
  <c r="BE131" i="3"/>
  <c r="BE136" i="3"/>
  <c r="BE142" i="3"/>
  <c r="BE143" i="3"/>
  <c r="BE144" i="3"/>
  <c r="BE141" i="2"/>
  <c r="BE142" i="2"/>
  <c r="BE144" i="2"/>
  <c r="BE145" i="2"/>
  <c r="BE146" i="2"/>
  <c r="BE124" i="2"/>
  <c r="BE125" i="2"/>
  <c r="BE126" i="2"/>
  <c r="BE127" i="2"/>
  <c r="BE128" i="2"/>
  <c r="BE130" i="2"/>
  <c r="BE131" i="2"/>
  <c r="BE139" i="2"/>
  <c r="BE140" i="2"/>
  <c r="BE147" i="2"/>
  <c r="AW95" i="1"/>
  <c r="BE132" i="2"/>
  <c r="BE133" i="2"/>
  <c r="BE134" i="2"/>
  <c r="BE135" i="2"/>
  <c r="BE136" i="2"/>
  <c r="BE138" i="2"/>
  <c r="BA95" i="1"/>
  <c r="E85" i="2"/>
  <c r="J89" i="2"/>
  <c r="F91" i="2"/>
  <c r="F92" i="2"/>
  <c r="J92" i="2"/>
  <c r="J91" i="2"/>
  <c r="BB95" i="1"/>
  <c r="BD95" i="1"/>
  <c r="F37" i="15"/>
  <c r="BD108" i="1"/>
  <c r="F36" i="19"/>
  <c r="BC112" i="1"/>
  <c r="J34" i="20"/>
  <c r="AW113" i="1"/>
  <c r="F35" i="3"/>
  <c r="BB96" i="1"/>
  <c r="J34" i="4"/>
  <c r="AW97" i="1"/>
  <c r="F37" i="6"/>
  <c r="BD99" i="1"/>
  <c r="F35" i="7"/>
  <c r="BB100" i="1"/>
  <c r="F35" i="8"/>
  <c r="BB101" i="1"/>
  <c r="F37" i="9"/>
  <c r="BD102" i="1"/>
  <c r="F37" i="11"/>
  <c r="BD104" i="1"/>
  <c r="F34" i="12"/>
  <c r="BA105" i="1"/>
  <c r="F36" i="13"/>
  <c r="BC106" i="1"/>
  <c r="F34" i="15"/>
  <c r="BA108" i="1"/>
  <c r="F36" i="16"/>
  <c r="BC109" i="1"/>
  <c r="F37" i="17"/>
  <c r="BD110" i="1"/>
  <c r="F34" i="18"/>
  <c r="BA111" i="1"/>
  <c r="F37" i="20"/>
  <c r="BD113" i="1"/>
  <c r="F34" i="3"/>
  <c r="BA96" i="1"/>
  <c r="J34" i="5"/>
  <c r="AW98" i="1"/>
  <c r="F34" i="7"/>
  <c r="BA100" i="1"/>
  <c r="J34" i="9"/>
  <c r="AW102" i="1"/>
  <c r="F34" i="11"/>
  <c r="BA104" i="1"/>
  <c r="J34" i="13"/>
  <c r="AW106" i="1"/>
  <c r="F35" i="15"/>
  <c r="BB108" i="1"/>
  <c r="J34" i="17"/>
  <c r="AW110" i="1"/>
  <c r="F34" i="19"/>
  <c r="BA112" i="1"/>
  <c r="F34" i="20"/>
  <c r="BA113" i="1"/>
  <c r="J34" i="3"/>
  <c r="AW96" i="1"/>
  <c r="F35" i="5"/>
  <c r="BB98" i="1"/>
  <c r="J34" i="7"/>
  <c r="AW100" i="1"/>
  <c r="F35" i="9"/>
  <c r="BB102" i="1"/>
  <c r="J34" i="10"/>
  <c r="AW103" i="1"/>
  <c r="J34" i="12"/>
  <c r="AW105" i="1"/>
  <c r="F37" i="13"/>
  <c r="BD106" i="1"/>
  <c r="F34" i="14"/>
  <c r="BA107" i="1"/>
  <c r="F35" i="16"/>
  <c r="BB109" i="1"/>
  <c r="F36" i="17"/>
  <c r="BC110" i="1"/>
  <c r="F36" i="18"/>
  <c r="BC111" i="1"/>
  <c r="F36" i="20"/>
  <c r="BC113" i="1"/>
  <c r="F36" i="3"/>
  <c r="BC96" i="1"/>
  <c r="F34" i="5"/>
  <c r="BA98" i="1"/>
  <c r="F37" i="7"/>
  <c r="BD100" i="1"/>
  <c r="F36" i="10"/>
  <c r="BC103" i="1"/>
  <c r="F35" i="12"/>
  <c r="BB105" i="1"/>
  <c r="F36" i="14"/>
  <c r="BC107" i="1"/>
  <c r="F37" i="16"/>
  <c r="BD109" i="1"/>
  <c r="J34" i="19"/>
  <c r="AW112" i="1"/>
  <c r="F35" i="20"/>
  <c r="BB113" i="1"/>
  <c r="F37" i="4"/>
  <c r="BD97" i="1"/>
  <c r="J34" i="6"/>
  <c r="AW99" i="1"/>
  <c r="J34" i="8"/>
  <c r="AW101" i="1"/>
  <c r="J34" i="11"/>
  <c r="AW104" i="1"/>
  <c r="F34" i="13"/>
  <c r="BA106" i="1"/>
  <c r="J34" i="15"/>
  <c r="AW108" i="1"/>
  <c r="J34" i="16"/>
  <c r="AW109" i="1"/>
  <c r="F35" i="18"/>
  <c r="BB111" i="1"/>
  <c r="F34" i="4"/>
  <c r="BA97" i="1"/>
  <c r="F37" i="5"/>
  <c r="BD98" i="1"/>
  <c r="F36" i="8"/>
  <c r="BC101" i="1"/>
  <c r="F35" i="10"/>
  <c r="BB103" i="1"/>
  <c r="F37" i="12"/>
  <c r="BD105" i="1"/>
  <c r="F35" i="14"/>
  <c r="BB107" i="1"/>
  <c r="F35" i="17"/>
  <c r="BB110" i="1"/>
  <c r="F35" i="19"/>
  <c r="BB112" i="1"/>
  <c r="F37" i="3"/>
  <c r="BD96" i="1"/>
  <c r="F36" i="5"/>
  <c r="BC98" i="1"/>
  <c r="F36" i="6"/>
  <c r="BC99" i="1"/>
  <c r="F37" i="8"/>
  <c r="BD101" i="1"/>
  <c r="F36" i="9"/>
  <c r="BC102" i="1"/>
  <c r="F35" i="11"/>
  <c r="BB104" i="1"/>
  <c r="F35" i="13"/>
  <c r="BB106" i="1"/>
  <c r="J34" i="14"/>
  <c r="AW107" i="1"/>
  <c r="F36" i="15"/>
  <c r="BC108" i="1"/>
  <c r="F34" i="17"/>
  <c r="BA110" i="1"/>
  <c r="J34" i="18"/>
  <c r="AW111" i="1"/>
  <c r="F36" i="4"/>
  <c r="BC97" i="1"/>
  <c r="F35" i="6"/>
  <c r="BB99" i="1"/>
  <c r="F34" i="8"/>
  <c r="BA101" i="1"/>
  <c r="F34" i="10"/>
  <c r="BA103" i="1"/>
  <c r="F36" i="12"/>
  <c r="BC105" i="1"/>
  <c r="F37" i="14"/>
  <c r="BD107" i="1"/>
  <c r="F34" i="16"/>
  <c r="BA109" i="1"/>
  <c r="F37" i="18"/>
  <c r="BD111" i="1"/>
  <c r="F37" i="19"/>
  <c r="BD112" i="1"/>
  <c r="F36" i="2"/>
  <c r="BC95" i="1"/>
  <c r="F35" i="4"/>
  <c r="BB97" i="1"/>
  <c r="F34" i="6"/>
  <c r="BA99" i="1"/>
  <c r="F36" i="7"/>
  <c r="BC100" i="1"/>
  <c r="F34" i="9"/>
  <c r="BA102" i="1"/>
  <c r="F37" i="10"/>
  <c r="BD103" i="1"/>
  <c r="F36" i="11"/>
  <c r="BC104" i="1"/>
  <c r="P123" i="18" l="1"/>
  <c r="P122" i="18"/>
  <c r="AU111" i="1" s="1"/>
  <c r="BK124" i="11"/>
  <c r="J124" i="11" s="1"/>
  <c r="J97" i="11" s="1"/>
  <c r="R123" i="18"/>
  <c r="R122" i="18" s="1"/>
  <c r="P123" i="10"/>
  <c r="P122" i="10"/>
  <c r="AU103" i="1" s="1"/>
  <c r="T122" i="6"/>
  <c r="T121" i="6" s="1"/>
  <c r="R123" i="19"/>
  <c r="R122" i="19" s="1"/>
  <c r="T122" i="15"/>
  <c r="T121" i="15" s="1"/>
  <c r="R122" i="6"/>
  <c r="R121" i="6" s="1"/>
  <c r="T123" i="19"/>
  <c r="T122" i="19" s="1"/>
  <c r="R122" i="15"/>
  <c r="R121" i="15" s="1"/>
  <c r="T122" i="2"/>
  <c r="T121" i="2" s="1"/>
  <c r="T122" i="8"/>
  <c r="T121" i="8" s="1"/>
  <c r="P123" i="16"/>
  <c r="P122" i="16" s="1"/>
  <c r="AU109" i="1" s="1"/>
  <c r="T122" i="7"/>
  <c r="T121" i="7"/>
  <c r="T122" i="12"/>
  <c r="T121" i="12"/>
  <c r="R121" i="20"/>
  <c r="R120" i="20"/>
  <c r="P122" i="6"/>
  <c r="P121" i="6"/>
  <c r="AU99" i="1" s="1"/>
  <c r="T123" i="13"/>
  <c r="T122" i="13" s="1"/>
  <c r="P123" i="19"/>
  <c r="P122" i="19" s="1"/>
  <c r="AU112" i="1" s="1"/>
  <c r="R122" i="7"/>
  <c r="R121" i="7"/>
  <c r="T123" i="4"/>
  <c r="T122" i="4"/>
  <c r="P122" i="12"/>
  <c r="P121" i="12"/>
  <c r="AU105" i="1" s="1"/>
  <c r="T122" i="3"/>
  <c r="T121" i="3" s="1"/>
  <c r="P122" i="14"/>
  <c r="P121" i="14" s="1"/>
  <c r="AU107" i="1" s="1"/>
  <c r="T122" i="14"/>
  <c r="T121" i="14"/>
  <c r="R122" i="14"/>
  <c r="R121" i="14"/>
  <c r="T122" i="9"/>
  <c r="T121" i="9"/>
  <c r="P122" i="5"/>
  <c r="P121" i="5"/>
  <c r="AU98" i="1" s="1"/>
  <c r="P122" i="8"/>
  <c r="P121" i="8" s="1"/>
  <c r="AU101" i="1" s="1"/>
  <c r="P123" i="4"/>
  <c r="P122" i="4"/>
  <c r="AU97" i="1" s="1"/>
  <c r="P122" i="7"/>
  <c r="P121" i="7" s="1"/>
  <c r="AU100" i="1" s="1"/>
  <c r="P124" i="11"/>
  <c r="P123" i="11"/>
  <c r="AU104" i="1" s="1"/>
  <c r="BK122" i="12"/>
  <c r="J122" i="12" s="1"/>
  <c r="J97" i="12" s="1"/>
  <c r="T123" i="10"/>
  <c r="T122" i="10"/>
  <c r="R122" i="17"/>
  <c r="R121" i="17"/>
  <c r="R123" i="13"/>
  <c r="R122" i="13"/>
  <c r="P122" i="17"/>
  <c r="P121" i="17"/>
  <c r="AU110" i="1"/>
  <c r="R123" i="16"/>
  <c r="R122" i="16" s="1"/>
  <c r="BK122" i="3"/>
  <c r="J122" i="3"/>
  <c r="J97" i="3"/>
  <c r="R124" i="11"/>
  <c r="R123" i="11"/>
  <c r="BK122" i="6"/>
  <c r="J122" i="6"/>
  <c r="J97" i="6" s="1"/>
  <c r="BK122" i="9"/>
  <c r="J122" i="9"/>
  <c r="J97" i="9"/>
  <c r="BK122" i="14"/>
  <c r="J122" i="14"/>
  <c r="J97" i="14"/>
  <c r="BK123" i="13"/>
  <c r="J123" i="13" s="1"/>
  <c r="J97" i="13" s="1"/>
  <c r="BK123" i="18"/>
  <c r="J123" i="18"/>
  <c r="J97" i="18" s="1"/>
  <c r="BK123" i="4"/>
  <c r="BK122" i="4"/>
  <c r="J122" i="4"/>
  <c r="J96" i="4" s="1"/>
  <c r="BK122" i="5"/>
  <c r="J122" i="5"/>
  <c r="J97" i="5"/>
  <c r="BK121" i="20"/>
  <c r="J121" i="20"/>
  <c r="J97" i="20"/>
  <c r="BK122" i="15"/>
  <c r="J122" i="15" s="1"/>
  <c r="J97" i="15" s="1"/>
  <c r="BK123" i="16"/>
  <c r="J123" i="16"/>
  <c r="J97" i="16" s="1"/>
  <c r="BK122" i="7"/>
  <c r="J122" i="7"/>
  <c r="J97" i="7"/>
  <c r="BK122" i="17"/>
  <c r="J122" i="17"/>
  <c r="J97" i="17"/>
  <c r="BK123" i="19"/>
  <c r="J123" i="19" s="1"/>
  <c r="J97" i="19" s="1"/>
  <c r="BK122" i="2"/>
  <c r="J122" i="2"/>
  <c r="J97" i="2" s="1"/>
  <c r="BK122" i="8"/>
  <c r="J122" i="8"/>
  <c r="J97" i="8"/>
  <c r="J123" i="10"/>
  <c r="J97" i="10"/>
  <c r="J33" i="3"/>
  <c r="AV96" i="1"/>
  <c r="AT96" i="1"/>
  <c r="F33" i="5"/>
  <c r="AZ98" i="1"/>
  <c r="J33" i="7"/>
  <c r="AV100" i="1"/>
  <c r="AT100" i="1" s="1"/>
  <c r="J33" i="12"/>
  <c r="AV105" i="1"/>
  <c r="AT105" i="1"/>
  <c r="F33" i="15"/>
  <c r="AZ108" i="1" s="1"/>
  <c r="BD94" i="1"/>
  <c r="W33" i="1"/>
  <c r="J33" i="9"/>
  <c r="AV102" i="1" s="1"/>
  <c r="AT102" i="1" s="1"/>
  <c r="J33" i="14"/>
  <c r="AV107" i="1" s="1"/>
  <c r="AT107" i="1" s="1"/>
  <c r="F33" i="18"/>
  <c r="AZ111" i="1"/>
  <c r="J33" i="4"/>
  <c r="AV97" i="1" s="1"/>
  <c r="AT97" i="1" s="1"/>
  <c r="F33" i="9"/>
  <c r="AZ102" i="1" s="1"/>
  <c r="J33" i="15"/>
  <c r="AV108" i="1"/>
  <c r="AT108" i="1"/>
  <c r="BA94" i="1"/>
  <c r="AW94" i="1" s="1"/>
  <c r="AK30" i="1" s="1"/>
  <c r="J33" i="2"/>
  <c r="AV95" i="1" s="1"/>
  <c r="AT95" i="1" s="1"/>
  <c r="J33" i="5"/>
  <c r="AV98" i="1"/>
  <c r="AT98" i="1" s="1"/>
  <c r="F33" i="8"/>
  <c r="AZ101" i="1"/>
  <c r="F33" i="11"/>
  <c r="AZ104" i="1" s="1"/>
  <c r="F33" i="16"/>
  <c r="AZ109" i="1" s="1"/>
  <c r="J33" i="20"/>
  <c r="AV113" i="1" s="1"/>
  <c r="AT113" i="1" s="1"/>
  <c r="BB94" i="1"/>
  <c r="AX94" i="1"/>
  <c r="F33" i="12"/>
  <c r="AZ105" i="1" s="1"/>
  <c r="F33" i="19"/>
  <c r="AZ112" i="1"/>
  <c r="F33" i="7"/>
  <c r="AZ100" i="1" s="1"/>
  <c r="F33" i="13"/>
  <c r="AZ106" i="1"/>
  <c r="J33" i="16"/>
  <c r="AV109" i="1" s="1"/>
  <c r="AT109" i="1" s="1"/>
  <c r="BC94" i="1"/>
  <c r="AY94" i="1" s="1"/>
  <c r="F33" i="4"/>
  <c r="AZ97" i="1"/>
  <c r="J33" i="8"/>
  <c r="AV101" i="1" s="1"/>
  <c r="AT101" i="1" s="1"/>
  <c r="J33" i="13"/>
  <c r="AV106" i="1"/>
  <c r="AT106" i="1" s="1"/>
  <c r="F33" i="17"/>
  <c r="AZ110" i="1"/>
  <c r="J30" i="10"/>
  <c r="AG103" i="1" s="1"/>
  <c r="F33" i="14"/>
  <c r="AZ107" i="1"/>
  <c r="F33" i="20"/>
  <c r="AZ113" i="1" s="1"/>
  <c r="J33" i="11"/>
  <c r="AV104" i="1"/>
  <c r="AT104" i="1"/>
  <c r="J33" i="19"/>
  <c r="AV112" i="1" s="1"/>
  <c r="AT112" i="1" s="1"/>
  <c r="F33" i="2"/>
  <c r="AZ95" i="1" s="1"/>
  <c r="F33" i="6"/>
  <c r="AZ99" i="1"/>
  <c r="F33" i="10"/>
  <c r="AZ103" i="1" s="1"/>
  <c r="J33" i="17"/>
  <c r="AV110" i="1" s="1"/>
  <c r="AT110" i="1" s="1"/>
  <c r="F33" i="3"/>
  <c r="AZ96" i="1" s="1"/>
  <c r="J33" i="6"/>
  <c r="AV99" i="1"/>
  <c r="AT99" i="1" s="1"/>
  <c r="J33" i="10"/>
  <c r="AV103" i="1" s="1"/>
  <c r="AT103" i="1" s="1"/>
  <c r="J33" i="18"/>
  <c r="AV111" i="1" s="1"/>
  <c r="AT111" i="1" s="1"/>
  <c r="BK121" i="14" l="1"/>
  <c r="J121" i="14"/>
  <c r="J30" i="14" s="1"/>
  <c r="AG107" i="1" s="1"/>
  <c r="BK121" i="8"/>
  <c r="J121" i="8"/>
  <c r="J96" i="8" s="1"/>
  <c r="BK121" i="5"/>
  <c r="J121" i="5" s="1"/>
  <c r="J96" i="5" s="1"/>
  <c r="BK121" i="3"/>
  <c r="J121" i="3"/>
  <c r="J96" i="3" s="1"/>
  <c r="BK121" i="12"/>
  <c r="J121" i="12" s="1"/>
  <c r="J30" i="12" s="1"/>
  <c r="AG105" i="1" s="1"/>
  <c r="BK123" i="11"/>
  <c r="J123" i="11" s="1"/>
  <c r="J96" i="11" s="1"/>
  <c r="BK121" i="9"/>
  <c r="J121" i="9"/>
  <c r="J96" i="9" s="1"/>
  <c r="BK122" i="16"/>
  <c r="J122" i="16" s="1"/>
  <c r="J96" i="16" s="1"/>
  <c r="BK121" i="15"/>
  <c r="J121" i="15"/>
  <c r="J96" i="15" s="1"/>
  <c r="BK122" i="19"/>
  <c r="J122" i="19" s="1"/>
  <c r="J96" i="19" s="1"/>
  <c r="J123" i="4"/>
  <c r="J97" i="4"/>
  <c r="BK121" i="2"/>
  <c r="J121" i="2"/>
  <c r="J96" i="2" s="1"/>
  <c r="BK121" i="7"/>
  <c r="J121" i="7" s="1"/>
  <c r="J96" i="7" s="1"/>
  <c r="BK121" i="17"/>
  <c r="J121" i="17"/>
  <c r="J96" i="17" s="1"/>
  <c r="BK122" i="18"/>
  <c r="J122" i="18" s="1"/>
  <c r="J30" i="18" s="1"/>
  <c r="AG111" i="1" s="1"/>
  <c r="BK120" i="20"/>
  <c r="J120" i="20" s="1"/>
  <c r="J30" i="20" s="1"/>
  <c r="AG113" i="1" s="1"/>
  <c r="BK121" i="6"/>
  <c r="J121" i="6" s="1"/>
  <c r="J96" i="6" s="1"/>
  <c r="BK122" i="13"/>
  <c r="J122" i="13"/>
  <c r="J96" i="13" s="1"/>
  <c r="AN103" i="1"/>
  <c r="J39" i="10"/>
  <c r="AU94" i="1"/>
  <c r="J30" i="4"/>
  <c r="AG97" i="1"/>
  <c r="W31" i="1"/>
  <c r="W32" i="1"/>
  <c r="AZ94" i="1"/>
  <c r="AV94" i="1"/>
  <c r="AK29" i="1" s="1"/>
  <c r="W30" i="1"/>
  <c r="J39" i="14" l="1"/>
  <c r="J39" i="12"/>
  <c r="J39" i="4"/>
  <c r="J39" i="18"/>
  <c r="J39" i="20"/>
  <c r="J96" i="14"/>
  <c r="J96" i="12"/>
  <c r="J96" i="20"/>
  <c r="J96" i="18"/>
  <c r="AN105" i="1"/>
  <c r="AN107" i="1"/>
  <c r="AN97" i="1"/>
  <c r="AN113" i="1"/>
  <c r="AN111" i="1"/>
  <c r="J30" i="8"/>
  <c r="AG101" i="1"/>
  <c r="J30" i="6"/>
  <c r="AG99" i="1"/>
  <c r="J30" i="15"/>
  <c r="AG108" i="1"/>
  <c r="J30" i="9"/>
  <c r="AG102" i="1"/>
  <c r="AN102" i="1" s="1"/>
  <c r="J30" i="11"/>
  <c r="AG104" i="1" s="1"/>
  <c r="AN104" i="1" s="1"/>
  <c r="J30" i="2"/>
  <c r="AG95" i="1"/>
  <c r="AN95" i="1" s="1"/>
  <c r="J30" i="16"/>
  <c r="AG109" i="1" s="1"/>
  <c r="J30" i="17"/>
  <c r="AG110" i="1" s="1"/>
  <c r="J30" i="7"/>
  <c r="AG100" i="1" s="1"/>
  <c r="W29" i="1"/>
  <c r="J30" i="5"/>
  <c r="AG98" i="1"/>
  <c r="J30" i="13"/>
  <c r="AG106" i="1"/>
  <c r="AN106" i="1" s="1"/>
  <c r="J30" i="19"/>
  <c r="AG112" i="1" s="1"/>
  <c r="AT94" i="1"/>
  <c r="J30" i="3"/>
  <c r="AG96" i="1"/>
  <c r="AN96" i="1" s="1"/>
  <c r="J39" i="7" l="1"/>
  <c r="J39" i="6"/>
  <c r="J39" i="9"/>
  <c r="J39" i="19"/>
  <c r="J39" i="8"/>
  <c r="J39" i="5"/>
  <c r="J39" i="3"/>
  <c r="J39" i="2"/>
  <c r="J39" i="17"/>
  <c r="J39" i="11"/>
  <c r="J39" i="15"/>
  <c r="J39" i="16"/>
  <c r="J39" i="13"/>
  <c r="AN100" i="1"/>
  <c r="AN108" i="1"/>
  <c r="AN98" i="1"/>
  <c r="AN109" i="1"/>
  <c r="AN101" i="1"/>
  <c r="AN112" i="1"/>
  <c r="AN110" i="1"/>
  <c r="AN99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<sst xmlns="http://schemas.openxmlformats.org/spreadsheetml/2006/main" count="7517" uniqueCount="646">
  <si>
    <t>Export Komplet</t>
  </si>
  <si>
    <t/>
  </si>
  <si>
    <t>2.0</t>
  </si>
  <si>
    <t>False</t>
  </si>
  <si>
    <t>{d4ce6baf-edd0-4acc-a69e-c9c96bf5ec03}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</si>
  <si>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</si>
  <si>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</si>
  <si>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</si>
  <si>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</si>
  <si>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</si>
  <si>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</si>
  <si>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</si>
  <si>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</si>
  <si>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</si>
  <si>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R2351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</si>
  <si>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</si>
  <si>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</si>
  <si>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ploch na umístění kontejnerů na tříděný odpad</t>
  </si>
  <si>
    <t>KSO:</t>
  </si>
  <si>
    <t>CC-CZ:</t>
  </si>
  <si>
    <t>Místo:</t>
  </si>
  <si>
    <t xml:space="preserve"> </t>
  </si>
  <si>
    <t>Datum:</t>
  </si>
  <si>
    <t>28. 8. 2025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</si>
  <si>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</si>
  <si>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</si>
  <si>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</si>
  <si>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</si>
  <si>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</si>
  <si>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</si>
  <si>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</si>
  <si>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</si>
  <si>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</si>
  <si>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</si>
  <si>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</si>
  <si>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</si>
  <si>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</si>
  <si>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</si>
  <si>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</si>
  <si>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</si>
  <si>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</si>
  <si>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</si>
  <si>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</si>
  <si>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</si>
  <si>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</si>
  <si>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</si>
  <si>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</si>
  <si>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</si>
  <si>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</si>
  <si>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</si>
  <si>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</si>
  <si>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</si>
  <si>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</si>
  <si>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</si>
  <si>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</si>
  <si>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</si>
  <si>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</si>
  <si>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</si>
  <si>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</si>
  <si>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</si>
  <si>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</si>
  <si>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</si>
  <si>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</si>
  <si>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</si>
  <si>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</si>
  <si>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</si>
  <si>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</si>
  <si>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</si>
  <si>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</si>
  <si>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</si>
  <si>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</si>
  <si>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</si>
  <si>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</si>
  <si>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</si>
  <si>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</si>
  <si>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</si>
  <si>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</si>
  <si>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</si>
  <si>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C10</t>
  </si>
  <si>
    <t>073 – Levského (u domu č. p. 3198/37)</t>
  </si>
  <si>
    <t>STA</t>
  </si>
  <si>
    <t>1</t>
  </si>
  <si>
    <t>{1afe64a5-59e5-441d-bc6e-46ce0a86f3ec}</t>
  </si>
  <si>
    <t>2</t>
  </si>
  <si>
    <t>C11</t>
  </si>
  <si>
    <t>095 – Otradovická (Otradovická X Písnická)</t>
  </si>
  <si>
    <t>{20d3bc64-6f8a-43d7-992a-7c0d98140561}</t>
  </si>
  <si>
    <t>C13</t>
  </si>
  <si>
    <t>118 – U Klubu (parkoviště u křižovatky Komořanská X U Klubu)</t>
  </si>
  <si>
    <t>{2270d599-e547-4c94-8d92-1bd11ebcfe84}</t>
  </si>
  <si>
    <t>C15</t>
  </si>
  <si>
    <t>141 – Vazovova (Vazovova X Levského – u placeného parkoviště)</t>
  </si>
  <si>
    <t>{be9ed092-cfa1-4308-8a2d-b4d396f89a9f}</t>
  </si>
  <si>
    <t>C16</t>
  </si>
  <si>
    <t>144 – Mladenovova (u MŠ a ZŠ)</t>
  </si>
  <si>
    <t>{944722ad-f6b2-42d3-b815-4b0f46689840}</t>
  </si>
  <si>
    <t>C17</t>
  </si>
  <si>
    <t>169 – K Vltavě (K Vltavě X Povodňová)</t>
  </si>
  <si>
    <t>{eb193812-b07e-4c71-8d10-0c8c3e391566}</t>
  </si>
  <si>
    <t>C18</t>
  </si>
  <si>
    <t>174 – Levského (Levského X Šumenská)</t>
  </si>
  <si>
    <t>{22856af8-7af7-4348-9b37-59406ccd7c2e}</t>
  </si>
  <si>
    <t>C19</t>
  </si>
  <si>
    <t>020 – Botevova (u ZUŠ A. Voborského)</t>
  </si>
  <si>
    <t>{f33f649e-4e34-440f-9eeb-81e4096fabe6}</t>
  </si>
  <si>
    <t>C20</t>
  </si>
  <si>
    <t>064 - Mádrova</t>
  </si>
  <si>
    <t>{02c1ea20-11a8-4733-9ae1-0c1c8c5c693d}</t>
  </si>
  <si>
    <t>C21</t>
  </si>
  <si>
    <t>021 - Pejevové</t>
  </si>
  <si>
    <t>{f7f110e8-d5da-4667-8385-db35f41c07bd}</t>
  </si>
  <si>
    <t>C3</t>
  </si>
  <si>
    <t>044 – Darwinova (u ZŠ TGM)</t>
  </si>
  <si>
    <t>{faaa281f-2af3-46e9-8444-f239ce057a5e}</t>
  </si>
  <si>
    <t>C4</t>
  </si>
  <si>
    <t>047 – K Vyhlídce (K Vyhlídce X Nad Belárií)</t>
  </si>
  <si>
    <t>{f0ff3fcc-2073-4abf-b661-d9fe9b7a40e7}</t>
  </si>
  <si>
    <t>C5</t>
  </si>
  <si>
    <t>052 - K Dolům (u domu č. p. 182/11)</t>
  </si>
  <si>
    <t>{c3440beb-6668-4b8c-b14c-fa8011665337}</t>
  </si>
  <si>
    <t>C6</t>
  </si>
  <si>
    <t>055 – Lysinská (Lysinská X Barunčina)</t>
  </si>
  <si>
    <t>{76d67be9-4373-4a81-925b-f0d9fec253f7}</t>
  </si>
  <si>
    <t>C7</t>
  </si>
  <si>
    <t>058 – Platónova (Platónova X Sokratova)</t>
  </si>
  <si>
    <t>{e5bd6f42-ff22-45b0-9f5b-6b3f649e7edb}</t>
  </si>
  <si>
    <t>C8</t>
  </si>
  <si>
    <t>062 – Božetická (Božetická X Pavelkova - parkoviště)</t>
  </si>
  <si>
    <t>{1d7e147e-98bd-4a0e-88d1-84526ea4bb15}</t>
  </si>
  <si>
    <t>C9</t>
  </si>
  <si>
    <t>065 – Nikoly Vapcarova (Nikoly Vapcarova X Jordana Jovkova)</t>
  </si>
  <si>
    <t>{4634de5c-e8c8-49c3-9a5c-e457d12b1f62}</t>
  </si>
  <si>
    <t>C14</t>
  </si>
  <si>
    <t>127 – Daškova (u domu č. p. 3075/12)</t>
  </si>
  <si>
    <t>{faf54d26-8005-4009-944b-c1554d9dde6a}</t>
  </si>
  <si>
    <t>00</t>
  </si>
  <si>
    <t>VRN</t>
  </si>
  <si>
    <t>{3e249af4-0dda-4bb1-ad02-ac347e9f45bd}</t>
  </si>
  <si>
    <t>KRYCÍ LIST SOUPISU PRACÍ</t>
  </si>
  <si>
    <t>Objekt:</t>
  </si>
  <si>
    <t>C10 - 073 – Levského (u domu č. p. 3198/37)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</si>
  <si>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</si>
  <si>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</si>
  <si>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</si>
  <si>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</si>
  <si>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</si>
  <si>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</si>
  <si>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</si>
  <si>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</si>
  <si>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</si>
  <si>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</si>
  <si>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</si>
  <si>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</si>
  <si>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</si>
  <si>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</si>
  <si>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</si>
  <si>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</si>
  <si>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</si>
  <si>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</si>
  <si>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</si>
  <si>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</si>
  <si>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</si>
  <si>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</si>
  <si>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</si>
  <si>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</si>
  <si>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</si>
  <si>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</si>
  <si>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</si>
  <si>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</si>
  <si>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</si>
  <si>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podkladu živičného tl 50 mm ručně</t>
  </si>
  <si>
    <t>m2</t>
  </si>
  <si>
    <t>4</t>
  </si>
  <si>
    <t>-983894755</t>
  </si>
  <si>
    <t>113201112</t>
  </si>
  <si>
    <t>Vytrhání obrub silničních ležatých</t>
  </si>
  <si>
    <t>m</t>
  </si>
  <si>
    <t>1808272144</t>
  </si>
  <si>
    <t>3</t>
  </si>
  <si>
    <t>121151103</t>
  </si>
  <si>
    <t>Sejmutí ornice plochy do 100 m2 tl vrstvy do 200 mm strojně</t>
  </si>
  <si>
    <t>1982468681</t>
  </si>
  <si>
    <t>122351101</t>
  </si>
  <si>
    <t>Odkopávky a prokopávky nezapažené v hornině třídy těžitelnosti II skupiny 4 objem do 20 m3 strojně</t>
  </si>
  <si>
    <t>m3</t>
  </si>
  <si>
    <t>-1718901664</t>
  </si>
  <si>
    <t>5</t>
  </si>
  <si>
    <t>181152302</t>
  </si>
  <si>
    <t>Úprava pláně pro silnice a dálnice v zářezech se zhutněním</t>
  </si>
  <si>
    <t>-1817258817</t>
  </si>
  <si>
    <t>Komunikace pozemní</t>
  </si>
  <si>
    <t>6</t>
  </si>
  <si>
    <t>564871111</t>
  </si>
  <si>
    <t>Podklad ze štěrkodrtě ŠD tl 250 mm</t>
  </si>
  <si>
    <t>1850638470</t>
  </si>
  <si>
    <t>7</t>
  </si>
  <si>
    <t>567114131</t>
  </si>
  <si>
    <t>Podklad ze směsi stmelené cementem SC C 20/25 (PB I) tl 120 mm</t>
  </si>
  <si>
    <t>-1757210422</t>
  </si>
  <si>
    <t>8</t>
  </si>
  <si>
    <t>577145132</t>
  </si>
  <si>
    <t>Asfaltový beton vrstva ložní ACL 16 (ABH) tl 50 mm š do 3 m z modifikovaného asfaltu</t>
  </si>
  <si>
    <t>669055252</t>
  </si>
  <si>
    <t>9</t>
  </si>
  <si>
    <t>578143133</t>
  </si>
  <si>
    <t>Litý asfalt MA 11 (LAS) tl 40 mm š do 3 m z modifikovaného asfaltu</t>
  </si>
  <si>
    <t>908135575</t>
  </si>
  <si>
    <t>10</t>
  </si>
  <si>
    <t>596212212</t>
  </si>
  <si>
    <t>Kladení zámkové dlažby pozemních komunikací tl 80 mm skupiny A pl do 300 m2</t>
  </si>
  <si>
    <t>1376486952</t>
  </si>
  <si>
    <t>11</t>
  </si>
  <si>
    <t>M</t>
  </si>
  <si>
    <t>592451220</t>
  </si>
  <si>
    <t>dlažba zámková 8 cm šedá</t>
  </si>
  <si>
    <t>-236031087</t>
  </si>
  <si>
    <t>LSV.100528</t>
  </si>
  <si>
    <t>SLEPECKÁ dlažba 8 cm, červená</t>
  </si>
  <si>
    <t>743740127</t>
  </si>
  <si>
    <t>Ostatní konstrukce a práce-bourání</t>
  </si>
  <si>
    <t>13</t>
  </si>
  <si>
    <t>9111111xx</t>
  </si>
  <si>
    <t>Montáž oplocení sloupků a panelů</t>
  </si>
  <si>
    <t>608864991</t>
  </si>
  <si>
    <t>14</t>
  </si>
  <si>
    <t>553915aa</t>
  </si>
  <si>
    <t>Oplocení - panely a sloupky</t>
  </si>
  <si>
    <t>1976452656</t>
  </si>
  <si>
    <t>15</t>
  </si>
  <si>
    <t>916131213</t>
  </si>
  <si>
    <t>Osazení silničního obrubníku betonového stojatého s boční opěrou do lože z betonu prostého</t>
  </si>
  <si>
    <t>-616990902</t>
  </si>
  <si>
    <t>16</t>
  </si>
  <si>
    <t>5921703x</t>
  </si>
  <si>
    <t>obrubník betonový silniční</t>
  </si>
  <si>
    <t>-912353502</t>
  </si>
  <si>
    <t>17</t>
  </si>
  <si>
    <t>59218001</t>
  </si>
  <si>
    <t>krajník betonový silniční 500x250x80mm</t>
  </si>
  <si>
    <t>2117776037</t>
  </si>
  <si>
    <t>997</t>
  </si>
  <si>
    <t>Přesun sutě</t>
  </si>
  <si>
    <t>18</t>
  </si>
  <si>
    <t>997211521</t>
  </si>
  <si>
    <t>Vodorovná doprava vybouraných hmot po suchu na vzdálenost do 1 km</t>
  </si>
  <si>
    <t>t</t>
  </si>
  <si>
    <t>1821343702</t>
  </si>
  <si>
    <t>19</t>
  </si>
  <si>
    <t>997211529</t>
  </si>
  <si>
    <t>Příplatek ZKD 19 km u vodorovné dopravy vybouraných hmot</t>
  </si>
  <si>
    <t>-996828238</t>
  </si>
  <si>
    <t>20</t>
  </si>
  <si>
    <t>997221855</t>
  </si>
  <si>
    <t>Poplatek za uložení odpadu zeminy a kameniva na skládce (skládkovné)</t>
  </si>
  <si>
    <t>-1082115497</t>
  </si>
  <si>
    <t>997221875</t>
  </si>
  <si>
    <t>Poplatek za uložení na recyklační skládce (skládkovné) stavebního odpadu asfaltového bez obsahu dehtu zatříděného do Katalogu odpadů pod kódem 17 03 02</t>
  </si>
  <si>
    <t>-1125249494</t>
  </si>
  <si>
    <t>C11 - 095 – Otradovická (Otradovická X Písnická)</t>
  </si>
  <si>
    <t>-1684403514</t>
  </si>
  <si>
    <t>-556653847</t>
  </si>
  <si>
    <t>89409028</t>
  </si>
  <si>
    <t>-210351431</t>
  </si>
  <si>
    <t>1703813080</t>
  </si>
  <si>
    <t>R 1001</t>
  </si>
  <si>
    <t>ochrana vedení IS (ODKOPÁNÍ, chránička-TK žlab, ZÁSYP, HUTNĚNÍ)</t>
  </si>
  <si>
    <t>-1425732157</t>
  </si>
  <si>
    <t>564871011</t>
  </si>
  <si>
    <t>Podklad ze štěrkodrtě ŠD plochy do 100 m2 tl 250 mm</t>
  </si>
  <si>
    <t>1369857139</t>
  </si>
  <si>
    <t>596212210</t>
  </si>
  <si>
    <t>Kladení zámkové dlažby pozemních komunikací ručně tl 80 mm skupiny A pl do 50 m2</t>
  </si>
  <si>
    <t>547006082</t>
  </si>
  <si>
    <t>59245020</t>
  </si>
  <si>
    <t>dlažba tvar obdélník betonová 200x100x80mm přírodní</t>
  </si>
  <si>
    <t>1271471880</t>
  </si>
  <si>
    <t>-47088564</t>
  </si>
  <si>
    <t>419986166</t>
  </si>
  <si>
    <t>1963532986</t>
  </si>
  <si>
    <t>1246711833</t>
  </si>
  <si>
    <t>1582780857</t>
  </si>
  <si>
    <t>-460045582</t>
  </si>
  <si>
    <t>-1454264517</t>
  </si>
  <si>
    <t>-424488488</t>
  </si>
  <si>
    <t>-1202866174</t>
  </si>
  <si>
    <t>C13 - 118 – U Klubu (parkoviště u křižovatky Komořanská X U Klubu)</t>
  </si>
  <si>
    <t xml:space="preserve">    3 - Svislé a kompletní konstrukce</t>
  </si>
  <si>
    <t>-2083965082</t>
  </si>
  <si>
    <t>-1261004149</t>
  </si>
  <si>
    <t>1619146723</t>
  </si>
  <si>
    <t>133351103</t>
  </si>
  <si>
    <t>Hloubení šachet nezapažených v hornině třídy těžitelnosti II skupiny 4 objem do 100 m3</t>
  </si>
  <si>
    <t>609501444</t>
  </si>
  <si>
    <t>Svislé a kompletní konstrukce</t>
  </si>
  <si>
    <t>Rpolo911</t>
  </si>
  <si>
    <t>Podzemní kontejner, dodávka montáž, vč. specifikace. Lože, zásyp, terénní úpravy</t>
  </si>
  <si>
    <t>ks</t>
  </si>
  <si>
    <t>1268512021</t>
  </si>
  <si>
    <t>-1990041321</t>
  </si>
  <si>
    <t>BET.VL8C01</t>
  </si>
  <si>
    <t>482237371</t>
  </si>
  <si>
    <t>911111xxx</t>
  </si>
  <si>
    <t>Montáž zábradlí ocelového kotveného</t>
  </si>
  <si>
    <t>1375356922</t>
  </si>
  <si>
    <t>5539153a</t>
  </si>
  <si>
    <t>Zábradlú ocelové s antikoro povrch.úpr.</t>
  </si>
  <si>
    <t>969903661</t>
  </si>
  <si>
    <t>797261123</t>
  </si>
  <si>
    <t>583740605</t>
  </si>
  <si>
    <t>1040074253</t>
  </si>
  <si>
    <t>1930514932</t>
  </si>
  <si>
    <t>C15 - 141 – Vazovova (Vazovova X Levského – u placeného parkoviště)</t>
  </si>
  <si>
    <t>387474776</t>
  </si>
  <si>
    <t>-577989487</t>
  </si>
  <si>
    <t>1262604243</t>
  </si>
  <si>
    <t>-1696873854</t>
  </si>
  <si>
    <t>-426392851</t>
  </si>
  <si>
    <t>-487675257</t>
  </si>
  <si>
    <t>230776179</t>
  </si>
  <si>
    <t>1362577566</t>
  </si>
  <si>
    <t>1940203748</t>
  </si>
  <si>
    <t>-1326121947</t>
  </si>
  <si>
    <t>-1435629053</t>
  </si>
  <si>
    <t>548472823</t>
  </si>
  <si>
    <t>-1046895861</t>
  </si>
  <si>
    <t>1565822502</t>
  </si>
  <si>
    <t>-789137617</t>
  </si>
  <si>
    <t>1530672552</t>
  </si>
  <si>
    <t>1864074941</t>
  </si>
  <si>
    <t>-448937824</t>
  </si>
  <si>
    <t>C16 - 144 – Mladenovova (u MŠ a ZŠ)</t>
  </si>
  <si>
    <t>113106142</t>
  </si>
  <si>
    <t>Rozebrání dlažeb z betonových nebo kamenných dlaždic komunikací pro pěší strojně pl přes 50 m2</t>
  </si>
  <si>
    <t>1193385346</t>
  </si>
  <si>
    <t>590472811</t>
  </si>
  <si>
    <t>1485480297</t>
  </si>
  <si>
    <t>495888621</t>
  </si>
  <si>
    <t>523602485</t>
  </si>
  <si>
    <t>-551376935</t>
  </si>
  <si>
    <t>1185057562</t>
  </si>
  <si>
    <t>937001225</t>
  </si>
  <si>
    <t>423944303</t>
  </si>
  <si>
    <t>-292086190</t>
  </si>
  <si>
    <t>-99388976</t>
  </si>
  <si>
    <t>179433661</t>
  </si>
  <si>
    <t>-1979521954</t>
  </si>
  <si>
    <t>C17 - 169 – K Vltavě (K Vltavě X Povodňová)</t>
  </si>
  <si>
    <t>-259569522</t>
  </si>
  <si>
    <t>-1785851000</t>
  </si>
  <si>
    <t>1002140298</t>
  </si>
  <si>
    <t>-351015372</t>
  </si>
  <si>
    <t>-1827230382</t>
  </si>
  <si>
    <t>611920363</t>
  </si>
  <si>
    <t>-925423974</t>
  </si>
  <si>
    <t>1129727046</t>
  </si>
  <si>
    <t>1316461075</t>
  </si>
  <si>
    <t>1734681518</t>
  </si>
  <si>
    <t>-524941256</t>
  </si>
  <si>
    <t>-302763742</t>
  </si>
  <si>
    <t>-884568298</t>
  </si>
  <si>
    <t>2007642196</t>
  </si>
  <si>
    <t>358623483</t>
  </si>
  <si>
    <t>-1477450327</t>
  </si>
  <si>
    <t>C18 - 174 – Levského (Levského X Šumenská)</t>
  </si>
  <si>
    <t>177141304</t>
  </si>
  <si>
    <t>-1218372807</t>
  </si>
  <si>
    <t>371251849</t>
  </si>
  <si>
    <t>1140450592</t>
  </si>
  <si>
    <t>1810119883</t>
  </si>
  <si>
    <t>1170618027</t>
  </si>
  <si>
    <t>2010125898</t>
  </si>
  <si>
    <t>452048786</t>
  </si>
  <si>
    <t>-236927718</t>
  </si>
  <si>
    <t>1279729043</t>
  </si>
  <si>
    <t>-377016831</t>
  </si>
  <si>
    <t>-457674890</t>
  </si>
  <si>
    <t>1946311371</t>
  </si>
  <si>
    <t>-107249603</t>
  </si>
  <si>
    <t>C19 - 020 – Botevova (u ZUŠ A. Voborského)</t>
  </si>
  <si>
    <t>1318882631</t>
  </si>
  <si>
    <t>-1359395843</t>
  </si>
  <si>
    <t>-1496463395</t>
  </si>
  <si>
    <t>-911506905</t>
  </si>
  <si>
    <t>-1072346691</t>
  </si>
  <si>
    <t>-219301121</t>
  </si>
  <si>
    <t>-1259455847</t>
  </si>
  <si>
    <t>1063578635</t>
  </si>
  <si>
    <t>977507516</t>
  </si>
  <si>
    <t>1897278711</t>
  </si>
  <si>
    <t>-471955187</t>
  </si>
  <si>
    <t>1163077213</t>
  </si>
  <si>
    <t>708888245</t>
  </si>
  <si>
    <t>598085998</t>
  </si>
  <si>
    <t>C20 - 064 - Mádrova</t>
  </si>
  <si>
    <t>1599652409</t>
  </si>
  <si>
    <t>-920986979</t>
  </si>
  <si>
    <t>-1421590980</t>
  </si>
  <si>
    <t>-626003974</t>
  </si>
  <si>
    <t>122551101</t>
  </si>
  <si>
    <t>Odkopávky a prokopávky nezapažené v hornině třídy těžitelnosti III skupiny 6 objem do 20 m3 strojně</t>
  </si>
  <si>
    <t>-2014837326</t>
  </si>
  <si>
    <t>132351104</t>
  </si>
  <si>
    <t>Hloubení rýh nezapažených  š do 800 mm v hornině třídy těžitelnosti II, skupiny 4 objem přes 100 m3 strojně</t>
  </si>
  <si>
    <t>425401151</t>
  </si>
  <si>
    <t>132940276</t>
  </si>
  <si>
    <t>348215112</t>
  </si>
  <si>
    <t>Plot z gabionů šířky do 0,5 m výšky přes 1,5 m</t>
  </si>
  <si>
    <t>1894082069</t>
  </si>
  <si>
    <t>-1156518882</t>
  </si>
  <si>
    <t>1821268863</t>
  </si>
  <si>
    <t>-849435759</t>
  </si>
  <si>
    <t>-1402829327</t>
  </si>
  <si>
    <t>-306677980</t>
  </si>
  <si>
    <t>866158049</t>
  </si>
  <si>
    <t>620774629</t>
  </si>
  <si>
    <t>1471856238</t>
  </si>
  <si>
    <t>2114199799</t>
  </si>
  <si>
    <t>-523433596</t>
  </si>
  <si>
    <t>-520569941</t>
  </si>
  <si>
    <t>-210622030</t>
  </si>
  <si>
    <t>997221861</t>
  </si>
  <si>
    <t>Poplatek za uložení na recyklační skládce (skládkovné) stavebního odpadu z prostého betonu pod kódem 17 01 01</t>
  </si>
  <si>
    <t>-1074214532</t>
  </si>
  <si>
    <t>22</t>
  </si>
  <si>
    <t>-403337883</t>
  </si>
  <si>
    <t>C21 - 021 - Pejevové</t>
  </si>
  <si>
    <t xml:space="preserve">    8 - Trubní vedení</t>
  </si>
  <si>
    <t>-1330882340</t>
  </si>
  <si>
    <t>-1598847638</t>
  </si>
  <si>
    <t>1815637719</t>
  </si>
  <si>
    <t>-1524767778</t>
  </si>
  <si>
    <t>1805256890</t>
  </si>
  <si>
    <t>1474172615</t>
  </si>
  <si>
    <t>-125207243</t>
  </si>
  <si>
    <t>-352519219</t>
  </si>
  <si>
    <t>-1459539496</t>
  </si>
  <si>
    <t>760538889</t>
  </si>
  <si>
    <t>1310914565</t>
  </si>
  <si>
    <t>-2050730702</t>
  </si>
  <si>
    <t>-2097642336</t>
  </si>
  <si>
    <t>1594616938</t>
  </si>
  <si>
    <t>Trubní vedení</t>
  </si>
  <si>
    <t>899331111</t>
  </si>
  <si>
    <t>Výšková úprava uličního vstupu</t>
  </si>
  <si>
    <t>kus</t>
  </si>
  <si>
    <t>-821128801</t>
  </si>
  <si>
    <t>1480576735</t>
  </si>
  <si>
    <t>1302227706</t>
  </si>
  <si>
    <t>-999292511</t>
  </si>
  <si>
    <t>556715393</t>
  </si>
  <si>
    <t>-1087233647</t>
  </si>
  <si>
    <t>-329458286</t>
  </si>
  <si>
    <t>-1780261576</t>
  </si>
  <si>
    <t>23</t>
  </si>
  <si>
    <t>-1827603313</t>
  </si>
  <si>
    <t>C3 - 044 – Darwinova (u ZŠ TGM)</t>
  </si>
  <si>
    <t>-1828654225</t>
  </si>
  <si>
    <t>461672213</t>
  </si>
  <si>
    <t>1281695382</t>
  </si>
  <si>
    <t>745713476</t>
  </si>
  <si>
    <t>1095098717</t>
  </si>
  <si>
    <t>665759356</t>
  </si>
  <si>
    <t>1999576259</t>
  </si>
  <si>
    <t>23917373</t>
  </si>
  <si>
    <t>-1501419573</t>
  </si>
  <si>
    <t>1034750179</t>
  </si>
  <si>
    <t>-953985851</t>
  </si>
  <si>
    <t>-912144183</t>
  </si>
  <si>
    <t>-754913974</t>
  </si>
  <si>
    <t>-869188282</t>
  </si>
  <si>
    <t>-1501008355</t>
  </si>
  <si>
    <t>890970983</t>
  </si>
  <si>
    <t>1512064661</t>
  </si>
  <si>
    <t>-1167526957</t>
  </si>
  <si>
    <t>C4 - 047 – K Vyhlídce (K Vyhlídce X Nad Belárií)</t>
  </si>
  <si>
    <t>849503113</t>
  </si>
  <si>
    <t>645720750</t>
  </si>
  <si>
    <t>58939315</t>
  </si>
  <si>
    <t>-1082649250</t>
  </si>
  <si>
    <t>-1592781932</t>
  </si>
  <si>
    <t>-1016264334</t>
  </si>
  <si>
    <t>-1362968517</t>
  </si>
  <si>
    <t>486443899</t>
  </si>
  <si>
    <t>965668518</t>
  </si>
  <si>
    <t>836999436</t>
  </si>
  <si>
    <t>1960582203</t>
  </si>
  <si>
    <t>-230765122</t>
  </si>
  <si>
    <t>-847877912</t>
  </si>
  <si>
    <t>1504956137</t>
  </si>
  <si>
    <t>-1694077560</t>
  </si>
  <si>
    <t>1340676550</t>
  </si>
  <si>
    <t>-1721278520</t>
  </si>
  <si>
    <t>-2070554232</t>
  </si>
  <si>
    <t>-1567421292</t>
  </si>
  <si>
    <t>C5 - 052 - K Dolům (u domu č. p. 182/11)</t>
  </si>
  <si>
    <t>-1284327041</t>
  </si>
  <si>
    <t>521564832</t>
  </si>
  <si>
    <t>1796506358</t>
  </si>
  <si>
    <t>1380036526</t>
  </si>
  <si>
    <t>-511165424</t>
  </si>
  <si>
    <t>-1306779698</t>
  </si>
  <si>
    <t>-1736389685</t>
  </si>
  <si>
    <t>-951009195</t>
  </si>
  <si>
    <t>-1157674138</t>
  </si>
  <si>
    <t>-1193656632</t>
  </si>
  <si>
    <t>1904476369</t>
  </si>
  <si>
    <t>-2143589861</t>
  </si>
  <si>
    <t>1134645968</t>
  </si>
  <si>
    <t>-692829186</t>
  </si>
  <si>
    <t>-1252501908</t>
  </si>
  <si>
    <t>-1517284262</t>
  </si>
  <si>
    <t>C6 - 055 – Lysinská (Lysinská X Barunčina)</t>
  </si>
  <si>
    <t>685172781</t>
  </si>
  <si>
    <t>-1670076939</t>
  </si>
  <si>
    <t>1637883363</t>
  </si>
  <si>
    <t>-62123751</t>
  </si>
  <si>
    <t>-1492587581</t>
  </si>
  <si>
    <t>20741320</t>
  </si>
  <si>
    <t>555800822</t>
  </si>
  <si>
    <t>-587584076</t>
  </si>
  <si>
    <t>-1540535091</t>
  </si>
  <si>
    <t>2029989323</t>
  </si>
  <si>
    <t>-2002910746</t>
  </si>
  <si>
    <t>-14076791</t>
  </si>
  <si>
    <t>333912607</t>
  </si>
  <si>
    <t>1857011967</t>
  </si>
  <si>
    <t>241198295</t>
  </si>
  <si>
    <t>2004647174</t>
  </si>
  <si>
    <t>C7 - 058 – Platónova (Platónova X Sokratova)</t>
  </si>
  <si>
    <t>-522585953</t>
  </si>
  <si>
    <t>971828611</t>
  </si>
  <si>
    <t>-1444368732</t>
  </si>
  <si>
    <t>-1415626743</t>
  </si>
  <si>
    <t>2017721595</t>
  </si>
  <si>
    <t>1769183451</t>
  </si>
  <si>
    <t>-910041529</t>
  </si>
  <si>
    <t>-801718139</t>
  </si>
  <si>
    <t>-423428718</t>
  </si>
  <si>
    <t>-1420370431</t>
  </si>
  <si>
    <t>-1508919353</t>
  </si>
  <si>
    <t>-381920633</t>
  </si>
  <si>
    <t>1045625502</t>
  </si>
  <si>
    <t>382445149</t>
  </si>
  <si>
    <t>-1288016857</t>
  </si>
  <si>
    <t>624064036</t>
  </si>
  <si>
    <t>876808064</t>
  </si>
  <si>
    <t>C8 - 062 – Božetická (Božetická X Pavelkova - parkoviště)</t>
  </si>
  <si>
    <t>1898356221</t>
  </si>
  <si>
    <t>-1361344501</t>
  </si>
  <si>
    <t>-2082286179</t>
  </si>
  <si>
    <t>-531247418</t>
  </si>
  <si>
    <t>-277471415</t>
  </si>
  <si>
    <t>-1452427005</t>
  </si>
  <si>
    <t>922745695</t>
  </si>
  <si>
    <t>-1583974235</t>
  </si>
  <si>
    <t>-193792046</t>
  </si>
  <si>
    <t>-528586932</t>
  </si>
  <si>
    <t>-339213515</t>
  </si>
  <si>
    <t>1038190800</t>
  </si>
  <si>
    <t>1008263402</t>
  </si>
  <si>
    <t>1292409933</t>
  </si>
  <si>
    <t>416329803</t>
  </si>
  <si>
    <t>-1306572447</t>
  </si>
  <si>
    <t>-1393268485</t>
  </si>
  <si>
    <t>C9 - 065 – Nikoly Vapcarova (Nikoly Vapcarova X Jordana Jovkova)</t>
  </si>
  <si>
    <t>-981689970</t>
  </si>
  <si>
    <t>1602447893</t>
  </si>
  <si>
    <t>1622601141</t>
  </si>
  <si>
    <t>-861084908</t>
  </si>
  <si>
    <t>-125372063</t>
  </si>
  <si>
    <t>1569191966</t>
  </si>
  <si>
    <t>339921132</t>
  </si>
  <si>
    <t>Osazování betonových palisád do betonového základu v řadě výšky prvku přes 0,5 do 1 m</t>
  </si>
  <si>
    <t>-1615491625</t>
  </si>
  <si>
    <t>59228414</t>
  </si>
  <si>
    <t>palisáda betonová tyčová půlkulatá přírodní 175x200x1000mm</t>
  </si>
  <si>
    <t>224806730</t>
  </si>
  <si>
    <t>1619521032</t>
  </si>
  <si>
    <t>1568743908</t>
  </si>
  <si>
    <t>648260497</t>
  </si>
  <si>
    <t>1765258746</t>
  </si>
  <si>
    <t>-1955494682</t>
  </si>
  <si>
    <t>218046568</t>
  </si>
  <si>
    <t>1480724970</t>
  </si>
  <si>
    <t>457079339</t>
  </si>
  <si>
    <t>-73655859</t>
  </si>
  <si>
    <t>1924214916</t>
  </si>
  <si>
    <t>1536222048</t>
  </si>
  <si>
    <t>-580013875</t>
  </si>
  <si>
    <t>C14 - 127 – Daškova (u domu č. p. 3075/12)</t>
  </si>
  <si>
    <t>-1001784259</t>
  </si>
  <si>
    <t>76545154</t>
  </si>
  <si>
    <t>-1538285358</t>
  </si>
  <si>
    <t>-264099107</t>
  </si>
  <si>
    <t>2048158266</t>
  </si>
  <si>
    <t>1584518747</t>
  </si>
  <si>
    <t>1148273451</t>
  </si>
  <si>
    <t>1720320808</t>
  </si>
  <si>
    <t>-493053292</t>
  </si>
  <si>
    <t>-1250222222</t>
  </si>
  <si>
    <t>1320198680</t>
  </si>
  <si>
    <t>477215939</t>
  </si>
  <si>
    <t>-2107713242</t>
  </si>
  <si>
    <t>-1844378421</t>
  </si>
  <si>
    <t>1842313138</t>
  </si>
  <si>
    <t>1428667253</t>
  </si>
  <si>
    <t>265520513</t>
  </si>
  <si>
    <t>-2032506676</t>
  </si>
  <si>
    <t>1967323987</t>
  </si>
  <si>
    <t>-506696227</t>
  </si>
  <si>
    <t>909002099</t>
  </si>
  <si>
    <t>-724726964</t>
  </si>
  <si>
    <t>-2041614772</t>
  </si>
  <si>
    <t>00 -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</si>
  <si>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</si>
  <si>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</si>
  <si>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</si>
  <si>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</si>
  <si>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</si>
  <si>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</si>
  <si>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</si>
  <si>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</si>
  <si>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</si>
  <si>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kpl</t>
  </si>
  <si>
    <t>1024</t>
  </si>
  <si>
    <t>-813008829</t>
  </si>
  <si>
    <t>013254000</t>
  </si>
  <si>
    <t>Dokumentace skutečného provedení stavby</t>
  </si>
  <si>
    <t>1204276116</t>
  </si>
  <si>
    <t>VRN3</t>
  </si>
  <si>
    <t>Zařízení staveniště</t>
  </si>
  <si>
    <t>030001000</t>
  </si>
  <si>
    <t>…</t>
  </si>
  <si>
    <t>1707242749</t>
  </si>
  <si>
    <t>VRN9</t>
  </si>
  <si>
    <t>Ostatní náklady</t>
  </si>
  <si>
    <t>090001000</t>
  </si>
  <si>
    <t>DIO, DIR</t>
  </si>
  <si>
    <t>699152800</t>
  </si>
  <si>
    <t>R-007</t>
  </si>
  <si>
    <t>Sondy</t>
  </si>
  <si>
    <t>-746988374</t>
  </si>
  <si>
    <t>R-012</t>
  </si>
  <si>
    <t>Vytyčení všech IS</t>
  </si>
  <si>
    <t>-1957003498</t>
  </si>
  <si>
    <t>VODÍCÍ LINIE/8CM PŘÍRODNÍ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</si>
</sst>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8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182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7"/>
      <c r="BE5" s="179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184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7"/>
      <c r="BE6" s="180"/>
      <c r="BS6" s="14" t="s">
        <v>6</v>
      </c>
    </row>
    <row r="7" spans="1:74" s="1" customFormat="1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80"/>
      <c r="BS7" s="14" t="s">
        <v>6</v>
      </c>
    </row>
    <row r="8" spans="1:74" s="1" customFormat="1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80"/>
      <c r="BS8" s="14" t="s">
        <v>6</v>
      </c>
    </row>
    <row r="9" spans="1:74" s="1" customFormat="1" ht="14.45" customHeight="1">
      <c r="B9" s="17"/>
      <c r="AR9" s="17"/>
      <c r="BE9" s="180"/>
      <c r="BS9" s="14" t="s">
        <v>6</v>
      </c>
    </row>
    <row r="10" spans="1:74" s="1" customFormat="1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80"/>
      <c r="BS10" s="14" t="s">
        <v>6</v>
      </c>
    </row>
    <row r="11" spans="1:74" s="1" customFormat="1" ht="18.399999999999999" customHeight="1">
      <c r="B11" s="17"/>
      <c r="E11" s="22" t="s">
        <v>21</v>
      </c>
      <c r="AK11" s="24" t="s">
        <v>26</v>
      </c>
      <c r="AN11" s="22" t="s">
        <v>1</v>
      </c>
      <c r="AR11" s="17"/>
      <c r="BE11" s="180"/>
      <c r="BS11" s="14" t="s">
        <v>6</v>
      </c>
    </row>
    <row r="12" spans="1:74" s="1" customFormat="1" ht="6.95" customHeight="1">
      <c r="B12" s="17"/>
      <c r="AR12" s="17"/>
      <c r="BE12" s="180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80"/>
      <c r="BS13" s="14" t="s">
        <v>6</v>
      </c>
    </row>
    <row r="14" spans="1:74" ht="12.75">
      <c r="B14" s="17"/>
      <c r="E14" s="185" t="s">
        <v>28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4" t="s">
        <v>26</v>
      </c>
      <c r="AN14" s="26" t="s">
        <v>28</v>
      </c>
      <c r="AR14" s="17"/>
      <c r="BE14" s="180"/>
      <c r="BS14" s="14" t="s">
        <v>6</v>
      </c>
    </row>
    <row r="15" spans="1:74" s="1" customFormat="1" ht="6.95" customHeight="1">
      <c r="B15" s="17"/>
      <c r="AR15" s="17"/>
      <c r="BE15" s="180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80"/>
      <c r="BS16" s="14" t="s">
        <v>3</v>
      </c>
    </row>
    <row r="17" spans="1:71" s="1" customFormat="1" ht="18.399999999999999" customHeight="1">
      <c r="B17" s="17"/>
      <c r="E17" s="22" t="s">
        <v>21</v>
      </c>
      <c r="AK17" s="24" t="s">
        <v>26</v>
      </c>
      <c r="AN17" s="22" t="s">
        <v>1</v>
      </c>
      <c r="AR17" s="17"/>
      <c r="BE17" s="180"/>
      <c r="BS17" s="14" t="s">
        <v>30</v>
      </c>
    </row>
    <row r="18" spans="1:71" s="1" customFormat="1" ht="6.95" customHeight="1">
      <c r="B18" s="17"/>
      <c r="AR18" s="17"/>
      <c r="BE18" s="180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80"/>
      <c r="BS19" s="14" t="s">
        <v>6</v>
      </c>
    </row>
    <row r="20" spans="1:71" s="1" customFormat="1" ht="18.399999999999999" customHeight="1">
      <c r="B20" s="17"/>
      <c r="E20" s="22" t="s">
        <v>21</v>
      </c>
      <c r="AK20" s="24" t="s">
        <v>26</v>
      </c>
      <c r="AN20" s="22" t="s">
        <v>1</v>
      </c>
      <c r="AR20" s="17"/>
      <c r="BE20" s="180"/>
      <c r="BS20" s="14" t="s">
        <v>30</v>
      </c>
    </row>
    <row r="21" spans="1:71" s="1" customFormat="1" ht="6.95" customHeight="1">
      <c r="B21" s="17"/>
      <c r="AR21" s="17"/>
      <c r="BE21" s="180"/>
    </row>
    <row r="22" spans="1:71" s="1" customFormat="1" ht="12" customHeight="1">
      <c r="B22" s="17"/>
      <c r="D22" s="24" t="s">
        <v>32</v>
      </c>
      <c r="AR22" s="17"/>
      <c r="BE22" s="180"/>
    </row>
    <row r="23" spans="1:71" s="1" customFormat="1" ht="16.5" customHeight="1">
      <c r="B23" s="17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7"/>
      <c r="BE23" s="180"/>
    </row>
    <row r="24" spans="1:71" s="1" customFormat="1" ht="6.95" customHeight="1">
      <c r="B24" s="17"/>
      <c r="AR24" s="17"/>
      <c r="BE24" s="18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0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8">
        <f>ROUND(AG94,2)</f>
        <v>0</v>
      </c>
      <c r="AL26" s="189"/>
      <c r="AM26" s="189"/>
      <c r="AN26" s="189"/>
      <c r="AO26" s="189"/>
      <c r="AP26" s="29"/>
      <c r="AQ26" s="29"/>
      <c r="AR26" s="30"/>
      <c r="BE26" s="18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0" t="s">
        <v>34</v>
      </c>
      <c r="M28" s="190"/>
      <c r="N28" s="190"/>
      <c r="O28" s="190"/>
      <c r="P28" s="190"/>
      <c r="Q28" s="29"/>
      <c r="R28" s="29"/>
      <c r="S28" s="29"/>
      <c r="T28" s="29"/>
      <c r="U28" s="29"/>
      <c r="V28" s="29"/>
      <c r="W28" s="190" t="s">
        <v>35</v>
      </c>
      <c r="X28" s="190"/>
      <c r="Y28" s="190"/>
      <c r="Z28" s="190"/>
      <c r="AA28" s="190"/>
      <c r="AB28" s="190"/>
      <c r="AC28" s="190"/>
      <c r="AD28" s="190"/>
      <c r="AE28" s="190"/>
      <c r="AF28" s="29"/>
      <c r="AG28" s="29"/>
      <c r="AH28" s="29"/>
      <c r="AI28" s="29"/>
      <c r="AJ28" s="29"/>
      <c r="AK28" s="190" t="s">
        <v>36</v>
      </c>
      <c r="AL28" s="190"/>
      <c r="AM28" s="190"/>
      <c r="AN28" s="190"/>
      <c r="AO28" s="190"/>
      <c r="AP28" s="29"/>
      <c r="AQ28" s="29"/>
      <c r="AR28" s="30"/>
      <c r="BE28" s="180"/>
    </row>
    <row r="29" spans="1:71" s="3" customFormat="1" ht="14.45" customHeight="1">
      <c r="B29" s="34"/>
      <c r="D29" s="24" t="s">
        <v>37</v>
      </c>
      <c r="F29" s="24" t="s">
        <v>38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4"/>
      <c r="BE29" s="181"/>
    </row>
    <row r="30" spans="1:71" s="3" customFormat="1" ht="14.45" customHeight="1">
      <c r="B30" s="34"/>
      <c r="F30" s="24" t="s">
        <v>39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4"/>
      <c r="BE30" s="181"/>
    </row>
    <row r="31" spans="1:71" s="3" customFormat="1" ht="14.45" hidden="1" customHeight="1">
      <c r="B31" s="34"/>
      <c r="F31" s="24" t="s">
        <v>40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4"/>
      <c r="BE31" s="181"/>
    </row>
    <row r="32" spans="1:71" s="3" customFormat="1" ht="14.45" hidden="1" customHeight="1">
      <c r="B32" s="34"/>
      <c r="F32" s="24" t="s">
        <v>41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4"/>
      <c r="BE32" s="181"/>
    </row>
    <row r="33" spans="1:57" s="3" customFormat="1" ht="14.45" hidden="1" customHeight="1">
      <c r="B33" s="34"/>
      <c r="F33" s="24" t="s">
        <v>42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4"/>
      <c r="BE33" s="18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0"/>
    </row>
    <row r="35" spans="1:57" s="2" customFormat="1" ht="25.9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7" t="s">
        <v>45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4">
        <f>SUM(AK26:AK33)</f>
        <v>0</v>
      </c>
      <c r="AL35" s="195"/>
      <c r="AM35" s="195"/>
      <c r="AN35" s="195"/>
      <c r="AO35" s="196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13</v>
      </c>
      <c r="L84" s="4" t="str">
        <f>K5</f>
        <v>R2351</v>
      </c>
      <c r="AR84" s="48"/>
    </row>
    <row r="85" spans="1:91" s="5" customFormat="1" ht="36.950000000000003" customHeight="1">
      <c r="B85" s="49"/>
      <c r="C85" s="50" t="s">
        <v>16</v>
      </c>
      <c r="L85" s="176" t="str">
        <f>K6</f>
        <v>Revitalizace ploch na umístění kontejnerů na tříděný odpad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02" t="str">
        <f>IF(AN8= "","",AN8)</f>
        <v>28. 8. 2025</v>
      </c>
      <c r="AN87" s="20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03" t="str">
        <f>IF(E17="","",E17)</f>
        <v xml:space="preserve"> </v>
      </c>
      <c r="AN89" s="204"/>
      <c r="AO89" s="204"/>
      <c r="AP89" s="204"/>
      <c r="AQ89" s="29"/>
      <c r="AR89" s="30"/>
      <c r="AS89" s="206" t="s">
        <v>53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203" t="str">
        <f>IF(E20="","",E20)</f>
        <v xml:space="preserve"> </v>
      </c>
      <c r="AN90" s="204"/>
      <c r="AO90" s="204"/>
      <c r="AP90" s="204"/>
      <c r="AQ90" s="29"/>
      <c r="AR90" s="30"/>
      <c r="AS90" s="208"/>
      <c r="AT90" s="20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8"/>
      <c r="AT91" s="20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72" t="s">
        <v>54</v>
      </c>
      <c r="D92" s="173"/>
      <c r="E92" s="173"/>
      <c r="F92" s="173"/>
      <c r="G92" s="173"/>
      <c r="H92" s="57"/>
      <c r="I92" s="175" t="s">
        <v>55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201" t="s">
        <v>56</v>
      </c>
      <c r="AH92" s="173"/>
      <c r="AI92" s="173"/>
      <c r="AJ92" s="173"/>
      <c r="AK92" s="173"/>
      <c r="AL92" s="173"/>
      <c r="AM92" s="173"/>
      <c r="AN92" s="175" t="s">
        <v>57</v>
      </c>
      <c r="AO92" s="173"/>
      <c r="AP92" s="205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78">
        <f>ROUND(SUM(AG95:AG113),2)</f>
        <v>0</v>
      </c>
      <c r="AH94" s="178"/>
      <c r="AI94" s="178"/>
      <c r="AJ94" s="178"/>
      <c r="AK94" s="178"/>
      <c r="AL94" s="178"/>
      <c r="AM94" s="178"/>
      <c r="AN94" s="210">
        <f t="shared" ref="AN94:AN113" si="0">SUM(AG94,AT94)</f>
        <v>0</v>
      </c>
      <c r="AO94" s="210"/>
      <c r="AP94" s="210"/>
      <c r="AQ94" s="69" t="s">
        <v>1</v>
      </c>
      <c r="AR94" s="65"/>
      <c r="AS94" s="70">
        <f>ROUND(SUM(AS95:AS113),2)</f>
        <v>0</v>
      </c>
      <c r="AT94" s="71">
        <f t="shared" ref="AT94:AT113" si="1">ROUND(SUM(AV94:AW94),2)</f>
        <v>0</v>
      </c>
      <c r="AU94" s="72">
        <f>ROUND(SUM(AU95:AU113),5)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ROUND(SUM(AZ95:AZ113),2)</f>
        <v>0</v>
      </c>
      <c r="BA94" s="71">
        <f>ROUND(SUM(BA95:BA113),2)</f>
        <v>0</v>
      </c>
      <c r="BB94" s="71">
        <f>ROUND(SUM(BB95:BB113),2)</f>
        <v>0</v>
      </c>
      <c r="BC94" s="71">
        <f>ROUND(SUM(BC95:BC113),2)</f>
        <v>0</v>
      </c>
      <c r="BD94" s="73">
        <f>ROUND(SUM(BD95:BD113),2)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24.75" customHeight="1">
      <c r="A95" s="76" t="s">
        <v>77</v>
      </c>
      <c r="B95" s="77"/>
      <c r="C95" s="78"/>
      <c r="D95" s="174" t="s">
        <v>78</v>
      </c>
      <c r="E95" s="174"/>
      <c r="F95" s="174"/>
      <c r="G95" s="174"/>
      <c r="H95" s="174"/>
      <c r="I95" s="79"/>
      <c r="J95" s="174" t="s">
        <v>79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99">
        <f>'C10 - 073 – Levského (u d...'!J30</f>
        <v>0</v>
      </c>
      <c r="AH95" s="200"/>
      <c r="AI95" s="200"/>
      <c r="AJ95" s="200"/>
      <c r="AK95" s="200"/>
      <c r="AL95" s="200"/>
      <c r="AM95" s="200"/>
      <c r="AN95" s="199">
        <f t="shared" si="0"/>
        <v>0</v>
      </c>
      <c r="AO95" s="200"/>
      <c r="AP95" s="200"/>
      <c r="AQ95" s="80" t="s">
        <v>80</v>
      </c>
      <c r="AR95" s="77"/>
      <c r="AS95" s="81">
        <v>0</v>
      </c>
      <c r="AT95" s="82">
        <f t="shared" si="1"/>
        <v>0</v>
      </c>
      <c r="AU95" s="83">
        <f>'C10 - 073 – Levského (u d...'!P121</f>
        <v>0</v>
      </c>
      <c r="AV95" s="82">
        <f>'C10 - 073 – Levského (u d...'!J33</f>
        <v>0</v>
      </c>
      <c r="AW95" s="82">
        <f>'C10 - 073 – Levského (u d...'!J34</f>
        <v>0</v>
      </c>
      <c r="AX95" s="82">
        <f>'C10 - 073 – Levského (u d...'!J35</f>
        <v>0</v>
      </c>
      <c r="AY95" s="82">
        <f>'C10 - 073 – Levského (u d...'!J36</f>
        <v>0</v>
      </c>
      <c r="AZ95" s="82">
        <f>'C10 - 073 – Levského (u d...'!F33</f>
        <v>0</v>
      </c>
      <c r="BA95" s="82">
        <f>'C10 - 073 – Levského (u d...'!F34</f>
        <v>0</v>
      </c>
      <c r="BB95" s="82">
        <f>'C10 - 073 – Levského (u d...'!F35</f>
        <v>0</v>
      </c>
      <c r="BC95" s="82">
        <f>'C10 - 073 – Levského (u d...'!F36</f>
        <v>0</v>
      </c>
      <c r="BD95" s="84">
        <f>'C10 - 073 – Levského (u d...'!F37</f>
        <v>0</v>
      </c>
      <c r="BT95" s="85" t="s">
        <v>81</v>
      </c>
      <c r="BV95" s="85" t="s">
        <v>75</v>
      </c>
      <c r="BW95" s="85" t="s">
        <v>82</v>
      </c>
      <c r="BX95" s="85" t="s">
        <v>4</v>
      </c>
      <c r="CL95" s="85" t="s">
        <v>1</v>
      </c>
      <c r="CM95" s="85" t="s">
        <v>83</v>
      </c>
    </row>
    <row r="96" spans="1:91" s="7" customFormat="1" ht="24.75" customHeight="1">
      <c r="A96" s="76" t="s">
        <v>77</v>
      </c>
      <c r="B96" s="77"/>
      <c r="C96" s="78"/>
      <c r="D96" s="174" t="s">
        <v>84</v>
      </c>
      <c r="E96" s="174"/>
      <c r="F96" s="174"/>
      <c r="G96" s="174"/>
      <c r="H96" s="174"/>
      <c r="I96" s="79"/>
      <c r="J96" s="174" t="s">
        <v>85</v>
      </c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99">
        <f>'C11 - 095 – Otradovická (...'!J30</f>
        <v>0</v>
      </c>
      <c r="AH96" s="200"/>
      <c r="AI96" s="200"/>
      <c r="AJ96" s="200"/>
      <c r="AK96" s="200"/>
      <c r="AL96" s="200"/>
      <c r="AM96" s="200"/>
      <c r="AN96" s="199">
        <f t="shared" si="0"/>
        <v>0</v>
      </c>
      <c r="AO96" s="200"/>
      <c r="AP96" s="200"/>
      <c r="AQ96" s="80" t="s">
        <v>80</v>
      </c>
      <c r="AR96" s="77"/>
      <c r="AS96" s="81">
        <v>0</v>
      </c>
      <c r="AT96" s="82">
        <f t="shared" si="1"/>
        <v>0</v>
      </c>
      <c r="AU96" s="83">
        <f>'C11 - 095 – Otradovická (...'!P121</f>
        <v>0</v>
      </c>
      <c r="AV96" s="82">
        <f>'C11 - 095 – Otradovická (...'!J33</f>
        <v>0</v>
      </c>
      <c r="AW96" s="82">
        <f>'C11 - 095 – Otradovická (...'!J34</f>
        <v>0</v>
      </c>
      <c r="AX96" s="82">
        <f>'C11 - 095 – Otradovická (...'!J35</f>
        <v>0</v>
      </c>
      <c r="AY96" s="82">
        <f>'C11 - 095 – Otradovická (...'!J36</f>
        <v>0</v>
      </c>
      <c r="AZ96" s="82">
        <f>'C11 - 095 – Otradovická (...'!F33</f>
        <v>0</v>
      </c>
      <c r="BA96" s="82">
        <f>'C11 - 095 – Otradovická (...'!F34</f>
        <v>0</v>
      </c>
      <c r="BB96" s="82">
        <f>'C11 - 095 – Otradovická (...'!F35</f>
        <v>0</v>
      </c>
      <c r="BC96" s="82">
        <f>'C11 - 095 – Otradovická (...'!F36</f>
        <v>0</v>
      </c>
      <c r="BD96" s="84">
        <f>'C11 - 095 – Otradovická (...'!F37</f>
        <v>0</v>
      </c>
      <c r="BT96" s="85" t="s">
        <v>81</v>
      </c>
      <c r="BV96" s="85" t="s">
        <v>75</v>
      </c>
      <c r="BW96" s="85" t="s">
        <v>86</v>
      </c>
      <c r="BX96" s="85" t="s">
        <v>4</v>
      </c>
      <c r="CL96" s="85" t="s">
        <v>1</v>
      </c>
      <c r="CM96" s="85" t="s">
        <v>83</v>
      </c>
    </row>
    <row r="97" spans="1:91" s="7" customFormat="1" ht="24.75" customHeight="1">
      <c r="A97" s="76" t="s">
        <v>77</v>
      </c>
      <c r="B97" s="77"/>
      <c r="C97" s="78"/>
      <c r="D97" s="174" t="s">
        <v>87</v>
      </c>
      <c r="E97" s="174"/>
      <c r="F97" s="174"/>
      <c r="G97" s="174"/>
      <c r="H97" s="174"/>
      <c r="I97" s="79"/>
      <c r="J97" s="174" t="s">
        <v>88</v>
      </c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99">
        <f>'C13 - 118 – U Klubu (park...'!J30</f>
        <v>0</v>
      </c>
      <c r="AH97" s="200"/>
      <c r="AI97" s="200"/>
      <c r="AJ97" s="200"/>
      <c r="AK97" s="200"/>
      <c r="AL97" s="200"/>
      <c r="AM97" s="200"/>
      <c r="AN97" s="199">
        <f t="shared" si="0"/>
        <v>0</v>
      </c>
      <c r="AO97" s="200"/>
      <c r="AP97" s="200"/>
      <c r="AQ97" s="80" t="s">
        <v>80</v>
      </c>
      <c r="AR97" s="77"/>
      <c r="AS97" s="81">
        <v>0</v>
      </c>
      <c r="AT97" s="82">
        <f t="shared" si="1"/>
        <v>0</v>
      </c>
      <c r="AU97" s="83">
        <f>'C13 - 118 – U Klubu (park...'!P122</f>
        <v>0</v>
      </c>
      <c r="AV97" s="82">
        <f>'C13 - 118 – U Klubu (park...'!J33</f>
        <v>0</v>
      </c>
      <c r="AW97" s="82">
        <f>'C13 - 118 – U Klubu (park...'!J34</f>
        <v>0</v>
      </c>
      <c r="AX97" s="82">
        <f>'C13 - 118 – U Klubu (park...'!J35</f>
        <v>0</v>
      </c>
      <c r="AY97" s="82">
        <f>'C13 - 118 – U Klubu (park...'!J36</f>
        <v>0</v>
      </c>
      <c r="AZ97" s="82">
        <f>'C13 - 118 – U Klubu (park...'!F33</f>
        <v>0</v>
      </c>
      <c r="BA97" s="82">
        <f>'C13 - 118 – U Klubu (park...'!F34</f>
        <v>0</v>
      </c>
      <c r="BB97" s="82">
        <f>'C13 - 118 – U Klubu (park...'!F35</f>
        <v>0</v>
      </c>
      <c r="BC97" s="82">
        <f>'C13 - 118 – U Klubu (park...'!F36</f>
        <v>0</v>
      </c>
      <c r="BD97" s="84">
        <f>'C13 - 118 – U Klubu (park...'!F37</f>
        <v>0</v>
      </c>
      <c r="BT97" s="85" t="s">
        <v>81</v>
      </c>
      <c r="BV97" s="85" t="s">
        <v>75</v>
      </c>
      <c r="BW97" s="85" t="s">
        <v>89</v>
      </c>
      <c r="BX97" s="85" t="s">
        <v>4</v>
      </c>
      <c r="CL97" s="85" t="s">
        <v>1</v>
      </c>
      <c r="CM97" s="85" t="s">
        <v>83</v>
      </c>
    </row>
    <row r="98" spans="1:91" s="7" customFormat="1" ht="24.75" customHeight="1">
      <c r="A98" s="76" t="s">
        <v>77</v>
      </c>
      <c r="B98" s="77"/>
      <c r="C98" s="78"/>
      <c r="D98" s="174" t="s">
        <v>90</v>
      </c>
      <c r="E98" s="174"/>
      <c r="F98" s="174"/>
      <c r="G98" s="174"/>
      <c r="H98" s="174"/>
      <c r="I98" s="79"/>
      <c r="J98" s="174" t="s">
        <v>91</v>
      </c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99">
        <f>'C15 - 141 – Vazovova (Vaz...'!J30</f>
        <v>0</v>
      </c>
      <c r="AH98" s="200"/>
      <c r="AI98" s="200"/>
      <c r="AJ98" s="200"/>
      <c r="AK98" s="200"/>
      <c r="AL98" s="200"/>
      <c r="AM98" s="200"/>
      <c r="AN98" s="199">
        <f t="shared" si="0"/>
        <v>0</v>
      </c>
      <c r="AO98" s="200"/>
      <c r="AP98" s="200"/>
      <c r="AQ98" s="80" t="s">
        <v>80</v>
      </c>
      <c r="AR98" s="77"/>
      <c r="AS98" s="81">
        <v>0</v>
      </c>
      <c r="AT98" s="82">
        <f t="shared" si="1"/>
        <v>0</v>
      </c>
      <c r="AU98" s="83">
        <f>'C15 - 141 – Vazovova (Vaz...'!P121</f>
        <v>0</v>
      </c>
      <c r="AV98" s="82">
        <f>'C15 - 141 – Vazovova (Vaz...'!J33</f>
        <v>0</v>
      </c>
      <c r="AW98" s="82">
        <f>'C15 - 141 – Vazovova (Vaz...'!J34</f>
        <v>0</v>
      </c>
      <c r="AX98" s="82">
        <f>'C15 - 141 – Vazovova (Vaz...'!J35</f>
        <v>0</v>
      </c>
      <c r="AY98" s="82">
        <f>'C15 - 141 – Vazovova (Vaz...'!J36</f>
        <v>0</v>
      </c>
      <c r="AZ98" s="82">
        <f>'C15 - 141 – Vazovova (Vaz...'!F33</f>
        <v>0</v>
      </c>
      <c r="BA98" s="82">
        <f>'C15 - 141 – Vazovova (Vaz...'!F34</f>
        <v>0</v>
      </c>
      <c r="BB98" s="82">
        <f>'C15 - 141 – Vazovova (Vaz...'!F35</f>
        <v>0</v>
      </c>
      <c r="BC98" s="82">
        <f>'C15 - 141 – Vazovova (Vaz...'!F36</f>
        <v>0</v>
      </c>
      <c r="BD98" s="84">
        <f>'C15 - 141 – Vazovova (Vaz...'!F37</f>
        <v>0</v>
      </c>
      <c r="BT98" s="85" t="s">
        <v>81</v>
      </c>
      <c r="BV98" s="85" t="s">
        <v>75</v>
      </c>
      <c r="BW98" s="85" t="s">
        <v>92</v>
      </c>
      <c r="BX98" s="85" t="s">
        <v>4</v>
      </c>
      <c r="CL98" s="85" t="s">
        <v>1</v>
      </c>
      <c r="CM98" s="85" t="s">
        <v>83</v>
      </c>
    </row>
    <row r="99" spans="1:91" s="7" customFormat="1" ht="16.5" customHeight="1">
      <c r="A99" s="76" t="s">
        <v>77</v>
      </c>
      <c r="B99" s="77"/>
      <c r="C99" s="78"/>
      <c r="D99" s="174" t="s">
        <v>93</v>
      </c>
      <c r="E99" s="174"/>
      <c r="F99" s="174"/>
      <c r="G99" s="174"/>
      <c r="H99" s="174"/>
      <c r="I99" s="79"/>
      <c r="J99" s="174" t="s">
        <v>94</v>
      </c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99">
        <f>'C16 - 144 – Mladenovova (...'!J30</f>
        <v>0</v>
      </c>
      <c r="AH99" s="200"/>
      <c r="AI99" s="200"/>
      <c r="AJ99" s="200"/>
      <c r="AK99" s="200"/>
      <c r="AL99" s="200"/>
      <c r="AM99" s="200"/>
      <c r="AN99" s="199">
        <f t="shared" si="0"/>
        <v>0</v>
      </c>
      <c r="AO99" s="200"/>
      <c r="AP99" s="200"/>
      <c r="AQ99" s="80" t="s">
        <v>80</v>
      </c>
      <c r="AR99" s="77"/>
      <c r="AS99" s="81">
        <v>0</v>
      </c>
      <c r="AT99" s="82">
        <f t="shared" si="1"/>
        <v>0</v>
      </c>
      <c r="AU99" s="83">
        <f>'C16 - 144 – Mladenovova (...'!P121</f>
        <v>0</v>
      </c>
      <c r="AV99" s="82">
        <f>'C16 - 144 – Mladenovova (...'!J33</f>
        <v>0</v>
      </c>
      <c r="AW99" s="82">
        <f>'C16 - 144 – Mladenovova (...'!J34</f>
        <v>0</v>
      </c>
      <c r="AX99" s="82">
        <f>'C16 - 144 – Mladenovova (...'!J35</f>
        <v>0</v>
      </c>
      <c r="AY99" s="82">
        <f>'C16 - 144 – Mladenovova (...'!J36</f>
        <v>0</v>
      </c>
      <c r="AZ99" s="82">
        <f>'C16 - 144 – Mladenovova (...'!F33</f>
        <v>0</v>
      </c>
      <c r="BA99" s="82">
        <f>'C16 - 144 – Mladenovova (...'!F34</f>
        <v>0</v>
      </c>
      <c r="BB99" s="82">
        <f>'C16 - 144 – Mladenovova (...'!F35</f>
        <v>0</v>
      </c>
      <c r="BC99" s="82">
        <f>'C16 - 144 – Mladenovova (...'!F36</f>
        <v>0</v>
      </c>
      <c r="BD99" s="84">
        <f>'C16 - 144 – Mladenovova (...'!F37</f>
        <v>0</v>
      </c>
      <c r="BT99" s="85" t="s">
        <v>81</v>
      </c>
      <c r="BV99" s="85" t="s">
        <v>75</v>
      </c>
      <c r="BW99" s="85" t="s">
        <v>95</v>
      </c>
      <c r="BX99" s="85" t="s">
        <v>4</v>
      </c>
      <c r="CL99" s="85" t="s">
        <v>1</v>
      </c>
      <c r="CM99" s="85" t="s">
        <v>83</v>
      </c>
    </row>
    <row r="100" spans="1:91" s="7" customFormat="1" ht="24.75" customHeight="1">
      <c r="A100" s="76" t="s">
        <v>77</v>
      </c>
      <c r="B100" s="77"/>
      <c r="C100" s="78"/>
      <c r="D100" s="174" t="s">
        <v>96</v>
      </c>
      <c r="E100" s="174"/>
      <c r="F100" s="174"/>
      <c r="G100" s="174"/>
      <c r="H100" s="174"/>
      <c r="I100" s="79"/>
      <c r="J100" s="174" t="s">
        <v>97</v>
      </c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99">
        <f>'C17 - 169 – K Vltavě (K V...'!J30</f>
        <v>0</v>
      </c>
      <c r="AH100" s="200"/>
      <c r="AI100" s="200"/>
      <c r="AJ100" s="200"/>
      <c r="AK100" s="200"/>
      <c r="AL100" s="200"/>
      <c r="AM100" s="200"/>
      <c r="AN100" s="199">
        <f t="shared" si="0"/>
        <v>0</v>
      </c>
      <c r="AO100" s="200"/>
      <c r="AP100" s="200"/>
      <c r="AQ100" s="80" t="s">
        <v>80</v>
      </c>
      <c r="AR100" s="77"/>
      <c r="AS100" s="81">
        <v>0</v>
      </c>
      <c r="AT100" s="82">
        <f t="shared" si="1"/>
        <v>0</v>
      </c>
      <c r="AU100" s="83">
        <f>'C17 - 169 – K Vltavě (K V...'!P121</f>
        <v>0</v>
      </c>
      <c r="AV100" s="82">
        <f>'C17 - 169 – K Vltavě (K V...'!J33</f>
        <v>0</v>
      </c>
      <c r="AW100" s="82">
        <f>'C17 - 169 – K Vltavě (K V...'!J34</f>
        <v>0</v>
      </c>
      <c r="AX100" s="82">
        <f>'C17 - 169 – K Vltavě (K V...'!J35</f>
        <v>0</v>
      </c>
      <c r="AY100" s="82">
        <f>'C17 - 169 – K Vltavě (K V...'!J36</f>
        <v>0</v>
      </c>
      <c r="AZ100" s="82">
        <f>'C17 - 169 – K Vltavě (K V...'!F33</f>
        <v>0</v>
      </c>
      <c r="BA100" s="82">
        <f>'C17 - 169 – K Vltavě (K V...'!F34</f>
        <v>0</v>
      </c>
      <c r="BB100" s="82">
        <f>'C17 - 169 – K Vltavě (K V...'!F35</f>
        <v>0</v>
      </c>
      <c r="BC100" s="82">
        <f>'C17 - 169 – K Vltavě (K V...'!F36</f>
        <v>0</v>
      </c>
      <c r="BD100" s="84">
        <f>'C17 - 169 – K Vltavě (K V...'!F37</f>
        <v>0</v>
      </c>
      <c r="BT100" s="85" t="s">
        <v>81</v>
      </c>
      <c r="BV100" s="85" t="s">
        <v>75</v>
      </c>
      <c r="BW100" s="85" t="s">
        <v>98</v>
      </c>
      <c r="BX100" s="85" t="s">
        <v>4</v>
      </c>
      <c r="CL100" s="85" t="s">
        <v>1</v>
      </c>
      <c r="CM100" s="85" t="s">
        <v>83</v>
      </c>
    </row>
    <row r="101" spans="1:91" s="7" customFormat="1" ht="24.75" customHeight="1">
      <c r="A101" s="76" t="s">
        <v>77</v>
      </c>
      <c r="B101" s="77"/>
      <c r="C101" s="78"/>
      <c r="D101" s="174" t="s">
        <v>99</v>
      </c>
      <c r="E101" s="174"/>
      <c r="F101" s="174"/>
      <c r="G101" s="174"/>
      <c r="H101" s="174"/>
      <c r="I101" s="79"/>
      <c r="J101" s="174" t="s">
        <v>100</v>
      </c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99">
        <f>'C18 - 174 – Levského (Lev...'!J30</f>
        <v>0</v>
      </c>
      <c r="AH101" s="200"/>
      <c r="AI101" s="200"/>
      <c r="AJ101" s="200"/>
      <c r="AK101" s="200"/>
      <c r="AL101" s="200"/>
      <c r="AM101" s="200"/>
      <c r="AN101" s="199">
        <f t="shared" si="0"/>
        <v>0</v>
      </c>
      <c r="AO101" s="200"/>
      <c r="AP101" s="200"/>
      <c r="AQ101" s="80" t="s">
        <v>80</v>
      </c>
      <c r="AR101" s="77"/>
      <c r="AS101" s="81">
        <v>0</v>
      </c>
      <c r="AT101" s="82">
        <f t="shared" si="1"/>
        <v>0</v>
      </c>
      <c r="AU101" s="83">
        <f>'C18 - 174 – Levského (Lev...'!P121</f>
        <v>0</v>
      </c>
      <c r="AV101" s="82">
        <f>'C18 - 174 – Levského (Lev...'!J33</f>
        <v>0</v>
      </c>
      <c r="AW101" s="82">
        <f>'C18 - 174 – Levského (Lev...'!J34</f>
        <v>0</v>
      </c>
      <c r="AX101" s="82">
        <f>'C18 - 174 – Levského (Lev...'!J35</f>
        <v>0</v>
      </c>
      <c r="AY101" s="82">
        <f>'C18 - 174 – Levského (Lev...'!J36</f>
        <v>0</v>
      </c>
      <c r="AZ101" s="82">
        <f>'C18 - 174 – Levského (Lev...'!F33</f>
        <v>0</v>
      </c>
      <c r="BA101" s="82">
        <f>'C18 - 174 – Levského (Lev...'!F34</f>
        <v>0</v>
      </c>
      <c r="BB101" s="82">
        <f>'C18 - 174 – Levského (Lev...'!F35</f>
        <v>0</v>
      </c>
      <c r="BC101" s="82">
        <f>'C18 - 174 – Levského (Lev...'!F36</f>
        <v>0</v>
      </c>
      <c r="BD101" s="84">
        <f>'C18 - 174 – Levského (Lev...'!F37</f>
        <v>0</v>
      </c>
      <c r="BT101" s="85" t="s">
        <v>81</v>
      </c>
      <c r="BV101" s="85" t="s">
        <v>75</v>
      </c>
      <c r="BW101" s="85" t="s">
        <v>101</v>
      </c>
      <c r="BX101" s="85" t="s">
        <v>4</v>
      </c>
      <c r="CL101" s="85" t="s">
        <v>1</v>
      </c>
      <c r="CM101" s="85" t="s">
        <v>83</v>
      </c>
    </row>
    <row r="102" spans="1:91" s="7" customFormat="1" ht="24.75" customHeight="1">
      <c r="A102" s="76" t="s">
        <v>77</v>
      </c>
      <c r="B102" s="77"/>
      <c r="C102" s="78"/>
      <c r="D102" s="174" t="s">
        <v>102</v>
      </c>
      <c r="E102" s="174"/>
      <c r="F102" s="174"/>
      <c r="G102" s="174"/>
      <c r="H102" s="174"/>
      <c r="I102" s="79"/>
      <c r="J102" s="174" t="s">
        <v>103</v>
      </c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99">
        <f>'C19 - 020 – Botevova (u Z...'!J30</f>
        <v>0</v>
      </c>
      <c r="AH102" s="200"/>
      <c r="AI102" s="200"/>
      <c r="AJ102" s="200"/>
      <c r="AK102" s="200"/>
      <c r="AL102" s="200"/>
      <c r="AM102" s="200"/>
      <c r="AN102" s="199">
        <f t="shared" si="0"/>
        <v>0</v>
      </c>
      <c r="AO102" s="200"/>
      <c r="AP102" s="200"/>
      <c r="AQ102" s="80" t="s">
        <v>80</v>
      </c>
      <c r="AR102" s="77"/>
      <c r="AS102" s="81">
        <v>0</v>
      </c>
      <c r="AT102" s="82">
        <f t="shared" si="1"/>
        <v>0</v>
      </c>
      <c r="AU102" s="83">
        <f>'C19 - 020 – Botevova (u Z...'!P121</f>
        <v>0</v>
      </c>
      <c r="AV102" s="82">
        <f>'C19 - 020 – Botevova (u Z...'!J33</f>
        <v>0</v>
      </c>
      <c r="AW102" s="82">
        <f>'C19 - 020 – Botevova (u Z...'!J34</f>
        <v>0</v>
      </c>
      <c r="AX102" s="82">
        <f>'C19 - 020 – Botevova (u Z...'!J35</f>
        <v>0</v>
      </c>
      <c r="AY102" s="82">
        <f>'C19 - 020 – Botevova (u Z...'!J36</f>
        <v>0</v>
      </c>
      <c r="AZ102" s="82">
        <f>'C19 - 020 – Botevova (u Z...'!F33</f>
        <v>0</v>
      </c>
      <c r="BA102" s="82">
        <f>'C19 - 020 – Botevova (u Z...'!F34</f>
        <v>0</v>
      </c>
      <c r="BB102" s="82">
        <f>'C19 - 020 – Botevova (u Z...'!F35</f>
        <v>0</v>
      </c>
      <c r="BC102" s="82">
        <f>'C19 - 020 – Botevova (u Z...'!F36</f>
        <v>0</v>
      </c>
      <c r="BD102" s="84">
        <f>'C19 - 020 – Botevova (u Z...'!F37</f>
        <v>0</v>
      </c>
      <c r="BT102" s="85" t="s">
        <v>81</v>
      </c>
      <c r="BV102" s="85" t="s">
        <v>75</v>
      </c>
      <c r="BW102" s="85" t="s">
        <v>104</v>
      </c>
      <c r="BX102" s="85" t="s">
        <v>4</v>
      </c>
      <c r="CL102" s="85" t="s">
        <v>1</v>
      </c>
      <c r="CM102" s="85" t="s">
        <v>83</v>
      </c>
    </row>
    <row r="103" spans="1:91" s="7" customFormat="1" ht="16.5" customHeight="1">
      <c r="A103" s="76" t="s">
        <v>77</v>
      </c>
      <c r="B103" s="77"/>
      <c r="C103" s="78"/>
      <c r="D103" s="174" t="s">
        <v>105</v>
      </c>
      <c r="E103" s="174"/>
      <c r="F103" s="174"/>
      <c r="G103" s="174"/>
      <c r="H103" s="174"/>
      <c r="I103" s="79"/>
      <c r="J103" s="174" t="s">
        <v>106</v>
      </c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99">
        <f>'C20 - 064 - Mádrova'!J30</f>
        <v>0</v>
      </c>
      <c r="AH103" s="200"/>
      <c r="AI103" s="200"/>
      <c r="AJ103" s="200"/>
      <c r="AK103" s="200"/>
      <c r="AL103" s="200"/>
      <c r="AM103" s="200"/>
      <c r="AN103" s="199">
        <f t="shared" si="0"/>
        <v>0</v>
      </c>
      <c r="AO103" s="200"/>
      <c r="AP103" s="200"/>
      <c r="AQ103" s="80" t="s">
        <v>80</v>
      </c>
      <c r="AR103" s="77"/>
      <c r="AS103" s="81">
        <v>0</v>
      </c>
      <c r="AT103" s="82">
        <f t="shared" si="1"/>
        <v>0</v>
      </c>
      <c r="AU103" s="83">
        <f>'C20 - 064 - Mádrova'!P122</f>
        <v>0</v>
      </c>
      <c r="AV103" s="82">
        <f>'C20 - 064 - Mádrova'!J33</f>
        <v>0</v>
      </c>
      <c r="AW103" s="82">
        <f>'C20 - 064 - Mádrova'!J34</f>
        <v>0</v>
      </c>
      <c r="AX103" s="82">
        <f>'C20 - 064 - Mádrova'!J35</f>
        <v>0</v>
      </c>
      <c r="AY103" s="82">
        <f>'C20 - 064 - Mádrova'!J36</f>
        <v>0</v>
      </c>
      <c r="AZ103" s="82">
        <f>'C20 - 064 - Mádrova'!F33</f>
        <v>0</v>
      </c>
      <c r="BA103" s="82">
        <f>'C20 - 064 - Mádrova'!F34</f>
        <v>0</v>
      </c>
      <c r="BB103" s="82">
        <f>'C20 - 064 - Mádrova'!F35</f>
        <v>0</v>
      </c>
      <c r="BC103" s="82">
        <f>'C20 - 064 - Mádrova'!F36</f>
        <v>0</v>
      </c>
      <c r="BD103" s="84">
        <f>'C20 - 064 - Mádrova'!F37</f>
        <v>0</v>
      </c>
      <c r="BT103" s="85" t="s">
        <v>81</v>
      </c>
      <c r="BV103" s="85" t="s">
        <v>75</v>
      </c>
      <c r="BW103" s="85" t="s">
        <v>107</v>
      </c>
      <c r="BX103" s="85" t="s">
        <v>4</v>
      </c>
      <c r="CL103" s="85" t="s">
        <v>1</v>
      </c>
      <c r="CM103" s="85" t="s">
        <v>83</v>
      </c>
    </row>
    <row r="104" spans="1:91" s="7" customFormat="1" ht="16.5" customHeight="1">
      <c r="A104" s="76" t="s">
        <v>77</v>
      </c>
      <c r="B104" s="77"/>
      <c r="C104" s="78"/>
      <c r="D104" s="174" t="s">
        <v>108</v>
      </c>
      <c r="E104" s="174"/>
      <c r="F104" s="174"/>
      <c r="G104" s="174"/>
      <c r="H104" s="174"/>
      <c r="I104" s="79"/>
      <c r="J104" s="174" t="s">
        <v>109</v>
      </c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99">
        <f>'C21 - 021 - Pejevové'!J30</f>
        <v>0</v>
      </c>
      <c r="AH104" s="200"/>
      <c r="AI104" s="200"/>
      <c r="AJ104" s="200"/>
      <c r="AK104" s="200"/>
      <c r="AL104" s="200"/>
      <c r="AM104" s="200"/>
      <c r="AN104" s="199">
        <f t="shared" si="0"/>
        <v>0</v>
      </c>
      <c r="AO104" s="200"/>
      <c r="AP104" s="200"/>
      <c r="AQ104" s="80" t="s">
        <v>80</v>
      </c>
      <c r="AR104" s="77"/>
      <c r="AS104" s="81">
        <v>0</v>
      </c>
      <c r="AT104" s="82">
        <f t="shared" si="1"/>
        <v>0</v>
      </c>
      <c r="AU104" s="83">
        <f>'C21 - 021 - Pejevové'!P123</f>
        <v>0</v>
      </c>
      <c r="AV104" s="82">
        <f>'C21 - 021 - Pejevové'!J33</f>
        <v>0</v>
      </c>
      <c r="AW104" s="82">
        <f>'C21 - 021 - Pejevové'!J34</f>
        <v>0</v>
      </c>
      <c r="AX104" s="82">
        <f>'C21 - 021 - Pejevové'!J35</f>
        <v>0</v>
      </c>
      <c r="AY104" s="82">
        <f>'C21 - 021 - Pejevové'!J36</f>
        <v>0</v>
      </c>
      <c r="AZ104" s="82">
        <f>'C21 - 021 - Pejevové'!F33</f>
        <v>0</v>
      </c>
      <c r="BA104" s="82">
        <f>'C21 - 021 - Pejevové'!F34</f>
        <v>0</v>
      </c>
      <c r="BB104" s="82">
        <f>'C21 - 021 - Pejevové'!F35</f>
        <v>0</v>
      </c>
      <c r="BC104" s="82">
        <f>'C21 - 021 - Pejevové'!F36</f>
        <v>0</v>
      </c>
      <c r="BD104" s="84">
        <f>'C21 - 021 - Pejevové'!F37</f>
        <v>0</v>
      </c>
      <c r="BT104" s="85" t="s">
        <v>81</v>
      </c>
      <c r="BV104" s="85" t="s">
        <v>75</v>
      </c>
      <c r="BW104" s="85" t="s">
        <v>110</v>
      </c>
      <c r="BX104" s="85" t="s">
        <v>4</v>
      </c>
      <c r="CL104" s="85" t="s">
        <v>1</v>
      </c>
      <c r="CM104" s="85" t="s">
        <v>83</v>
      </c>
    </row>
    <row r="105" spans="1:91" s="7" customFormat="1" ht="16.5" customHeight="1">
      <c r="A105" s="76" t="s">
        <v>77</v>
      </c>
      <c r="B105" s="77"/>
      <c r="C105" s="78"/>
      <c r="D105" s="174" t="s">
        <v>111</v>
      </c>
      <c r="E105" s="174"/>
      <c r="F105" s="174"/>
      <c r="G105" s="174"/>
      <c r="H105" s="174"/>
      <c r="I105" s="79"/>
      <c r="J105" s="174" t="s">
        <v>112</v>
      </c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99">
        <f>'C3 - 044 – Darwinova (u Z...'!J30</f>
        <v>0</v>
      </c>
      <c r="AH105" s="200"/>
      <c r="AI105" s="200"/>
      <c r="AJ105" s="200"/>
      <c r="AK105" s="200"/>
      <c r="AL105" s="200"/>
      <c r="AM105" s="200"/>
      <c r="AN105" s="199">
        <f t="shared" si="0"/>
        <v>0</v>
      </c>
      <c r="AO105" s="200"/>
      <c r="AP105" s="200"/>
      <c r="AQ105" s="80" t="s">
        <v>80</v>
      </c>
      <c r="AR105" s="77"/>
      <c r="AS105" s="81">
        <v>0</v>
      </c>
      <c r="AT105" s="82">
        <f t="shared" si="1"/>
        <v>0</v>
      </c>
      <c r="AU105" s="83">
        <f>'C3 - 044 – Darwinova (u Z...'!P121</f>
        <v>0</v>
      </c>
      <c r="AV105" s="82">
        <f>'C3 - 044 – Darwinova (u Z...'!J33</f>
        <v>0</v>
      </c>
      <c r="AW105" s="82">
        <f>'C3 - 044 – Darwinova (u Z...'!J34</f>
        <v>0</v>
      </c>
      <c r="AX105" s="82">
        <f>'C3 - 044 – Darwinova (u Z...'!J35</f>
        <v>0</v>
      </c>
      <c r="AY105" s="82">
        <f>'C3 - 044 – Darwinova (u Z...'!J36</f>
        <v>0</v>
      </c>
      <c r="AZ105" s="82">
        <f>'C3 - 044 – Darwinova (u Z...'!F33</f>
        <v>0</v>
      </c>
      <c r="BA105" s="82">
        <f>'C3 - 044 – Darwinova (u Z...'!F34</f>
        <v>0</v>
      </c>
      <c r="BB105" s="82">
        <f>'C3 - 044 – Darwinova (u Z...'!F35</f>
        <v>0</v>
      </c>
      <c r="BC105" s="82">
        <f>'C3 - 044 – Darwinova (u Z...'!F36</f>
        <v>0</v>
      </c>
      <c r="BD105" s="84">
        <f>'C3 - 044 – Darwinova (u Z...'!F37</f>
        <v>0</v>
      </c>
      <c r="BT105" s="85" t="s">
        <v>81</v>
      </c>
      <c r="BV105" s="85" t="s">
        <v>75</v>
      </c>
      <c r="BW105" s="85" t="s">
        <v>113</v>
      </c>
      <c r="BX105" s="85" t="s">
        <v>4</v>
      </c>
      <c r="CL105" s="85" t="s">
        <v>1</v>
      </c>
      <c r="CM105" s="85" t="s">
        <v>83</v>
      </c>
    </row>
    <row r="106" spans="1:91" s="7" customFormat="1" ht="24.75" customHeight="1">
      <c r="A106" s="76" t="s">
        <v>77</v>
      </c>
      <c r="B106" s="77"/>
      <c r="C106" s="78"/>
      <c r="D106" s="174" t="s">
        <v>114</v>
      </c>
      <c r="E106" s="174"/>
      <c r="F106" s="174"/>
      <c r="G106" s="174"/>
      <c r="H106" s="174"/>
      <c r="I106" s="79"/>
      <c r="J106" s="174" t="s">
        <v>115</v>
      </c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99">
        <f>'C4 - 047 – K Vyhlídce (K ...'!J30</f>
        <v>0</v>
      </c>
      <c r="AH106" s="200"/>
      <c r="AI106" s="200"/>
      <c r="AJ106" s="200"/>
      <c r="AK106" s="200"/>
      <c r="AL106" s="200"/>
      <c r="AM106" s="200"/>
      <c r="AN106" s="199">
        <f t="shared" si="0"/>
        <v>0</v>
      </c>
      <c r="AO106" s="200"/>
      <c r="AP106" s="200"/>
      <c r="AQ106" s="80" t="s">
        <v>80</v>
      </c>
      <c r="AR106" s="77"/>
      <c r="AS106" s="81">
        <v>0</v>
      </c>
      <c r="AT106" s="82">
        <f t="shared" si="1"/>
        <v>0</v>
      </c>
      <c r="AU106" s="83">
        <f>'C4 - 047 – K Vyhlídce (K ...'!P122</f>
        <v>0</v>
      </c>
      <c r="AV106" s="82">
        <f>'C4 - 047 – K Vyhlídce (K ...'!J33</f>
        <v>0</v>
      </c>
      <c r="AW106" s="82">
        <f>'C4 - 047 – K Vyhlídce (K ...'!J34</f>
        <v>0</v>
      </c>
      <c r="AX106" s="82">
        <f>'C4 - 047 – K Vyhlídce (K ...'!J35</f>
        <v>0</v>
      </c>
      <c r="AY106" s="82">
        <f>'C4 - 047 – K Vyhlídce (K ...'!J36</f>
        <v>0</v>
      </c>
      <c r="AZ106" s="82">
        <f>'C4 - 047 – K Vyhlídce (K ...'!F33</f>
        <v>0</v>
      </c>
      <c r="BA106" s="82">
        <f>'C4 - 047 – K Vyhlídce (K ...'!F34</f>
        <v>0</v>
      </c>
      <c r="BB106" s="82">
        <f>'C4 - 047 – K Vyhlídce (K ...'!F35</f>
        <v>0</v>
      </c>
      <c r="BC106" s="82">
        <f>'C4 - 047 – K Vyhlídce (K ...'!F36</f>
        <v>0</v>
      </c>
      <c r="BD106" s="84">
        <f>'C4 - 047 – K Vyhlídce (K ...'!F37</f>
        <v>0</v>
      </c>
      <c r="BT106" s="85" t="s">
        <v>81</v>
      </c>
      <c r="BV106" s="85" t="s">
        <v>75</v>
      </c>
      <c r="BW106" s="85" t="s">
        <v>116</v>
      </c>
      <c r="BX106" s="85" t="s">
        <v>4</v>
      </c>
      <c r="CL106" s="85" t="s">
        <v>1</v>
      </c>
      <c r="CM106" s="85" t="s">
        <v>83</v>
      </c>
    </row>
    <row r="107" spans="1:91" s="7" customFormat="1" ht="24.75" customHeight="1">
      <c r="A107" s="76" t="s">
        <v>77</v>
      </c>
      <c r="B107" s="77"/>
      <c r="C107" s="78"/>
      <c r="D107" s="174" t="s">
        <v>117</v>
      </c>
      <c r="E107" s="174"/>
      <c r="F107" s="174"/>
      <c r="G107" s="174"/>
      <c r="H107" s="174"/>
      <c r="I107" s="79"/>
      <c r="J107" s="174" t="s">
        <v>118</v>
      </c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99">
        <f>'C5 - 052 - K Dolům (u dom...'!J30</f>
        <v>0</v>
      </c>
      <c r="AH107" s="200"/>
      <c r="AI107" s="200"/>
      <c r="AJ107" s="200"/>
      <c r="AK107" s="200"/>
      <c r="AL107" s="200"/>
      <c r="AM107" s="200"/>
      <c r="AN107" s="199">
        <f t="shared" si="0"/>
        <v>0</v>
      </c>
      <c r="AO107" s="200"/>
      <c r="AP107" s="200"/>
      <c r="AQ107" s="80" t="s">
        <v>80</v>
      </c>
      <c r="AR107" s="77"/>
      <c r="AS107" s="81">
        <v>0</v>
      </c>
      <c r="AT107" s="82">
        <f t="shared" si="1"/>
        <v>0</v>
      </c>
      <c r="AU107" s="83">
        <f>'C5 - 052 - K Dolům (u dom...'!P121</f>
        <v>0</v>
      </c>
      <c r="AV107" s="82">
        <f>'C5 - 052 - K Dolům (u dom...'!J33</f>
        <v>0</v>
      </c>
      <c r="AW107" s="82">
        <f>'C5 - 052 - K Dolům (u dom...'!J34</f>
        <v>0</v>
      </c>
      <c r="AX107" s="82">
        <f>'C5 - 052 - K Dolům (u dom...'!J35</f>
        <v>0</v>
      </c>
      <c r="AY107" s="82">
        <f>'C5 - 052 - K Dolům (u dom...'!J36</f>
        <v>0</v>
      </c>
      <c r="AZ107" s="82">
        <f>'C5 - 052 - K Dolům (u dom...'!F33</f>
        <v>0</v>
      </c>
      <c r="BA107" s="82">
        <f>'C5 - 052 - K Dolům (u dom...'!F34</f>
        <v>0</v>
      </c>
      <c r="BB107" s="82">
        <f>'C5 - 052 - K Dolům (u dom...'!F35</f>
        <v>0</v>
      </c>
      <c r="BC107" s="82">
        <f>'C5 - 052 - K Dolům (u dom...'!F36</f>
        <v>0</v>
      </c>
      <c r="BD107" s="84">
        <f>'C5 - 052 - K Dolům (u dom...'!F37</f>
        <v>0</v>
      </c>
      <c r="BT107" s="85" t="s">
        <v>81</v>
      </c>
      <c r="BV107" s="85" t="s">
        <v>75</v>
      </c>
      <c r="BW107" s="85" t="s">
        <v>119</v>
      </c>
      <c r="BX107" s="85" t="s">
        <v>4</v>
      </c>
      <c r="CL107" s="85" t="s">
        <v>1</v>
      </c>
      <c r="CM107" s="85" t="s">
        <v>83</v>
      </c>
    </row>
    <row r="108" spans="1:91" s="7" customFormat="1" ht="16.5" customHeight="1">
      <c r="A108" s="76" t="s">
        <v>77</v>
      </c>
      <c r="B108" s="77"/>
      <c r="C108" s="78"/>
      <c r="D108" s="174" t="s">
        <v>120</v>
      </c>
      <c r="E108" s="174"/>
      <c r="F108" s="174"/>
      <c r="G108" s="174"/>
      <c r="H108" s="174"/>
      <c r="I108" s="79"/>
      <c r="J108" s="174" t="s">
        <v>121</v>
      </c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99">
        <f>'C6 - 055 – Lysinská (Lysi...'!J30</f>
        <v>0</v>
      </c>
      <c r="AH108" s="200"/>
      <c r="AI108" s="200"/>
      <c r="AJ108" s="200"/>
      <c r="AK108" s="200"/>
      <c r="AL108" s="200"/>
      <c r="AM108" s="200"/>
      <c r="AN108" s="199">
        <f t="shared" si="0"/>
        <v>0</v>
      </c>
      <c r="AO108" s="200"/>
      <c r="AP108" s="200"/>
      <c r="AQ108" s="80" t="s">
        <v>80</v>
      </c>
      <c r="AR108" s="77"/>
      <c r="AS108" s="81">
        <v>0</v>
      </c>
      <c r="AT108" s="82">
        <f t="shared" si="1"/>
        <v>0</v>
      </c>
      <c r="AU108" s="83">
        <f>'C6 - 055 – Lysinská (Lysi...'!P121</f>
        <v>0</v>
      </c>
      <c r="AV108" s="82">
        <f>'C6 - 055 – Lysinská (Lysi...'!J33</f>
        <v>0</v>
      </c>
      <c r="AW108" s="82">
        <f>'C6 - 055 – Lysinská (Lysi...'!J34</f>
        <v>0</v>
      </c>
      <c r="AX108" s="82">
        <f>'C6 - 055 – Lysinská (Lysi...'!J35</f>
        <v>0</v>
      </c>
      <c r="AY108" s="82">
        <f>'C6 - 055 – Lysinská (Lysi...'!J36</f>
        <v>0</v>
      </c>
      <c r="AZ108" s="82">
        <f>'C6 - 055 – Lysinská (Lysi...'!F33</f>
        <v>0</v>
      </c>
      <c r="BA108" s="82">
        <f>'C6 - 055 – Lysinská (Lysi...'!F34</f>
        <v>0</v>
      </c>
      <c r="BB108" s="82">
        <f>'C6 - 055 – Lysinská (Lysi...'!F35</f>
        <v>0</v>
      </c>
      <c r="BC108" s="82">
        <f>'C6 - 055 – Lysinská (Lysi...'!F36</f>
        <v>0</v>
      </c>
      <c r="BD108" s="84">
        <f>'C6 - 055 – Lysinská (Lysi...'!F37</f>
        <v>0</v>
      </c>
      <c r="BT108" s="85" t="s">
        <v>81</v>
      </c>
      <c r="BV108" s="85" t="s">
        <v>75</v>
      </c>
      <c r="BW108" s="85" t="s">
        <v>122</v>
      </c>
      <c r="BX108" s="85" t="s">
        <v>4</v>
      </c>
      <c r="CL108" s="85" t="s">
        <v>1</v>
      </c>
      <c r="CM108" s="85" t="s">
        <v>83</v>
      </c>
    </row>
    <row r="109" spans="1:91" s="7" customFormat="1" ht="24.75" customHeight="1">
      <c r="A109" s="76" t="s">
        <v>77</v>
      </c>
      <c r="B109" s="77"/>
      <c r="C109" s="78"/>
      <c r="D109" s="174" t="s">
        <v>123</v>
      </c>
      <c r="E109" s="174"/>
      <c r="F109" s="174"/>
      <c r="G109" s="174"/>
      <c r="H109" s="174"/>
      <c r="I109" s="79"/>
      <c r="J109" s="174" t="s">
        <v>124</v>
      </c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99">
        <f>'C7 - 058 – Platónova (Pla...'!J30</f>
        <v>0</v>
      </c>
      <c r="AH109" s="200"/>
      <c r="AI109" s="200"/>
      <c r="AJ109" s="200"/>
      <c r="AK109" s="200"/>
      <c r="AL109" s="200"/>
      <c r="AM109" s="200"/>
      <c r="AN109" s="199">
        <f t="shared" si="0"/>
        <v>0</v>
      </c>
      <c r="AO109" s="200"/>
      <c r="AP109" s="200"/>
      <c r="AQ109" s="80" t="s">
        <v>80</v>
      </c>
      <c r="AR109" s="77"/>
      <c r="AS109" s="81">
        <v>0</v>
      </c>
      <c r="AT109" s="82">
        <f t="shared" si="1"/>
        <v>0</v>
      </c>
      <c r="AU109" s="83">
        <f>'C7 - 058 – Platónova (Pla...'!P122</f>
        <v>0</v>
      </c>
      <c r="AV109" s="82">
        <f>'C7 - 058 – Platónova (Pla...'!J33</f>
        <v>0</v>
      </c>
      <c r="AW109" s="82">
        <f>'C7 - 058 – Platónova (Pla...'!J34</f>
        <v>0</v>
      </c>
      <c r="AX109" s="82">
        <f>'C7 - 058 – Platónova (Pla...'!J35</f>
        <v>0</v>
      </c>
      <c r="AY109" s="82">
        <f>'C7 - 058 – Platónova (Pla...'!J36</f>
        <v>0</v>
      </c>
      <c r="AZ109" s="82">
        <f>'C7 - 058 – Platónova (Pla...'!F33</f>
        <v>0</v>
      </c>
      <c r="BA109" s="82">
        <f>'C7 - 058 – Platónova (Pla...'!F34</f>
        <v>0</v>
      </c>
      <c r="BB109" s="82">
        <f>'C7 - 058 – Platónova (Pla...'!F35</f>
        <v>0</v>
      </c>
      <c r="BC109" s="82">
        <f>'C7 - 058 – Platónova (Pla...'!F36</f>
        <v>0</v>
      </c>
      <c r="BD109" s="84">
        <f>'C7 - 058 – Platónova (Pla...'!F37</f>
        <v>0</v>
      </c>
      <c r="BT109" s="85" t="s">
        <v>81</v>
      </c>
      <c r="BV109" s="85" t="s">
        <v>75</v>
      </c>
      <c r="BW109" s="85" t="s">
        <v>125</v>
      </c>
      <c r="BX109" s="85" t="s">
        <v>4</v>
      </c>
      <c r="CL109" s="85" t="s">
        <v>1</v>
      </c>
      <c r="CM109" s="85" t="s">
        <v>83</v>
      </c>
    </row>
    <row r="110" spans="1:91" s="7" customFormat="1" ht="24.75" customHeight="1">
      <c r="A110" s="76" t="s">
        <v>77</v>
      </c>
      <c r="B110" s="77"/>
      <c r="C110" s="78"/>
      <c r="D110" s="174" t="s">
        <v>126</v>
      </c>
      <c r="E110" s="174"/>
      <c r="F110" s="174"/>
      <c r="G110" s="174"/>
      <c r="H110" s="174"/>
      <c r="I110" s="79"/>
      <c r="J110" s="174" t="s">
        <v>127</v>
      </c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99">
        <f>'C8 - 062 – Božetická (Bož...'!J30</f>
        <v>0</v>
      </c>
      <c r="AH110" s="200"/>
      <c r="AI110" s="200"/>
      <c r="AJ110" s="200"/>
      <c r="AK110" s="200"/>
      <c r="AL110" s="200"/>
      <c r="AM110" s="200"/>
      <c r="AN110" s="199">
        <f t="shared" si="0"/>
        <v>0</v>
      </c>
      <c r="AO110" s="200"/>
      <c r="AP110" s="200"/>
      <c r="AQ110" s="80" t="s">
        <v>80</v>
      </c>
      <c r="AR110" s="77"/>
      <c r="AS110" s="81">
        <v>0</v>
      </c>
      <c r="AT110" s="82">
        <f t="shared" si="1"/>
        <v>0</v>
      </c>
      <c r="AU110" s="83">
        <f>'C8 - 062 – Božetická (Bož...'!P121</f>
        <v>0</v>
      </c>
      <c r="AV110" s="82">
        <f>'C8 - 062 – Božetická (Bož...'!J33</f>
        <v>0</v>
      </c>
      <c r="AW110" s="82">
        <f>'C8 - 062 – Božetická (Bož...'!J34</f>
        <v>0</v>
      </c>
      <c r="AX110" s="82">
        <f>'C8 - 062 – Božetická (Bož...'!J35</f>
        <v>0</v>
      </c>
      <c r="AY110" s="82">
        <f>'C8 - 062 – Božetická (Bož...'!J36</f>
        <v>0</v>
      </c>
      <c r="AZ110" s="82">
        <f>'C8 - 062 – Božetická (Bož...'!F33</f>
        <v>0</v>
      </c>
      <c r="BA110" s="82">
        <f>'C8 - 062 – Božetická (Bož...'!F34</f>
        <v>0</v>
      </c>
      <c r="BB110" s="82">
        <f>'C8 - 062 – Božetická (Bož...'!F35</f>
        <v>0</v>
      </c>
      <c r="BC110" s="82">
        <f>'C8 - 062 – Božetická (Bož...'!F36</f>
        <v>0</v>
      </c>
      <c r="BD110" s="84">
        <f>'C8 - 062 – Božetická (Bož...'!F37</f>
        <v>0</v>
      </c>
      <c r="BT110" s="85" t="s">
        <v>81</v>
      </c>
      <c r="BV110" s="85" t="s">
        <v>75</v>
      </c>
      <c r="BW110" s="85" t="s">
        <v>128</v>
      </c>
      <c r="BX110" s="85" t="s">
        <v>4</v>
      </c>
      <c r="CL110" s="85" t="s">
        <v>1</v>
      </c>
      <c r="CM110" s="85" t="s">
        <v>83</v>
      </c>
    </row>
    <row r="111" spans="1:91" s="7" customFormat="1" ht="24.75" customHeight="1">
      <c r="A111" s="76" t="s">
        <v>77</v>
      </c>
      <c r="B111" s="77"/>
      <c r="C111" s="78"/>
      <c r="D111" s="174" t="s">
        <v>129</v>
      </c>
      <c r="E111" s="174"/>
      <c r="F111" s="174"/>
      <c r="G111" s="174"/>
      <c r="H111" s="174"/>
      <c r="I111" s="79"/>
      <c r="J111" s="174" t="s">
        <v>130</v>
      </c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99">
        <f>'C9 - 065 – Nikoly Vapcaro...'!J30</f>
        <v>0</v>
      </c>
      <c r="AH111" s="200"/>
      <c r="AI111" s="200"/>
      <c r="AJ111" s="200"/>
      <c r="AK111" s="200"/>
      <c r="AL111" s="200"/>
      <c r="AM111" s="200"/>
      <c r="AN111" s="199">
        <f t="shared" si="0"/>
        <v>0</v>
      </c>
      <c r="AO111" s="200"/>
      <c r="AP111" s="200"/>
      <c r="AQ111" s="80" t="s">
        <v>80</v>
      </c>
      <c r="AR111" s="77"/>
      <c r="AS111" s="81">
        <v>0</v>
      </c>
      <c r="AT111" s="82">
        <f t="shared" si="1"/>
        <v>0</v>
      </c>
      <c r="AU111" s="83">
        <f>'C9 - 065 – Nikoly Vapcaro...'!P122</f>
        <v>0</v>
      </c>
      <c r="AV111" s="82">
        <f>'C9 - 065 – Nikoly Vapcaro...'!J33</f>
        <v>0</v>
      </c>
      <c r="AW111" s="82">
        <f>'C9 - 065 – Nikoly Vapcaro...'!J34</f>
        <v>0</v>
      </c>
      <c r="AX111" s="82">
        <f>'C9 - 065 – Nikoly Vapcaro...'!J35</f>
        <v>0</v>
      </c>
      <c r="AY111" s="82">
        <f>'C9 - 065 – Nikoly Vapcaro...'!J36</f>
        <v>0</v>
      </c>
      <c r="AZ111" s="82">
        <f>'C9 - 065 – Nikoly Vapcaro...'!F33</f>
        <v>0</v>
      </c>
      <c r="BA111" s="82">
        <f>'C9 - 065 – Nikoly Vapcaro...'!F34</f>
        <v>0</v>
      </c>
      <c r="BB111" s="82">
        <f>'C9 - 065 – Nikoly Vapcaro...'!F35</f>
        <v>0</v>
      </c>
      <c r="BC111" s="82">
        <f>'C9 - 065 – Nikoly Vapcaro...'!F36</f>
        <v>0</v>
      </c>
      <c r="BD111" s="84">
        <f>'C9 - 065 – Nikoly Vapcaro...'!F37</f>
        <v>0</v>
      </c>
      <c r="BT111" s="85" t="s">
        <v>81</v>
      </c>
      <c r="BV111" s="85" t="s">
        <v>75</v>
      </c>
      <c r="BW111" s="85" t="s">
        <v>131</v>
      </c>
      <c r="BX111" s="85" t="s">
        <v>4</v>
      </c>
      <c r="CL111" s="85" t="s">
        <v>1</v>
      </c>
      <c r="CM111" s="85" t="s">
        <v>83</v>
      </c>
    </row>
    <row r="112" spans="1:91" s="7" customFormat="1" ht="24.75" customHeight="1">
      <c r="A112" s="76" t="s">
        <v>77</v>
      </c>
      <c r="B112" s="77"/>
      <c r="C112" s="78"/>
      <c r="D112" s="174" t="s">
        <v>132</v>
      </c>
      <c r="E112" s="174"/>
      <c r="F112" s="174"/>
      <c r="G112" s="174"/>
      <c r="H112" s="174"/>
      <c r="I112" s="79"/>
      <c r="J112" s="174" t="s">
        <v>133</v>
      </c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99">
        <f>'C14 - 127 – Daškova (u do...'!J30</f>
        <v>0</v>
      </c>
      <c r="AH112" s="200"/>
      <c r="AI112" s="200"/>
      <c r="AJ112" s="200"/>
      <c r="AK112" s="200"/>
      <c r="AL112" s="200"/>
      <c r="AM112" s="200"/>
      <c r="AN112" s="199">
        <f t="shared" si="0"/>
        <v>0</v>
      </c>
      <c r="AO112" s="200"/>
      <c r="AP112" s="200"/>
      <c r="AQ112" s="80" t="s">
        <v>80</v>
      </c>
      <c r="AR112" s="77"/>
      <c r="AS112" s="81">
        <v>0</v>
      </c>
      <c r="AT112" s="82">
        <f t="shared" si="1"/>
        <v>0</v>
      </c>
      <c r="AU112" s="83">
        <f>'C14 - 127 – Daškova (u do...'!P122</f>
        <v>0</v>
      </c>
      <c r="AV112" s="82">
        <f>'C14 - 127 – Daškova (u do...'!J33</f>
        <v>0</v>
      </c>
      <c r="AW112" s="82">
        <f>'C14 - 127 – Daškova (u do...'!J34</f>
        <v>0</v>
      </c>
      <c r="AX112" s="82">
        <f>'C14 - 127 – Daškova (u do...'!J35</f>
        <v>0</v>
      </c>
      <c r="AY112" s="82">
        <f>'C14 - 127 – Daškova (u do...'!J36</f>
        <v>0</v>
      </c>
      <c r="AZ112" s="82">
        <f>'C14 - 127 – Daškova (u do...'!F33</f>
        <v>0</v>
      </c>
      <c r="BA112" s="82">
        <f>'C14 - 127 – Daškova (u do...'!F34</f>
        <v>0</v>
      </c>
      <c r="BB112" s="82">
        <f>'C14 - 127 – Daškova (u do...'!F35</f>
        <v>0</v>
      </c>
      <c r="BC112" s="82">
        <f>'C14 - 127 – Daškova (u do...'!F36</f>
        <v>0</v>
      </c>
      <c r="BD112" s="84">
        <f>'C14 - 127 – Daškova (u do...'!F37</f>
        <v>0</v>
      </c>
      <c r="BT112" s="85" t="s">
        <v>81</v>
      </c>
      <c r="BV112" s="85" t="s">
        <v>75</v>
      </c>
      <c r="BW112" s="85" t="s">
        <v>134</v>
      </c>
      <c r="BX112" s="85" t="s">
        <v>4</v>
      </c>
      <c r="CL112" s="85" t="s">
        <v>1</v>
      </c>
      <c r="CM112" s="85" t="s">
        <v>83</v>
      </c>
    </row>
    <row r="113" spans="1:91" s="7" customFormat="1" ht="16.5" customHeight="1">
      <c r="A113" s="76" t="s">
        <v>77</v>
      </c>
      <c r="B113" s="77"/>
      <c r="C113" s="78"/>
      <c r="D113" s="174" t="s">
        <v>135</v>
      </c>
      <c r="E113" s="174"/>
      <c r="F113" s="174"/>
      <c r="G113" s="174"/>
      <c r="H113" s="174"/>
      <c r="I113" s="79"/>
      <c r="J113" s="174" t="s">
        <v>136</v>
      </c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99">
        <f>'00 - VRN'!J30</f>
        <v>0</v>
      </c>
      <c r="AH113" s="200"/>
      <c r="AI113" s="200"/>
      <c r="AJ113" s="200"/>
      <c r="AK113" s="200"/>
      <c r="AL113" s="200"/>
      <c r="AM113" s="200"/>
      <c r="AN113" s="199">
        <f t="shared" si="0"/>
        <v>0</v>
      </c>
      <c r="AO113" s="200"/>
      <c r="AP113" s="200"/>
      <c r="AQ113" s="80" t="s">
        <v>80</v>
      </c>
      <c r="AR113" s="77"/>
      <c r="AS113" s="86">
        <v>0</v>
      </c>
      <c r="AT113" s="87">
        <f t="shared" si="1"/>
        <v>0</v>
      </c>
      <c r="AU113" s="88">
        <f>'00 - VRN'!P120</f>
        <v>0</v>
      </c>
      <c r="AV113" s="87">
        <f>'00 - VRN'!J33</f>
        <v>0</v>
      </c>
      <c r="AW113" s="87">
        <f>'00 - VRN'!J34</f>
        <v>0</v>
      </c>
      <c r="AX113" s="87">
        <f>'00 - VRN'!J35</f>
        <v>0</v>
      </c>
      <c r="AY113" s="87">
        <f>'00 - VRN'!J36</f>
        <v>0</v>
      </c>
      <c r="AZ113" s="87">
        <f>'00 - VRN'!F33</f>
        <v>0</v>
      </c>
      <c r="BA113" s="87">
        <f>'00 - VRN'!F34</f>
        <v>0</v>
      </c>
      <c r="BB113" s="87">
        <f>'00 - VRN'!F35</f>
        <v>0</v>
      </c>
      <c r="BC113" s="87">
        <f>'00 - VRN'!F36</f>
        <v>0</v>
      </c>
      <c r="BD113" s="89">
        <f>'00 - VRN'!F37</f>
        <v>0</v>
      </c>
      <c r="BT113" s="85" t="s">
        <v>81</v>
      </c>
      <c r="BV113" s="85" t="s">
        <v>75</v>
      </c>
      <c r="BW113" s="85" t="s">
        <v>137</v>
      </c>
      <c r="BX113" s="85" t="s">
        <v>4</v>
      </c>
      <c r="CL113" s="85" t="s">
        <v>1</v>
      </c>
      <c r="CM113" s="85" t="s">
        <v>83</v>
      </c>
    </row>
    <row r="114" spans="1:91" s="2" customFormat="1" ht="30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30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91" s="2" customFormat="1" ht="6.95" customHeight="1">
      <c r="A115" s="29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30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</sheetData>
  <mergeCells count="114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AG104:AM104"/>
    <mergeCell ref="AN104:AP104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</mergeCells>
  <hyperlinks>
    <hyperlink ref="A95" location="'C10 - 073 – Levského (u d...'!C2" display="/"/>
    <hyperlink ref="A96" location="'C11 - 095 – Otradovická (...'!C2" display="/"/>
    <hyperlink ref="A97" location="'C13 - 118 – U Klubu (park...'!C2" display="/"/>
    <hyperlink ref="A98" location="'C15 - 141 – Vazovova (Vaz...'!C2" display="/"/>
    <hyperlink ref="A99" location="'C16 - 144 – Mladenovova (...'!C2" display="/"/>
    <hyperlink ref="A100" location="'C17 - 169 – K Vltavě (K V...'!C2" display="/"/>
    <hyperlink ref="A101" location="'C18 - 174 – Levského (Lev...'!C2" display="/"/>
    <hyperlink ref="A102" location="'C19 - 020 – Botevova (u Z...'!C2" display="/"/>
    <hyperlink ref="A103" location="'C20 - 064 - Mádrova'!C2" display="/"/>
    <hyperlink ref="A104" location="'C21 - 021 - Pejevové'!C2" display="/"/>
    <hyperlink ref="A105" location="'C3 - 044 – Darwinova (u Z...'!C2" display="/"/>
    <hyperlink ref="A106" location="'C4 - 047 – K Vyhlídce (K ...'!C2" display="/"/>
    <hyperlink ref="A107" location="'C5 - 052 - K Dolům (u dom...'!C2" display="/"/>
    <hyperlink ref="A108" location="'C6 - 055 – Lysinská (Lysi...'!C2" display="/"/>
    <hyperlink ref="A109" location="'C7 - 058 – Platónova (Pla...'!C2" display="/"/>
    <hyperlink ref="A110" location="'C8 - 062 – Božetická (Bož...'!C2" display="/"/>
    <hyperlink ref="A111" location="'C9 - 065 – Nikoly Vapcaro...'!C2" display="/"/>
    <hyperlink ref="A112" location="'C14 - 127 – Daškova (u do...'!C2" display="/"/>
    <hyperlink ref="A113" location="'00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393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ROUND((SUM(BE122:BE150)),  2)</f>
        <v>0</v>
      </c>
      <c r="G33" s="29"/>
      <c r="H33" s="29"/>
      <c r="I33" s="97">
        <v>0.21</v>
      </c>
      <c r="J33" s="96">
        <f>ROUND(((SUM(BE122:BE150))*I33),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ROUND((SUM(BF122:BF150)),  2)</f>
        <v>0</v>
      </c>
      <c r="G34" s="29"/>
      <c r="H34" s="29"/>
      <c r="I34" s="97">
        <v>0.12</v>
      </c>
      <c r="J34" s="96">
        <f>ROUND(((SUM(BF122:BF150))*I34),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ROUND((SUM(BG122:BG150)),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ROUND((SUM(BH122:BH150)),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ROUND((SUM(BI122:BI150)),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C20 - 064 - Mádrova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J132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J141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J145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6" t="str">
        <f>E9</f>
        <v>C20 - 064 - Mádrova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61.334798400000004</v>
      </c>
      <c r="S122" s="63"/>
      <c r="T122" s="126">
        <f>T123</f>
        <v>6.3879999999999999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P124+P132+P134+P141+P145</f>
        <v>0</v>
      </c>
      <c r="Q123" s="134"/>
      <c r="R123" s="135">
        <f>R124+R132+R134+R141+R145</f>
        <v>61.334798400000004</v>
      </c>
      <c r="S123" s="134"/>
      <c r="T123" s="136">
        <f>T124+T132+T134+T141+T145</f>
        <v>6.3879999999999999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BK124+BK132+BK134+BK141+BK145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SUM(P125:P131)</f>
        <v>0</v>
      </c>
      <c r="Q124" s="134"/>
      <c r="R124" s="135">
        <f>SUM(R125:R131)</f>
        <v>0</v>
      </c>
      <c r="S124" s="134"/>
      <c r="T124" s="136">
        <f>SUM(T125:T131)</f>
        <v>6.3879999999999999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SUM(BK125:BK131)</f>
        <v>0</v>
      </c>
    </row>
    <row r="125" spans="1:65" s="2" customFormat="1" ht="16.5" customHeight="1">
      <c r="A125" s="29"/>
      <c r="B125" s="141"/>
      <c r="C125" s="142" t="s">
        <v>81</v>
      </c>
      <c r="D125" s="142" t="s">
        <v>168</v>
      </c>
      <c r="E125" s="143" t="s">
        <v>169</v>
      </c>
      <c r="F125" s="144" t="s">
        <v>170</v>
      </c>
      <c r="G125" s="145" t="s">
        <v>171</v>
      </c>
      <c r="H125" s="146">
        <v>6</v>
      </c>
      <c r="I125" s="147"/>
      <c r="J125" s="148">
        <f t="shared" ref="J125:J131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1" si="1">O125*H125</f>
        <v>0</v>
      </c>
      <c r="Q125" s="152">
        <v>0</v>
      </c>
      <c r="R125" s="152">
        <f t="shared" ref="R125:R131" si="2">Q125*H125</f>
        <v>0</v>
      </c>
      <c r="S125" s="152">
        <v>9.8000000000000004E-2</v>
      </c>
      <c r="T125" s="153">
        <f t="shared" ref="T125:T131" si="3">S125*H125</f>
        <v>0.58800000000000008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ref="BE125:BE131" si="4">IF(N125="základní",J125,0)</f>
        <v>0</v>
      </c>
      <c r="BF125" s="155">
        <f t="shared" ref="BF125:BF131" si="5">IF(N125="snížená",J125,0)</f>
        <v>0</v>
      </c>
      <c r="BG125" s="155">
        <f t="shared" ref="BG125:BG131" si="6">IF(N125="zákl. přenesená",J125,0)</f>
        <v>0</v>
      </c>
      <c r="BH125" s="155">
        <f t="shared" ref="BH125:BH131" si="7">IF(N125="sníž. přenesená",J125,0)</f>
        <v>0</v>
      </c>
      <c r="BI125" s="155">
        <f t="shared" ref="BI125:BI131" si="8">IF(N125="nulová",J125,0)</f>
        <v>0</v>
      </c>
      <c r="BJ125" s="14" t="s">
        <v>81</v>
      </c>
      <c r="BK125" s="155">
        <f t="shared" ref="BK125:BK131" si="9">ROUND(I125*H125,2)</f>
        <v>0</v>
      </c>
      <c r="BL125" s="14" t="s">
        <v>172</v>
      </c>
      <c r="BM125" s="154" t="s">
        <v>394</v>
      </c>
    </row>
    <row r="126" spans="1:65" s="2" customFormat="1" ht="16.5" customHeight="1">
      <c r="A126" s="29"/>
      <c r="B126" s="141"/>
      <c r="C126" s="142" t="s">
        <v>83</v>
      </c>
      <c r="D126" s="142" t="s">
        <v>168</v>
      </c>
      <c r="E126" s="143" t="s">
        <v>174</v>
      </c>
      <c r="F126" s="144" t="s">
        <v>175</v>
      </c>
      <c r="G126" s="145" t="s">
        <v>176</v>
      </c>
      <c r="H126" s="146">
        <v>20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0.28999999999999998</v>
      </c>
      <c r="T126" s="153">
        <f t="shared" si="3"/>
        <v>5.8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395</v>
      </c>
    </row>
    <row r="127" spans="1:65" s="2" customFormat="1" ht="24.2" customHeight="1">
      <c r="A127" s="29"/>
      <c r="B127" s="141"/>
      <c r="C127" s="142" t="s">
        <v>178</v>
      </c>
      <c r="D127" s="142" t="s">
        <v>168</v>
      </c>
      <c r="E127" s="143" t="s">
        <v>179</v>
      </c>
      <c r="F127" s="144" t="s">
        <v>180</v>
      </c>
      <c r="G127" s="145" t="s">
        <v>171</v>
      </c>
      <c r="H127" s="146">
        <v>150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396</v>
      </c>
    </row>
    <row r="128" spans="1:65" s="2" customFormat="1" ht="33" customHeight="1">
      <c r="A128" s="29"/>
      <c r="B128" s="141"/>
      <c r="C128" s="142" t="s">
        <v>172</v>
      </c>
      <c r="D128" s="142" t="s">
        <v>168</v>
      </c>
      <c r="E128" s="143" t="s">
        <v>182</v>
      </c>
      <c r="F128" s="144" t="s">
        <v>183</v>
      </c>
      <c r="G128" s="145" t="s">
        <v>184</v>
      </c>
      <c r="H128" s="146">
        <v>45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397</v>
      </c>
    </row>
    <row r="129" spans="1:65" s="2" customFormat="1" ht="33" customHeight="1">
      <c r="A129" s="29"/>
      <c r="B129" s="141"/>
      <c r="C129" s="142" t="s">
        <v>186</v>
      </c>
      <c r="D129" s="142" t="s">
        <v>168</v>
      </c>
      <c r="E129" s="143" t="s">
        <v>398</v>
      </c>
      <c r="F129" s="144" t="s">
        <v>399</v>
      </c>
      <c r="G129" s="145" t="s">
        <v>184</v>
      </c>
      <c r="H129" s="146">
        <v>2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400</v>
      </c>
    </row>
    <row r="130" spans="1:65" s="2" customFormat="1" ht="33" customHeight="1">
      <c r="A130" s="29"/>
      <c r="B130" s="141"/>
      <c r="C130" s="142" t="s">
        <v>191</v>
      </c>
      <c r="D130" s="142" t="s">
        <v>168</v>
      </c>
      <c r="E130" s="143" t="s">
        <v>401</v>
      </c>
      <c r="F130" s="144" t="s">
        <v>402</v>
      </c>
      <c r="G130" s="145" t="s">
        <v>184</v>
      </c>
      <c r="H130" s="146">
        <v>4.2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403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187</v>
      </c>
      <c r="F131" s="144" t="s">
        <v>188</v>
      </c>
      <c r="G131" s="145" t="s">
        <v>171</v>
      </c>
      <c r="H131" s="146">
        <v>150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404</v>
      </c>
    </row>
    <row r="132" spans="1:65" s="12" customFormat="1" ht="22.9" customHeight="1">
      <c r="B132" s="128"/>
      <c r="D132" s="129" t="s">
        <v>72</v>
      </c>
      <c r="E132" s="139" t="s">
        <v>178</v>
      </c>
      <c r="F132" s="139" t="s">
        <v>293</v>
      </c>
      <c r="I132" s="131"/>
      <c r="J132" s="140">
        <f>BK132</f>
        <v>0</v>
      </c>
      <c r="L132" s="128"/>
      <c r="M132" s="133"/>
      <c r="N132" s="134"/>
      <c r="O132" s="134"/>
      <c r="P132" s="135">
        <f>P133</f>
        <v>0</v>
      </c>
      <c r="Q132" s="134"/>
      <c r="R132" s="135">
        <f>R133</f>
        <v>23.279558400000003</v>
      </c>
      <c r="S132" s="134"/>
      <c r="T132" s="136">
        <f>T133</f>
        <v>0</v>
      </c>
      <c r="AR132" s="129" t="s">
        <v>81</v>
      </c>
      <c r="AT132" s="137" t="s">
        <v>72</v>
      </c>
      <c r="AU132" s="137" t="s">
        <v>81</v>
      </c>
      <c r="AY132" s="129" t="s">
        <v>166</v>
      </c>
      <c r="BK132" s="138">
        <f>BK133</f>
        <v>0</v>
      </c>
    </row>
    <row r="133" spans="1:65" s="2" customFormat="1" ht="21.75" customHeight="1">
      <c r="A133" s="29"/>
      <c r="B133" s="141"/>
      <c r="C133" s="142" t="s">
        <v>199</v>
      </c>
      <c r="D133" s="142" t="s">
        <v>168</v>
      </c>
      <c r="E133" s="143" t="s">
        <v>405</v>
      </c>
      <c r="F133" s="144" t="s">
        <v>406</v>
      </c>
      <c r="G133" s="145" t="s">
        <v>184</v>
      </c>
      <c r="H133" s="146">
        <v>10.08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2.3094800000000002</v>
      </c>
      <c r="R133" s="152">
        <f>Q133*H133</f>
        <v>23.279558400000003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407</v>
      </c>
    </row>
    <row r="134" spans="1:65" s="12" customFormat="1" ht="22.9" customHeight="1">
      <c r="B134" s="128"/>
      <c r="D134" s="129" t="s">
        <v>72</v>
      </c>
      <c r="E134" s="139" t="s">
        <v>186</v>
      </c>
      <c r="F134" s="139" t="s">
        <v>190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SUM(P135:P140)</f>
        <v>0</v>
      </c>
      <c r="Q134" s="134"/>
      <c r="R134" s="135">
        <f>SUM(R135:R140)</f>
        <v>31.479240000000001</v>
      </c>
      <c r="S134" s="134"/>
      <c r="T134" s="136">
        <f>SUM(T135:T140)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SUM(BK135:BK140)</f>
        <v>0</v>
      </c>
    </row>
    <row r="135" spans="1:65" s="2" customFormat="1" ht="16.5" customHeight="1">
      <c r="A135" s="29"/>
      <c r="B135" s="141"/>
      <c r="C135" s="142" t="s">
        <v>203</v>
      </c>
      <c r="D135" s="142" t="s">
        <v>168</v>
      </c>
      <c r="E135" s="143" t="s">
        <v>192</v>
      </c>
      <c r="F135" s="144" t="s">
        <v>193</v>
      </c>
      <c r="G135" s="145" t="s">
        <v>171</v>
      </c>
      <c r="H135" s="146">
        <v>150</v>
      </c>
      <c r="I135" s="147"/>
      <c r="J135" s="148">
        <f t="shared" ref="J135:J140" si="10"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 t="shared" ref="P135:P140" si="11">O135*H135</f>
        <v>0</v>
      </c>
      <c r="Q135" s="152">
        <v>0</v>
      </c>
      <c r="R135" s="152">
        <f t="shared" ref="R135:R140" si="12">Q135*H135</f>
        <v>0</v>
      </c>
      <c r="S135" s="152">
        <v>0</v>
      </c>
      <c r="T135" s="153">
        <f t="shared" ref="T135:T140" si="1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 t="shared" ref="BE135:BE140" si="14">IF(N135="základní",J135,0)</f>
        <v>0</v>
      </c>
      <c r="BF135" s="155">
        <f t="shared" ref="BF135:BF140" si="15">IF(N135="snížená",J135,0)</f>
        <v>0</v>
      </c>
      <c r="BG135" s="155">
        <f t="shared" ref="BG135:BG140" si="16">IF(N135="zákl. přenesená",J135,0)</f>
        <v>0</v>
      </c>
      <c r="BH135" s="155">
        <f t="shared" ref="BH135:BH140" si="17">IF(N135="sníž. přenesená",J135,0)</f>
        <v>0</v>
      </c>
      <c r="BI135" s="155">
        <f t="shared" ref="BI135:BI140" si="18">IF(N135="nulová",J135,0)</f>
        <v>0</v>
      </c>
      <c r="BJ135" s="14" t="s">
        <v>81</v>
      </c>
      <c r="BK135" s="155">
        <f t="shared" ref="BK135:BK140" si="19">ROUND(I135*H135,2)</f>
        <v>0</v>
      </c>
      <c r="BL135" s="14" t="s">
        <v>172</v>
      </c>
      <c r="BM135" s="154" t="s">
        <v>408</v>
      </c>
    </row>
    <row r="136" spans="1:65" s="2" customFormat="1" ht="24.2" customHeight="1">
      <c r="A136" s="29"/>
      <c r="B136" s="141"/>
      <c r="C136" s="142" t="s">
        <v>207</v>
      </c>
      <c r="D136" s="142" t="s">
        <v>168</v>
      </c>
      <c r="E136" s="143" t="s">
        <v>196</v>
      </c>
      <c r="F136" s="144" t="s">
        <v>197</v>
      </c>
      <c r="G136" s="145" t="s">
        <v>171</v>
      </c>
      <c r="H136" s="146">
        <v>48</v>
      </c>
      <c r="I136" s="147"/>
      <c r="J136" s="148">
        <f t="shared" si="10"/>
        <v>0</v>
      </c>
      <c r="K136" s="149"/>
      <c r="L136" s="30"/>
      <c r="M136" s="150" t="s">
        <v>1</v>
      </c>
      <c r="N136" s="151" t="s">
        <v>38</v>
      </c>
      <c r="O136" s="55"/>
      <c r="P136" s="152">
        <f t="shared" si="11"/>
        <v>0</v>
      </c>
      <c r="Q136" s="152">
        <v>0</v>
      </c>
      <c r="R136" s="152">
        <f t="shared" si="12"/>
        <v>0</v>
      </c>
      <c r="S136" s="152">
        <v>0</v>
      </c>
      <c r="T136" s="153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 t="shared" si="14"/>
        <v>0</v>
      </c>
      <c r="BF136" s="155">
        <f t="shared" si="15"/>
        <v>0</v>
      </c>
      <c r="BG136" s="155">
        <f t="shared" si="16"/>
        <v>0</v>
      </c>
      <c r="BH136" s="155">
        <f t="shared" si="17"/>
        <v>0</v>
      </c>
      <c r="BI136" s="155">
        <f t="shared" si="18"/>
        <v>0</v>
      </c>
      <c r="BJ136" s="14" t="s">
        <v>81</v>
      </c>
      <c r="BK136" s="155">
        <f t="shared" si="19"/>
        <v>0</v>
      </c>
      <c r="BL136" s="14" t="s">
        <v>172</v>
      </c>
      <c r="BM136" s="154" t="s">
        <v>409</v>
      </c>
    </row>
    <row r="137" spans="1:65" s="2" customFormat="1" ht="24.2" customHeight="1">
      <c r="A137" s="29"/>
      <c r="B137" s="141"/>
      <c r="C137" s="142" t="s">
        <v>211</v>
      </c>
      <c r="D137" s="142" t="s">
        <v>168</v>
      </c>
      <c r="E137" s="143" t="s">
        <v>200</v>
      </c>
      <c r="F137" s="144" t="s">
        <v>201</v>
      </c>
      <c r="G137" s="145" t="s">
        <v>171</v>
      </c>
      <c r="H137" s="146">
        <v>48</v>
      </c>
      <c r="I137" s="147"/>
      <c r="J137" s="148">
        <f t="shared" si="10"/>
        <v>0</v>
      </c>
      <c r="K137" s="149"/>
      <c r="L137" s="30"/>
      <c r="M137" s="150" t="s">
        <v>1</v>
      </c>
      <c r="N137" s="151" t="s">
        <v>38</v>
      </c>
      <c r="O137" s="55"/>
      <c r="P137" s="152">
        <f t="shared" si="11"/>
        <v>0</v>
      </c>
      <c r="Q137" s="152">
        <v>0</v>
      </c>
      <c r="R137" s="152">
        <f t="shared" si="12"/>
        <v>0</v>
      </c>
      <c r="S137" s="152">
        <v>0</v>
      </c>
      <c r="T137" s="153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 t="shared" si="14"/>
        <v>0</v>
      </c>
      <c r="BF137" s="155">
        <f t="shared" si="15"/>
        <v>0</v>
      </c>
      <c r="BG137" s="155">
        <f t="shared" si="16"/>
        <v>0</v>
      </c>
      <c r="BH137" s="155">
        <f t="shared" si="17"/>
        <v>0</v>
      </c>
      <c r="BI137" s="155">
        <f t="shared" si="18"/>
        <v>0</v>
      </c>
      <c r="BJ137" s="14" t="s">
        <v>81</v>
      </c>
      <c r="BK137" s="155">
        <f t="shared" si="19"/>
        <v>0</v>
      </c>
      <c r="BL137" s="14" t="s">
        <v>172</v>
      </c>
      <c r="BM137" s="154" t="s">
        <v>410</v>
      </c>
    </row>
    <row r="138" spans="1:65" s="2" customFormat="1" ht="24.2" customHeight="1">
      <c r="A138" s="29"/>
      <c r="B138" s="141"/>
      <c r="C138" s="142" t="s">
        <v>8</v>
      </c>
      <c r="D138" s="142" t="s">
        <v>168</v>
      </c>
      <c r="E138" s="143" t="s">
        <v>204</v>
      </c>
      <c r="F138" s="144" t="s">
        <v>205</v>
      </c>
      <c r="G138" s="145" t="s">
        <v>171</v>
      </c>
      <c r="H138" s="146">
        <v>48</v>
      </c>
      <c r="I138" s="147"/>
      <c r="J138" s="148">
        <f t="shared" si="10"/>
        <v>0</v>
      </c>
      <c r="K138" s="149"/>
      <c r="L138" s="30"/>
      <c r="M138" s="150" t="s">
        <v>1</v>
      </c>
      <c r="N138" s="151" t="s">
        <v>38</v>
      </c>
      <c r="O138" s="55"/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53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 t="shared" si="14"/>
        <v>0</v>
      </c>
      <c r="BF138" s="155">
        <f t="shared" si="15"/>
        <v>0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81</v>
      </c>
      <c r="BK138" s="155">
        <f t="shared" si="19"/>
        <v>0</v>
      </c>
      <c r="BL138" s="14" t="s">
        <v>172</v>
      </c>
      <c r="BM138" s="154" t="s">
        <v>411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208</v>
      </c>
      <c r="F139" s="144" t="s">
        <v>209</v>
      </c>
      <c r="G139" s="145" t="s">
        <v>171</v>
      </c>
      <c r="H139" s="146">
        <v>102</v>
      </c>
      <c r="I139" s="147"/>
      <c r="J139" s="148">
        <f t="shared" si="10"/>
        <v>0</v>
      </c>
      <c r="K139" s="149"/>
      <c r="L139" s="30"/>
      <c r="M139" s="150" t="s">
        <v>1</v>
      </c>
      <c r="N139" s="151" t="s">
        <v>38</v>
      </c>
      <c r="O139" s="55"/>
      <c r="P139" s="152">
        <f t="shared" si="11"/>
        <v>0</v>
      </c>
      <c r="Q139" s="152">
        <v>0.11162</v>
      </c>
      <c r="R139" s="152">
        <f t="shared" si="12"/>
        <v>11.38524</v>
      </c>
      <c r="S139" s="152">
        <v>0</v>
      </c>
      <c r="T139" s="153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 t="shared" si="14"/>
        <v>0</v>
      </c>
      <c r="BF139" s="155">
        <f t="shared" si="15"/>
        <v>0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81</v>
      </c>
      <c r="BK139" s="155">
        <f t="shared" si="19"/>
        <v>0</v>
      </c>
      <c r="BL139" s="14" t="s">
        <v>172</v>
      </c>
      <c r="BM139" s="154" t="s">
        <v>412</v>
      </c>
    </row>
    <row r="140" spans="1:65" s="2" customFormat="1" ht="16.5" customHeight="1">
      <c r="A140" s="29"/>
      <c r="B140" s="141"/>
      <c r="C140" s="156" t="s">
        <v>224</v>
      </c>
      <c r="D140" s="156" t="s">
        <v>212</v>
      </c>
      <c r="E140" s="157" t="s">
        <v>213</v>
      </c>
      <c r="F140" s="158" t="s">
        <v>214</v>
      </c>
      <c r="G140" s="159" t="s">
        <v>171</v>
      </c>
      <c r="H140" s="160">
        <v>102</v>
      </c>
      <c r="I140" s="161"/>
      <c r="J140" s="162">
        <f t="shared" si="10"/>
        <v>0</v>
      </c>
      <c r="K140" s="163"/>
      <c r="L140" s="164"/>
      <c r="M140" s="165" t="s">
        <v>1</v>
      </c>
      <c r="N140" s="166" t="s">
        <v>38</v>
      </c>
      <c r="O140" s="55"/>
      <c r="P140" s="152">
        <f t="shared" si="11"/>
        <v>0</v>
      </c>
      <c r="Q140" s="152">
        <v>0.19700000000000001</v>
      </c>
      <c r="R140" s="152">
        <f t="shared" si="12"/>
        <v>20.094000000000001</v>
      </c>
      <c r="S140" s="152">
        <v>0</v>
      </c>
      <c r="T140" s="153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199</v>
      </c>
      <c r="AT140" s="154" t="s">
        <v>212</v>
      </c>
      <c r="AU140" s="154" t="s">
        <v>83</v>
      </c>
      <c r="AY140" s="14" t="s">
        <v>166</v>
      </c>
      <c r="BE140" s="155">
        <f t="shared" si="14"/>
        <v>0</v>
      </c>
      <c r="BF140" s="155">
        <f t="shared" si="15"/>
        <v>0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81</v>
      </c>
      <c r="BK140" s="155">
        <f t="shared" si="19"/>
        <v>0</v>
      </c>
      <c r="BL140" s="14" t="s">
        <v>172</v>
      </c>
      <c r="BM140" s="154" t="s">
        <v>413</v>
      </c>
    </row>
    <row r="141" spans="1:65" s="12" customFormat="1" ht="22.9" customHeight="1">
      <c r="B141" s="128"/>
      <c r="D141" s="129" t="s">
        <v>72</v>
      </c>
      <c r="E141" s="139" t="s">
        <v>203</v>
      </c>
      <c r="F141" s="139" t="s">
        <v>219</v>
      </c>
      <c r="I141" s="131"/>
      <c r="J141" s="140">
        <f>BK141</f>
        <v>0</v>
      </c>
      <c r="L141" s="128"/>
      <c r="M141" s="133"/>
      <c r="N141" s="134"/>
      <c r="O141" s="134"/>
      <c r="P141" s="135">
        <f>SUM(P142:P144)</f>
        <v>0</v>
      </c>
      <c r="Q141" s="134"/>
      <c r="R141" s="135">
        <f>SUM(R142:R144)</f>
        <v>6.5760000000000005</v>
      </c>
      <c r="S141" s="134"/>
      <c r="T141" s="136">
        <f>SUM(T142:T144)</f>
        <v>0</v>
      </c>
      <c r="AR141" s="129" t="s">
        <v>81</v>
      </c>
      <c r="AT141" s="137" t="s">
        <v>72</v>
      </c>
      <c r="AU141" s="137" t="s">
        <v>81</v>
      </c>
      <c r="AY141" s="129" t="s">
        <v>166</v>
      </c>
      <c r="BK141" s="138">
        <f>SUM(BK142:BK144)</f>
        <v>0</v>
      </c>
    </row>
    <row r="142" spans="1:65" s="2" customFormat="1" ht="33" customHeight="1">
      <c r="A142" s="29"/>
      <c r="B142" s="141"/>
      <c r="C142" s="142" t="s">
        <v>228</v>
      </c>
      <c r="D142" s="142" t="s">
        <v>168</v>
      </c>
      <c r="E142" s="143" t="s">
        <v>229</v>
      </c>
      <c r="F142" s="144" t="s">
        <v>230</v>
      </c>
      <c r="G142" s="145" t="s">
        <v>176</v>
      </c>
      <c r="H142" s="146">
        <v>30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0.15540000000000001</v>
      </c>
      <c r="R142" s="152">
        <f>Q142*H142</f>
        <v>4.6619999999999999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414</v>
      </c>
    </row>
    <row r="143" spans="1:65" s="2" customFormat="1" ht="16.5" customHeight="1">
      <c r="A143" s="29"/>
      <c r="B143" s="141"/>
      <c r="C143" s="156" t="s">
        <v>232</v>
      </c>
      <c r="D143" s="156" t="s">
        <v>212</v>
      </c>
      <c r="E143" s="157" t="s">
        <v>233</v>
      </c>
      <c r="F143" s="158" t="s">
        <v>234</v>
      </c>
      <c r="G143" s="159" t="s">
        <v>176</v>
      </c>
      <c r="H143" s="160">
        <v>15.3</v>
      </c>
      <c r="I143" s="161"/>
      <c r="J143" s="162">
        <f>ROUND(I143*H143,2)</f>
        <v>0</v>
      </c>
      <c r="K143" s="163"/>
      <c r="L143" s="164"/>
      <c r="M143" s="165" t="s">
        <v>1</v>
      </c>
      <c r="N143" s="166" t="s">
        <v>38</v>
      </c>
      <c r="O143" s="55"/>
      <c r="P143" s="152">
        <f>O143*H143</f>
        <v>0</v>
      </c>
      <c r="Q143" s="152">
        <v>0.08</v>
      </c>
      <c r="R143" s="152">
        <f>Q143*H143</f>
        <v>1.224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199</v>
      </c>
      <c r="AT143" s="154" t="s">
        <v>212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415</v>
      </c>
    </row>
    <row r="144" spans="1:65" s="2" customFormat="1" ht="16.5" customHeight="1">
      <c r="A144" s="29"/>
      <c r="B144" s="141"/>
      <c r="C144" s="156" t="s">
        <v>236</v>
      </c>
      <c r="D144" s="156" t="s">
        <v>212</v>
      </c>
      <c r="E144" s="157" t="s">
        <v>237</v>
      </c>
      <c r="F144" s="158" t="s">
        <v>238</v>
      </c>
      <c r="G144" s="159" t="s">
        <v>176</v>
      </c>
      <c r="H144" s="160">
        <v>15</v>
      </c>
      <c r="I144" s="161"/>
      <c r="J144" s="162">
        <f>ROUND(I144*H144,2)</f>
        <v>0</v>
      </c>
      <c r="K144" s="163"/>
      <c r="L144" s="164"/>
      <c r="M144" s="165" t="s">
        <v>1</v>
      </c>
      <c r="N144" s="166" t="s">
        <v>38</v>
      </c>
      <c r="O144" s="55"/>
      <c r="P144" s="152">
        <f>O144*H144</f>
        <v>0</v>
      </c>
      <c r="Q144" s="152">
        <v>4.5999999999999999E-2</v>
      </c>
      <c r="R144" s="152">
        <f>Q144*H144</f>
        <v>0.69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199</v>
      </c>
      <c r="AT144" s="154" t="s">
        <v>212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416</v>
      </c>
    </row>
    <row r="145" spans="1:65" s="12" customFormat="1" ht="22.9" customHeight="1">
      <c r="B145" s="128"/>
      <c r="D145" s="129" t="s">
        <v>72</v>
      </c>
      <c r="E145" s="139" t="s">
        <v>240</v>
      </c>
      <c r="F145" s="139" t="s">
        <v>241</v>
      </c>
      <c r="I145" s="131"/>
      <c r="J145" s="140">
        <f>BK145</f>
        <v>0</v>
      </c>
      <c r="L145" s="128"/>
      <c r="M145" s="133"/>
      <c r="N145" s="134"/>
      <c r="O145" s="134"/>
      <c r="P145" s="135">
        <f>SUM(P146:P150)</f>
        <v>0</v>
      </c>
      <c r="Q145" s="134"/>
      <c r="R145" s="135">
        <f>SUM(R146:R150)</f>
        <v>0</v>
      </c>
      <c r="S145" s="134"/>
      <c r="T145" s="136">
        <f>SUM(T146:T150)</f>
        <v>0</v>
      </c>
      <c r="AR145" s="129" t="s">
        <v>81</v>
      </c>
      <c r="AT145" s="137" t="s">
        <v>72</v>
      </c>
      <c r="AU145" s="137" t="s">
        <v>81</v>
      </c>
      <c r="AY145" s="129" t="s">
        <v>166</v>
      </c>
      <c r="BK145" s="138">
        <f>SUM(BK146:BK150)</f>
        <v>0</v>
      </c>
    </row>
    <row r="146" spans="1:65" s="2" customFormat="1" ht="24.2" customHeight="1">
      <c r="A146" s="29"/>
      <c r="B146" s="141"/>
      <c r="C146" s="142" t="s">
        <v>242</v>
      </c>
      <c r="D146" s="142" t="s">
        <v>168</v>
      </c>
      <c r="E146" s="143" t="s">
        <v>243</v>
      </c>
      <c r="F146" s="144" t="s">
        <v>244</v>
      </c>
      <c r="G146" s="145" t="s">
        <v>245</v>
      </c>
      <c r="H146" s="146">
        <v>140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172</v>
      </c>
      <c r="AT146" s="154" t="s">
        <v>168</v>
      </c>
      <c r="AU146" s="154" t="s">
        <v>83</v>
      </c>
      <c r="AY146" s="14" t="s">
        <v>166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172</v>
      </c>
      <c r="BM146" s="154" t="s">
        <v>417</v>
      </c>
    </row>
    <row r="147" spans="1:65" s="2" customFormat="1" ht="24.2" customHeight="1">
      <c r="A147" s="29"/>
      <c r="B147" s="141"/>
      <c r="C147" s="142" t="s">
        <v>247</v>
      </c>
      <c r="D147" s="142" t="s">
        <v>168</v>
      </c>
      <c r="E147" s="143" t="s">
        <v>248</v>
      </c>
      <c r="F147" s="144" t="s">
        <v>249</v>
      </c>
      <c r="G147" s="145" t="s">
        <v>245</v>
      </c>
      <c r="H147" s="146">
        <v>140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38</v>
      </c>
      <c r="O147" s="55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172</v>
      </c>
      <c r="AT147" s="154" t="s">
        <v>168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418</v>
      </c>
    </row>
    <row r="148" spans="1:65" s="2" customFormat="1" ht="24.2" customHeight="1">
      <c r="A148" s="29"/>
      <c r="B148" s="141"/>
      <c r="C148" s="142" t="s">
        <v>251</v>
      </c>
      <c r="D148" s="142" t="s">
        <v>168</v>
      </c>
      <c r="E148" s="143" t="s">
        <v>252</v>
      </c>
      <c r="F148" s="144" t="s">
        <v>253</v>
      </c>
      <c r="G148" s="145" t="s">
        <v>245</v>
      </c>
      <c r="H148" s="146">
        <v>130</v>
      </c>
      <c r="I148" s="147"/>
      <c r="J148" s="148">
        <f>ROUND(I148*H148,2)</f>
        <v>0</v>
      </c>
      <c r="K148" s="149"/>
      <c r="L148" s="30"/>
      <c r="M148" s="150" t="s">
        <v>1</v>
      </c>
      <c r="N148" s="151" t="s">
        <v>38</v>
      </c>
      <c r="O148" s="55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172</v>
      </c>
      <c r="AT148" s="154" t="s">
        <v>168</v>
      </c>
      <c r="AU148" s="154" t="s">
        <v>83</v>
      </c>
      <c r="AY148" s="14" t="s">
        <v>166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4" t="s">
        <v>81</v>
      </c>
      <c r="BK148" s="155">
        <f>ROUND(I148*H148,2)</f>
        <v>0</v>
      </c>
      <c r="BL148" s="14" t="s">
        <v>172</v>
      </c>
      <c r="BM148" s="154" t="s">
        <v>419</v>
      </c>
    </row>
    <row r="149" spans="1:65" s="2" customFormat="1" ht="37.9" customHeight="1">
      <c r="A149" s="29"/>
      <c r="B149" s="141"/>
      <c r="C149" s="142" t="s">
        <v>7</v>
      </c>
      <c r="D149" s="142" t="s">
        <v>168</v>
      </c>
      <c r="E149" s="143" t="s">
        <v>420</v>
      </c>
      <c r="F149" s="144" t="s">
        <v>421</v>
      </c>
      <c r="G149" s="145" t="s">
        <v>245</v>
      </c>
      <c r="H149" s="146">
        <v>8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38</v>
      </c>
      <c r="O149" s="55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172</v>
      </c>
      <c r="AT149" s="154" t="s">
        <v>168</v>
      </c>
      <c r="AU149" s="154" t="s">
        <v>83</v>
      </c>
      <c r="AY149" s="14" t="s">
        <v>166</v>
      </c>
      <c r="BE149" s="155">
        <f>IF(N149="základní",J149,0)</f>
        <v>0</v>
      </c>
      <c r="BF149" s="155">
        <f>IF(N149="snížená",J149,0)</f>
        <v>0</v>
      </c>
      <c r="BG149" s="155">
        <f>IF(N149="zákl. přenesená",J149,0)</f>
        <v>0</v>
      </c>
      <c r="BH149" s="155">
        <f>IF(N149="sníž. přenesená",J149,0)</f>
        <v>0</v>
      </c>
      <c r="BI149" s="155">
        <f>IF(N149="nulová",J149,0)</f>
        <v>0</v>
      </c>
      <c r="BJ149" s="14" t="s">
        <v>81</v>
      </c>
      <c r="BK149" s="155">
        <f>ROUND(I149*H149,2)</f>
        <v>0</v>
      </c>
      <c r="BL149" s="14" t="s">
        <v>172</v>
      </c>
      <c r="BM149" s="154" t="s">
        <v>422</v>
      </c>
    </row>
    <row r="150" spans="1:65" s="2" customFormat="1" ht="44.25" customHeight="1">
      <c r="A150" s="29"/>
      <c r="B150" s="141"/>
      <c r="C150" s="142" t="s">
        <v>423</v>
      </c>
      <c r="D150" s="142" t="s">
        <v>168</v>
      </c>
      <c r="E150" s="143" t="s">
        <v>255</v>
      </c>
      <c r="F150" s="144" t="s">
        <v>256</v>
      </c>
      <c r="G150" s="145" t="s">
        <v>245</v>
      </c>
      <c r="H150" s="146">
        <v>2</v>
      </c>
      <c r="I150" s="147"/>
      <c r="J150" s="148">
        <f>ROUND(I150*H150,2)</f>
        <v>0</v>
      </c>
      <c r="K150" s="149"/>
      <c r="L150" s="30"/>
      <c r="M150" s="167" t="s">
        <v>1</v>
      </c>
      <c r="N150" s="168" t="s">
        <v>38</v>
      </c>
      <c r="O150" s="169"/>
      <c r="P150" s="170">
        <f>O150*H150</f>
        <v>0</v>
      </c>
      <c r="Q150" s="170">
        <v>0</v>
      </c>
      <c r="R150" s="170">
        <f>Q150*H150</f>
        <v>0</v>
      </c>
      <c r="S150" s="170">
        <v>0</v>
      </c>
      <c r="T150" s="17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172</v>
      </c>
      <c r="AT150" s="154" t="s">
        <v>168</v>
      </c>
      <c r="AU150" s="154" t="s">
        <v>83</v>
      </c>
      <c r="AY150" s="14" t="s">
        <v>166</v>
      </c>
      <c r="BE150" s="155">
        <f>IF(N150="základní",J150,0)</f>
        <v>0</v>
      </c>
      <c r="BF150" s="155">
        <f>IF(N150="snížená",J150,0)</f>
        <v>0</v>
      </c>
      <c r="BG150" s="155">
        <f>IF(N150="zákl. přenesená",J150,0)</f>
        <v>0</v>
      </c>
      <c r="BH150" s="155">
        <f>IF(N150="sníž. přenesená",J150,0)</f>
        <v>0</v>
      </c>
      <c r="BI150" s="155">
        <f>IF(N150="nulová",J150,0)</f>
        <v>0</v>
      </c>
      <c r="BJ150" s="14" t="s">
        <v>81</v>
      </c>
      <c r="BK150" s="155">
        <f>ROUND(I150*H150,2)</f>
        <v>0</v>
      </c>
      <c r="BL150" s="14" t="s">
        <v>172</v>
      </c>
      <c r="BM150" s="154" t="s">
        <v>424</v>
      </c>
    </row>
    <row r="151" spans="1:65" s="2" customFormat="1" ht="6.95" customHeight="1">
      <c r="A151" s="29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1:K15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110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425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ROUND((SUM(BE123:BE153)),  2)</f>
        <v>0</v>
      </c>
      <c r="G33" s="29"/>
      <c r="H33" s="29"/>
      <c r="I33" s="97">
        <v>0.21</v>
      </c>
      <c r="J33" s="96">
        <f>ROUND(((SUM(BE123:BE153))*I33),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ROUND((SUM(BF123:BF153)),  2)</f>
        <v>0</v>
      </c>
      <c r="G34" s="29"/>
      <c r="H34" s="29"/>
      <c r="I34" s="97">
        <v>0.12</v>
      </c>
      <c r="J34" s="96">
        <f>ROUND(((SUM(BF123:BF153))*I34),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ROUND((SUM(BG123:BG153)),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ROUND((SUM(BH123:BH153)),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ROUND((SUM(BI123:BI153)),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C21 - 021 - Pejevové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J133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1:31" s="10" customFormat="1" ht="19.899999999999999" customHeight="1">
      <c r="B101" s="113"/>
      <c r="D101" s="114" t="s">
        <v>426</v>
      </c>
      <c r="E101" s="115"/>
      <c r="F101" s="115"/>
      <c r="G101" s="115"/>
      <c r="H101" s="115"/>
      <c r="I101" s="115"/>
      <c r="J101" s="116">
        <f>J142</f>
        <v>0</v>
      </c>
      <c r="L101" s="113"/>
    </row>
    <row r="102" spans="1:31" s="10" customFormat="1" ht="19.899999999999999" customHeight="1">
      <c r="B102" s="113"/>
      <c r="D102" s="114" t="s">
        <v>149</v>
      </c>
      <c r="E102" s="115"/>
      <c r="F102" s="115"/>
      <c r="G102" s="115"/>
      <c r="H102" s="115"/>
      <c r="I102" s="115"/>
      <c r="J102" s="116">
        <f>J144</f>
        <v>0</v>
      </c>
      <c r="L102" s="113"/>
    </row>
    <row r="103" spans="1:31" s="10" customFormat="1" ht="19.899999999999999" customHeight="1">
      <c r="B103" s="113"/>
      <c r="D103" s="114" t="s">
        <v>150</v>
      </c>
      <c r="E103" s="115"/>
      <c r="F103" s="115"/>
      <c r="G103" s="115"/>
      <c r="H103" s="115"/>
      <c r="I103" s="115"/>
      <c r="J103" s="116">
        <f>J148</f>
        <v>0</v>
      </c>
      <c r="L103" s="113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151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16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1" t="str">
        <f>E7</f>
        <v>Revitalizace ploch na umístění kontejnerů na tříděný odpad</v>
      </c>
      <c r="F113" s="212"/>
      <c r="G113" s="212"/>
      <c r="H113" s="212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139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76" t="str">
        <f>E9</f>
        <v>C21 - 021 - Pejevové</v>
      </c>
      <c r="F115" s="213"/>
      <c r="G115" s="213"/>
      <c r="H115" s="21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20</v>
      </c>
      <c r="D117" s="29"/>
      <c r="E117" s="29"/>
      <c r="F117" s="22" t="str">
        <f>F12</f>
        <v xml:space="preserve"> </v>
      </c>
      <c r="G117" s="29"/>
      <c r="H117" s="29"/>
      <c r="I117" s="24" t="s">
        <v>22</v>
      </c>
      <c r="J117" s="52" t="str">
        <f>IF(J12="","",J12)</f>
        <v>28. 8. 2025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24</v>
      </c>
      <c r="D119" s="29"/>
      <c r="E119" s="29"/>
      <c r="F119" s="22" t="str">
        <f>E15</f>
        <v xml:space="preserve"> </v>
      </c>
      <c r="G119" s="29"/>
      <c r="H119" s="29"/>
      <c r="I119" s="24" t="s">
        <v>29</v>
      </c>
      <c r="J119" s="27" t="str">
        <f>E21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27</v>
      </c>
      <c r="D120" s="29"/>
      <c r="E120" s="29"/>
      <c r="F120" s="22" t="str">
        <f>IF(E18="","",E18)</f>
        <v>Vyplň údaj</v>
      </c>
      <c r="G120" s="29"/>
      <c r="H120" s="29"/>
      <c r="I120" s="24" t="s">
        <v>31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7"/>
      <c r="B122" s="118"/>
      <c r="C122" s="119" t="s">
        <v>152</v>
      </c>
      <c r="D122" s="120" t="s">
        <v>58</v>
      </c>
      <c r="E122" s="120" t="s">
        <v>54</v>
      </c>
      <c r="F122" s="120" t="s">
        <v>55</v>
      </c>
      <c r="G122" s="120" t="s">
        <v>153</v>
      </c>
      <c r="H122" s="120" t="s">
        <v>154</v>
      </c>
      <c r="I122" s="120" t="s">
        <v>155</v>
      </c>
      <c r="J122" s="121" t="s">
        <v>143</v>
      </c>
      <c r="K122" s="122" t="s">
        <v>156</v>
      </c>
      <c r="L122" s="123"/>
      <c r="M122" s="59" t="s">
        <v>1</v>
      </c>
      <c r="N122" s="60" t="s">
        <v>37</v>
      </c>
      <c r="O122" s="60" t="s">
        <v>157</v>
      </c>
      <c r="P122" s="60" t="s">
        <v>158</v>
      </c>
      <c r="Q122" s="60" t="s">
        <v>159</v>
      </c>
      <c r="R122" s="60" t="s">
        <v>160</v>
      </c>
      <c r="S122" s="60" t="s">
        <v>161</v>
      </c>
      <c r="T122" s="61" t="s">
        <v>162</v>
      </c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</row>
    <row r="123" spans="1:65" s="2" customFormat="1" ht="22.9" customHeight="1">
      <c r="A123" s="29"/>
      <c r="B123" s="30"/>
      <c r="C123" s="66" t="s">
        <v>163</v>
      </c>
      <c r="D123" s="29"/>
      <c r="E123" s="29"/>
      <c r="F123" s="29"/>
      <c r="G123" s="29"/>
      <c r="H123" s="29"/>
      <c r="I123" s="29"/>
      <c r="J123" s="124">
        <f>BK123</f>
        <v>0</v>
      </c>
      <c r="K123" s="29"/>
      <c r="L123" s="30"/>
      <c r="M123" s="62"/>
      <c r="N123" s="53"/>
      <c r="O123" s="63"/>
      <c r="P123" s="125">
        <f>P124</f>
        <v>0</v>
      </c>
      <c r="Q123" s="63"/>
      <c r="R123" s="125">
        <f>R124</f>
        <v>50.50439200000001</v>
      </c>
      <c r="S123" s="63"/>
      <c r="T123" s="126">
        <f>T124</f>
        <v>6.3879999999999999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145</v>
      </c>
      <c r="BK123" s="127">
        <f>BK124</f>
        <v>0</v>
      </c>
    </row>
    <row r="124" spans="1:65" s="12" customFormat="1" ht="25.9" customHeight="1">
      <c r="B124" s="128"/>
      <c r="D124" s="129" t="s">
        <v>72</v>
      </c>
      <c r="E124" s="130" t="s">
        <v>164</v>
      </c>
      <c r="F124" s="130" t="s">
        <v>165</v>
      </c>
      <c r="I124" s="131"/>
      <c r="J124" s="132">
        <f>BK124</f>
        <v>0</v>
      </c>
      <c r="L124" s="128"/>
      <c r="M124" s="133"/>
      <c r="N124" s="134"/>
      <c r="O124" s="134"/>
      <c r="P124" s="135">
        <f>P125+P133+P135+P142+P144+P148</f>
        <v>0</v>
      </c>
      <c r="Q124" s="134"/>
      <c r="R124" s="135">
        <f>R125+R133+R135+R142+R144+R148</f>
        <v>50.50439200000001</v>
      </c>
      <c r="S124" s="134"/>
      <c r="T124" s="136">
        <f>T125+T133+T135+T142+T144+T148</f>
        <v>6.3879999999999999</v>
      </c>
      <c r="AR124" s="129" t="s">
        <v>81</v>
      </c>
      <c r="AT124" s="137" t="s">
        <v>72</v>
      </c>
      <c r="AU124" s="137" t="s">
        <v>73</v>
      </c>
      <c r="AY124" s="129" t="s">
        <v>166</v>
      </c>
      <c r="BK124" s="138">
        <f>BK125+BK133+BK135+BK142+BK144+BK148</f>
        <v>0</v>
      </c>
    </row>
    <row r="125" spans="1:65" s="12" customFormat="1" ht="22.9" customHeight="1">
      <c r="B125" s="128"/>
      <c r="D125" s="129" t="s">
        <v>72</v>
      </c>
      <c r="E125" s="139" t="s">
        <v>81</v>
      </c>
      <c r="F125" s="139" t="s">
        <v>167</v>
      </c>
      <c r="I125" s="131"/>
      <c r="J125" s="140">
        <f>BK125</f>
        <v>0</v>
      </c>
      <c r="L125" s="128"/>
      <c r="M125" s="133"/>
      <c r="N125" s="134"/>
      <c r="O125" s="134"/>
      <c r="P125" s="135">
        <f>SUM(P126:P132)</f>
        <v>0</v>
      </c>
      <c r="Q125" s="134"/>
      <c r="R125" s="135">
        <f>SUM(R126:R132)</f>
        <v>0</v>
      </c>
      <c r="S125" s="134"/>
      <c r="T125" s="136">
        <f>SUM(T126:T132)</f>
        <v>6.3879999999999999</v>
      </c>
      <c r="AR125" s="129" t="s">
        <v>81</v>
      </c>
      <c r="AT125" s="137" t="s">
        <v>72</v>
      </c>
      <c r="AU125" s="137" t="s">
        <v>81</v>
      </c>
      <c r="AY125" s="129" t="s">
        <v>166</v>
      </c>
      <c r="BK125" s="138">
        <f>SUM(BK126:BK132)</f>
        <v>0</v>
      </c>
    </row>
    <row r="126" spans="1:65" s="2" customFormat="1" ht="16.5" customHeight="1">
      <c r="A126" s="29"/>
      <c r="B126" s="141"/>
      <c r="C126" s="142" t="s">
        <v>81</v>
      </c>
      <c r="D126" s="142" t="s">
        <v>168</v>
      </c>
      <c r="E126" s="143" t="s">
        <v>169</v>
      </c>
      <c r="F126" s="144" t="s">
        <v>170</v>
      </c>
      <c r="G126" s="145" t="s">
        <v>171</v>
      </c>
      <c r="H126" s="146">
        <v>6</v>
      </c>
      <c r="I126" s="147"/>
      <c r="J126" s="148">
        <f t="shared" ref="J126:J132" si="0"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ref="P126:P132" si="1">O126*H126</f>
        <v>0</v>
      </c>
      <c r="Q126" s="152">
        <v>0</v>
      </c>
      <c r="R126" s="152">
        <f t="shared" ref="R126:R132" si="2">Q126*H126</f>
        <v>0</v>
      </c>
      <c r="S126" s="152">
        <v>9.8000000000000004E-2</v>
      </c>
      <c r="T126" s="153">
        <f t="shared" ref="T126:T132" si="3">S126*H126</f>
        <v>0.58800000000000008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ref="BE126:BE132" si="4">IF(N126="základní",J126,0)</f>
        <v>0</v>
      </c>
      <c r="BF126" s="155">
        <f t="shared" ref="BF126:BF132" si="5">IF(N126="snížená",J126,0)</f>
        <v>0</v>
      </c>
      <c r="BG126" s="155">
        <f t="shared" ref="BG126:BG132" si="6">IF(N126="zákl. přenesená",J126,0)</f>
        <v>0</v>
      </c>
      <c r="BH126" s="155">
        <f t="shared" ref="BH126:BH132" si="7">IF(N126="sníž. přenesená",J126,0)</f>
        <v>0</v>
      </c>
      <c r="BI126" s="155">
        <f t="shared" ref="BI126:BI132" si="8">IF(N126="nulová",J126,0)</f>
        <v>0</v>
      </c>
      <c r="BJ126" s="14" t="s">
        <v>81</v>
      </c>
      <c r="BK126" s="155">
        <f t="shared" ref="BK126:BK132" si="9">ROUND(I126*H126,2)</f>
        <v>0</v>
      </c>
      <c r="BL126" s="14" t="s">
        <v>172</v>
      </c>
      <c r="BM126" s="154" t="s">
        <v>427</v>
      </c>
    </row>
    <row r="127" spans="1:65" s="2" customFormat="1" ht="16.5" customHeight="1">
      <c r="A127" s="29"/>
      <c r="B127" s="141"/>
      <c r="C127" s="142" t="s">
        <v>83</v>
      </c>
      <c r="D127" s="142" t="s">
        <v>168</v>
      </c>
      <c r="E127" s="143" t="s">
        <v>174</v>
      </c>
      <c r="F127" s="144" t="s">
        <v>175</v>
      </c>
      <c r="G127" s="145" t="s">
        <v>176</v>
      </c>
      <c r="H127" s="146">
        <v>20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0.28999999999999998</v>
      </c>
      <c r="T127" s="153">
        <f t="shared" si="3"/>
        <v>5.8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428</v>
      </c>
    </row>
    <row r="128" spans="1:65" s="2" customFormat="1" ht="24.2" customHeight="1">
      <c r="A128" s="29"/>
      <c r="B128" s="141"/>
      <c r="C128" s="142" t="s">
        <v>178</v>
      </c>
      <c r="D128" s="142" t="s">
        <v>168</v>
      </c>
      <c r="E128" s="143" t="s">
        <v>179</v>
      </c>
      <c r="F128" s="144" t="s">
        <v>180</v>
      </c>
      <c r="G128" s="145" t="s">
        <v>171</v>
      </c>
      <c r="H128" s="146">
        <v>138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429</v>
      </c>
    </row>
    <row r="129" spans="1:65" s="2" customFormat="1" ht="33" customHeight="1">
      <c r="A129" s="29"/>
      <c r="B129" s="141"/>
      <c r="C129" s="142" t="s">
        <v>172</v>
      </c>
      <c r="D129" s="142" t="s">
        <v>168</v>
      </c>
      <c r="E129" s="143" t="s">
        <v>182</v>
      </c>
      <c r="F129" s="144" t="s">
        <v>183</v>
      </c>
      <c r="G129" s="145" t="s">
        <v>184</v>
      </c>
      <c r="H129" s="146">
        <v>41.4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430</v>
      </c>
    </row>
    <row r="130" spans="1:65" s="2" customFormat="1" ht="33" customHeight="1">
      <c r="A130" s="29"/>
      <c r="B130" s="141"/>
      <c r="C130" s="142" t="s">
        <v>186</v>
      </c>
      <c r="D130" s="142" t="s">
        <v>168</v>
      </c>
      <c r="E130" s="143" t="s">
        <v>398</v>
      </c>
      <c r="F130" s="144" t="s">
        <v>399</v>
      </c>
      <c r="G130" s="145" t="s">
        <v>184</v>
      </c>
      <c r="H130" s="146">
        <v>2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431</v>
      </c>
    </row>
    <row r="131" spans="1:65" s="2" customFormat="1" ht="33" customHeight="1">
      <c r="A131" s="29"/>
      <c r="B131" s="141"/>
      <c r="C131" s="142" t="s">
        <v>191</v>
      </c>
      <c r="D131" s="142" t="s">
        <v>168</v>
      </c>
      <c r="E131" s="143" t="s">
        <v>401</v>
      </c>
      <c r="F131" s="144" t="s">
        <v>402</v>
      </c>
      <c r="G131" s="145" t="s">
        <v>184</v>
      </c>
      <c r="H131" s="146">
        <v>3.5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432</v>
      </c>
    </row>
    <row r="132" spans="1:65" s="2" customFormat="1" ht="24.2" customHeight="1">
      <c r="A132" s="29"/>
      <c r="B132" s="141"/>
      <c r="C132" s="142" t="s">
        <v>195</v>
      </c>
      <c r="D132" s="142" t="s">
        <v>168</v>
      </c>
      <c r="E132" s="143" t="s">
        <v>187</v>
      </c>
      <c r="F132" s="144" t="s">
        <v>188</v>
      </c>
      <c r="G132" s="145" t="s">
        <v>171</v>
      </c>
      <c r="H132" s="146">
        <v>138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38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81</v>
      </c>
      <c r="BK132" s="155">
        <f t="shared" si="9"/>
        <v>0</v>
      </c>
      <c r="BL132" s="14" t="s">
        <v>172</v>
      </c>
      <c r="BM132" s="154" t="s">
        <v>433</v>
      </c>
    </row>
    <row r="133" spans="1:65" s="12" customFormat="1" ht="22.9" customHeight="1">
      <c r="B133" s="128"/>
      <c r="D133" s="129" t="s">
        <v>72</v>
      </c>
      <c r="E133" s="139" t="s">
        <v>178</v>
      </c>
      <c r="F133" s="139" t="s">
        <v>293</v>
      </c>
      <c r="I133" s="131"/>
      <c r="J133" s="140">
        <f>BK133</f>
        <v>0</v>
      </c>
      <c r="L133" s="128"/>
      <c r="M133" s="133"/>
      <c r="N133" s="134"/>
      <c r="O133" s="134"/>
      <c r="P133" s="135">
        <f>P134</f>
        <v>0</v>
      </c>
      <c r="Q133" s="134"/>
      <c r="R133" s="135">
        <f>R134</f>
        <v>19.399632000000004</v>
      </c>
      <c r="S133" s="134"/>
      <c r="T133" s="136">
        <f>T134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BK134</f>
        <v>0</v>
      </c>
    </row>
    <row r="134" spans="1:65" s="2" customFormat="1" ht="21.75" customHeight="1">
      <c r="A134" s="29"/>
      <c r="B134" s="141"/>
      <c r="C134" s="142" t="s">
        <v>199</v>
      </c>
      <c r="D134" s="142" t="s">
        <v>168</v>
      </c>
      <c r="E134" s="143" t="s">
        <v>405</v>
      </c>
      <c r="F134" s="144" t="s">
        <v>406</v>
      </c>
      <c r="G134" s="145" t="s">
        <v>184</v>
      </c>
      <c r="H134" s="146">
        <v>8.4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2.3094800000000002</v>
      </c>
      <c r="R134" s="152">
        <f>Q134*H134</f>
        <v>19.399632000000004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434</v>
      </c>
    </row>
    <row r="135" spans="1:65" s="12" customFormat="1" ht="22.9" customHeight="1">
      <c r="B135" s="128"/>
      <c r="D135" s="129" t="s">
        <v>72</v>
      </c>
      <c r="E135" s="139" t="s">
        <v>186</v>
      </c>
      <c r="F135" s="139" t="s">
        <v>190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SUM(P136:P141)</f>
        <v>0</v>
      </c>
      <c r="Q135" s="134"/>
      <c r="R135" s="135">
        <f>SUM(R136:R141)</f>
        <v>24.072360000000003</v>
      </c>
      <c r="S135" s="134"/>
      <c r="T135" s="136">
        <f>SUM(T136:T141)</f>
        <v>0</v>
      </c>
      <c r="AR135" s="129" t="s">
        <v>81</v>
      </c>
      <c r="AT135" s="137" t="s">
        <v>72</v>
      </c>
      <c r="AU135" s="137" t="s">
        <v>81</v>
      </c>
      <c r="AY135" s="129" t="s">
        <v>166</v>
      </c>
      <c r="BK135" s="138">
        <f>SUM(BK136:BK141)</f>
        <v>0</v>
      </c>
    </row>
    <row r="136" spans="1:65" s="2" customFormat="1" ht="16.5" customHeight="1">
      <c r="A136" s="29"/>
      <c r="B136" s="141"/>
      <c r="C136" s="142" t="s">
        <v>203</v>
      </c>
      <c r="D136" s="142" t="s">
        <v>168</v>
      </c>
      <c r="E136" s="143" t="s">
        <v>192</v>
      </c>
      <c r="F136" s="144" t="s">
        <v>193</v>
      </c>
      <c r="G136" s="145" t="s">
        <v>171</v>
      </c>
      <c r="H136" s="146">
        <v>138</v>
      </c>
      <c r="I136" s="147"/>
      <c r="J136" s="148">
        <f t="shared" ref="J136:J141" si="10"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 t="shared" ref="P136:P141" si="11">O136*H136</f>
        <v>0</v>
      </c>
      <c r="Q136" s="152">
        <v>0</v>
      </c>
      <c r="R136" s="152">
        <f t="shared" ref="R136:R141" si="12">Q136*H136</f>
        <v>0</v>
      </c>
      <c r="S136" s="152">
        <v>0</v>
      </c>
      <c r="T136" s="153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 t="shared" ref="BE136:BE141" si="14">IF(N136="základní",J136,0)</f>
        <v>0</v>
      </c>
      <c r="BF136" s="155">
        <f t="shared" ref="BF136:BF141" si="15">IF(N136="snížená",J136,0)</f>
        <v>0</v>
      </c>
      <c r="BG136" s="155">
        <f t="shared" ref="BG136:BG141" si="16">IF(N136="zákl. přenesená",J136,0)</f>
        <v>0</v>
      </c>
      <c r="BH136" s="155">
        <f t="shared" ref="BH136:BH141" si="17">IF(N136="sníž. přenesená",J136,0)</f>
        <v>0</v>
      </c>
      <c r="BI136" s="155">
        <f t="shared" ref="BI136:BI141" si="18">IF(N136="nulová",J136,0)</f>
        <v>0</v>
      </c>
      <c r="BJ136" s="14" t="s">
        <v>81</v>
      </c>
      <c r="BK136" s="155">
        <f t="shared" ref="BK136:BK141" si="19">ROUND(I136*H136,2)</f>
        <v>0</v>
      </c>
      <c r="BL136" s="14" t="s">
        <v>172</v>
      </c>
      <c r="BM136" s="154" t="s">
        <v>435</v>
      </c>
    </row>
    <row r="137" spans="1:65" s="2" customFormat="1" ht="24.2" customHeight="1">
      <c r="A137" s="29"/>
      <c r="B137" s="141"/>
      <c r="C137" s="142" t="s">
        <v>207</v>
      </c>
      <c r="D137" s="142" t="s">
        <v>168</v>
      </c>
      <c r="E137" s="143" t="s">
        <v>196</v>
      </c>
      <c r="F137" s="144" t="s">
        <v>197</v>
      </c>
      <c r="G137" s="145" t="s">
        <v>171</v>
      </c>
      <c r="H137" s="146">
        <v>60</v>
      </c>
      <c r="I137" s="147"/>
      <c r="J137" s="148">
        <f t="shared" si="10"/>
        <v>0</v>
      </c>
      <c r="K137" s="149"/>
      <c r="L137" s="30"/>
      <c r="M137" s="150" t="s">
        <v>1</v>
      </c>
      <c r="N137" s="151" t="s">
        <v>38</v>
      </c>
      <c r="O137" s="55"/>
      <c r="P137" s="152">
        <f t="shared" si="11"/>
        <v>0</v>
      </c>
      <c r="Q137" s="152">
        <v>0</v>
      </c>
      <c r="R137" s="152">
        <f t="shared" si="12"/>
        <v>0</v>
      </c>
      <c r="S137" s="152">
        <v>0</v>
      </c>
      <c r="T137" s="153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 t="shared" si="14"/>
        <v>0</v>
      </c>
      <c r="BF137" s="155">
        <f t="shared" si="15"/>
        <v>0</v>
      </c>
      <c r="BG137" s="155">
        <f t="shared" si="16"/>
        <v>0</v>
      </c>
      <c r="BH137" s="155">
        <f t="shared" si="17"/>
        <v>0</v>
      </c>
      <c r="BI137" s="155">
        <f t="shared" si="18"/>
        <v>0</v>
      </c>
      <c r="BJ137" s="14" t="s">
        <v>81</v>
      </c>
      <c r="BK137" s="155">
        <f t="shared" si="19"/>
        <v>0</v>
      </c>
      <c r="BL137" s="14" t="s">
        <v>172</v>
      </c>
      <c r="BM137" s="154" t="s">
        <v>436</v>
      </c>
    </row>
    <row r="138" spans="1:65" s="2" customFormat="1" ht="24.2" customHeight="1">
      <c r="A138" s="29"/>
      <c r="B138" s="141"/>
      <c r="C138" s="142" t="s">
        <v>211</v>
      </c>
      <c r="D138" s="142" t="s">
        <v>168</v>
      </c>
      <c r="E138" s="143" t="s">
        <v>200</v>
      </c>
      <c r="F138" s="144" t="s">
        <v>201</v>
      </c>
      <c r="G138" s="145" t="s">
        <v>171</v>
      </c>
      <c r="H138" s="146">
        <v>60</v>
      </c>
      <c r="I138" s="147"/>
      <c r="J138" s="148">
        <f t="shared" si="10"/>
        <v>0</v>
      </c>
      <c r="K138" s="149"/>
      <c r="L138" s="30"/>
      <c r="M138" s="150" t="s">
        <v>1</v>
      </c>
      <c r="N138" s="151" t="s">
        <v>38</v>
      </c>
      <c r="O138" s="55"/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53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 t="shared" si="14"/>
        <v>0</v>
      </c>
      <c r="BF138" s="155">
        <f t="shared" si="15"/>
        <v>0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81</v>
      </c>
      <c r="BK138" s="155">
        <f t="shared" si="19"/>
        <v>0</v>
      </c>
      <c r="BL138" s="14" t="s">
        <v>172</v>
      </c>
      <c r="BM138" s="154" t="s">
        <v>437</v>
      </c>
    </row>
    <row r="139" spans="1:65" s="2" customFormat="1" ht="24.2" customHeight="1">
      <c r="A139" s="29"/>
      <c r="B139" s="141"/>
      <c r="C139" s="142" t="s">
        <v>8</v>
      </c>
      <c r="D139" s="142" t="s">
        <v>168</v>
      </c>
      <c r="E139" s="143" t="s">
        <v>204</v>
      </c>
      <c r="F139" s="144" t="s">
        <v>205</v>
      </c>
      <c r="G139" s="145" t="s">
        <v>171</v>
      </c>
      <c r="H139" s="146">
        <v>60</v>
      </c>
      <c r="I139" s="147"/>
      <c r="J139" s="148">
        <f t="shared" si="10"/>
        <v>0</v>
      </c>
      <c r="K139" s="149"/>
      <c r="L139" s="30"/>
      <c r="M139" s="150" t="s">
        <v>1</v>
      </c>
      <c r="N139" s="151" t="s">
        <v>38</v>
      </c>
      <c r="O139" s="55"/>
      <c r="P139" s="152">
        <f t="shared" si="11"/>
        <v>0</v>
      </c>
      <c r="Q139" s="152">
        <v>0</v>
      </c>
      <c r="R139" s="152">
        <f t="shared" si="12"/>
        <v>0</v>
      </c>
      <c r="S139" s="152">
        <v>0</v>
      </c>
      <c r="T139" s="153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 t="shared" si="14"/>
        <v>0</v>
      </c>
      <c r="BF139" s="155">
        <f t="shared" si="15"/>
        <v>0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81</v>
      </c>
      <c r="BK139" s="155">
        <f t="shared" si="19"/>
        <v>0</v>
      </c>
      <c r="BL139" s="14" t="s">
        <v>172</v>
      </c>
      <c r="BM139" s="154" t="s">
        <v>438</v>
      </c>
    </row>
    <row r="140" spans="1:65" s="2" customFormat="1" ht="24.2" customHeight="1">
      <c r="A140" s="29"/>
      <c r="B140" s="141"/>
      <c r="C140" s="142" t="s">
        <v>220</v>
      </c>
      <c r="D140" s="142" t="s">
        <v>168</v>
      </c>
      <c r="E140" s="143" t="s">
        <v>208</v>
      </c>
      <c r="F140" s="144" t="s">
        <v>209</v>
      </c>
      <c r="G140" s="145" t="s">
        <v>171</v>
      </c>
      <c r="H140" s="146">
        <v>78</v>
      </c>
      <c r="I140" s="147"/>
      <c r="J140" s="148">
        <f t="shared" si="10"/>
        <v>0</v>
      </c>
      <c r="K140" s="149"/>
      <c r="L140" s="30"/>
      <c r="M140" s="150" t="s">
        <v>1</v>
      </c>
      <c r="N140" s="151" t="s">
        <v>38</v>
      </c>
      <c r="O140" s="55"/>
      <c r="P140" s="152">
        <f t="shared" si="11"/>
        <v>0</v>
      </c>
      <c r="Q140" s="152">
        <v>0.11162</v>
      </c>
      <c r="R140" s="152">
        <f t="shared" si="12"/>
        <v>8.7063600000000001</v>
      </c>
      <c r="S140" s="152">
        <v>0</v>
      </c>
      <c r="T140" s="153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 t="shared" si="14"/>
        <v>0</v>
      </c>
      <c r="BF140" s="155">
        <f t="shared" si="15"/>
        <v>0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81</v>
      </c>
      <c r="BK140" s="155">
        <f t="shared" si="19"/>
        <v>0</v>
      </c>
      <c r="BL140" s="14" t="s">
        <v>172</v>
      </c>
      <c r="BM140" s="154" t="s">
        <v>439</v>
      </c>
    </row>
    <row r="141" spans="1:65" s="2" customFormat="1" ht="16.5" customHeight="1">
      <c r="A141" s="29"/>
      <c r="B141" s="141"/>
      <c r="C141" s="156" t="s">
        <v>224</v>
      </c>
      <c r="D141" s="156" t="s">
        <v>212</v>
      </c>
      <c r="E141" s="157" t="s">
        <v>213</v>
      </c>
      <c r="F141" s="158" t="s">
        <v>214</v>
      </c>
      <c r="G141" s="159" t="s">
        <v>171</v>
      </c>
      <c r="H141" s="160">
        <v>78</v>
      </c>
      <c r="I141" s="161"/>
      <c r="J141" s="162">
        <f t="shared" si="10"/>
        <v>0</v>
      </c>
      <c r="K141" s="163"/>
      <c r="L141" s="164"/>
      <c r="M141" s="165" t="s">
        <v>1</v>
      </c>
      <c r="N141" s="166" t="s">
        <v>38</v>
      </c>
      <c r="O141" s="55"/>
      <c r="P141" s="152">
        <f t="shared" si="11"/>
        <v>0</v>
      </c>
      <c r="Q141" s="152">
        <v>0.19700000000000001</v>
      </c>
      <c r="R141" s="152">
        <f t="shared" si="12"/>
        <v>15.366000000000001</v>
      </c>
      <c r="S141" s="152">
        <v>0</v>
      </c>
      <c r="T141" s="153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199</v>
      </c>
      <c r="AT141" s="154" t="s">
        <v>212</v>
      </c>
      <c r="AU141" s="154" t="s">
        <v>83</v>
      </c>
      <c r="AY141" s="14" t="s">
        <v>166</v>
      </c>
      <c r="BE141" s="155">
        <f t="shared" si="14"/>
        <v>0</v>
      </c>
      <c r="BF141" s="155">
        <f t="shared" si="15"/>
        <v>0</v>
      </c>
      <c r="BG141" s="155">
        <f t="shared" si="16"/>
        <v>0</v>
      </c>
      <c r="BH141" s="155">
        <f t="shared" si="17"/>
        <v>0</v>
      </c>
      <c r="BI141" s="155">
        <f t="shared" si="18"/>
        <v>0</v>
      </c>
      <c r="BJ141" s="14" t="s">
        <v>81</v>
      </c>
      <c r="BK141" s="155">
        <f t="shared" si="19"/>
        <v>0</v>
      </c>
      <c r="BL141" s="14" t="s">
        <v>172</v>
      </c>
      <c r="BM141" s="154" t="s">
        <v>440</v>
      </c>
    </row>
    <row r="142" spans="1:65" s="12" customFormat="1" ht="22.9" customHeight="1">
      <c r="B142" s="128"/>
      <c r="D142" s="129" t="s">
        <v>72</v>
      </c>
      <c r="E142" s="139" t="s">
        <v>199</v>
      </c>
      <c r="F142" s="139" t="s">
        <v>441</v>
      </c>
      <c r="I142" s="131"/>
      <c r="J142" s="140">
        <f>BK142</f>
        <v>0</v>
      </c>
      <c r="L142" s="128"/>
      <c r="M142" s="133"/>
      <c r="N142" s="134"/>
      <c r="O142" s="134"/>
      <c r="P142" s="135">
        <f>P143</f>
        <v>0</v>
      </c>
      <c r="Q142" s="134"/>
      <c r="R142" s="135">
        <f>R143</f>
        <v>0.42080000000000001</v>
      </c>
      <c r="S142" s="134"/>
      <c r="T142" s="136">
        <f>T143</f>
        <v>0</v>
      </c>
      <c r="AR142" s="129" t="s">
        <v>81</v>
      </c>
      <c r="AT142" s="137" t="s">
        <v>72</v>
      </c>
      <c r="AU142" s="137" t="s">
        <v>81</v>
      </c>
      <c r="AY142" s="129" t="s">
        <v>166</v>
      </c>
      <c r="BK142" s="138">
        <f>BK143</f>
        <v>0</v>
      </c>
    </row>
    <row r="143" spans="1:65" s="2" customFormat="1" ht="16.5" customHeight="1">
      <c r="A143" s="29"/>
      <c r="B143" s="141"/>
      <c r="C143" s="142" t="s">
        <v>228</v>
      </c>
      <c r="D143" s="142" t="s">
        <v>168</v>
      </c>
      <c r="E143" s="143" t="s">
        <v>442</v>
      </c>
      <c r="F143" s="144" t="s">
        <v>443</v>
      </c>
      <c r="G143" s="145" t="s">
        <v>444</v>
      </c>
      <c r="H143" s="146">
        <v>1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0.42080000000000001</v>
      </c>
      <c r="R143" s="152">
        <f>Q143*H143</f>
        <v>0.42080000000000001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445</v>
      </c>
    </row>
    <row r="144" spans="1:65" s="12" customFormat="1" ht="22.9" customHeight="1">
      <c r="B144" s="128"/>
      <c r="D144" s="129" t="s">
        <v>72</v>
      </c>
      <c r="E144" s="139" t="s">
        <v>203</v>
      </c>
      <c r="F144" s="139" t="s">
        <v>219</v>
      </c>
      <c r="I144" s="131"/>
      <c r="J144" s="140">
        <f>BK144</f>
        <v>0</v>
      </c>
      <c r="L144" s="128"/>
      <c r="M144" s="133"/>
      <c r="N144" s="134"/>
      <c r="O144" s="134"/>
      <c r="P144" s="135">
        <f>SUM(P145:P147)</f>
        <v>0</v>
      </c>
      <c r="Q144" s="134"/>
      <c r="R144" s="135">
        <f>SUM(R145:R147)</f>
        <v>6.6116000000000001</v>
      </c>
      <c r="S144" s="134"/>
      <c r="T144" s="136">
        <f>SUM(T145:T147)</f>
        <v>0</v>
      </c>
      <c r="AR144" s="129" t="s">
        <v>81</v>
      </c>
      <c r="AT144" s="137" t="s">
        <v>72</v>
      </c>
      <c r="AU144" s="137" t="s">
        <v>81</v>
      </c>
      <c r="AY144" s="129" t="s">
        <v>166</v>
      </c>
      <c r="BK144" s="138">
        <f>SUM(BK145:BK147)</f>
        <v>0</v>
      </c>
    </row>
    <row r="145" spans="1:65" s="2" customFormat="1" ht="33" customHeight="1">
      <c r="A145" s="29"/>
      <c r="B145" s="141"/>
      <c r="C145" s="142" t="s">
        <v>232</v>
      </c>
      <c r="D145" s="142" t="s">
        <v>168</v>
      </c>
      <c r="E145" s="143" t="s">
        <v>229</v>
      </c>
      <c r="F145" s="144" t="s">
        <v>230</v>
      </c>
      <c r="G145" s="145" t="s">
        <v>176</v>
      </c>
      <c r="H145" s="146">
        <v>30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0.15540000000000001</v>
      </c>
      <c r="R145" s="152">
        <f>Q145*H145</f>
        <v>4.6619999999999999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172</v>
      </c>
      <c r="AT145" s="154" t="s">
        <v>168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446</v>
      </c>
    </row>
    <row r="146" spans="1:65" s="2" customFormat="1" ht="16.5" customHeight="1">
      <c r="A146" s="29"/>
      <c r="B146" s="141"/>
      <c r="C146" s="156" t="s">
        <v>236</v>
      </c>
      <c r="D146" s="156" t="s">
        <v>212</v>
      </c>
      <c r="E146" s="157" t="s">
        <v>233</v>
      </c>
      <c r="F146" s="158" t="s">
        <v>234</v>
      </c>
      <c r="G146" s="159" t="s">
        <v>176</v>
      </c>
      <c r="H146" s="160">
        <v>16.32</v>
      </c>
      <c r="I146" s="161"/>
      <c r="J146" s="162">
        <f>ROUND(I146*H146,2)</f>
        <v>0</v>
      </c>
      <c r="K146" s="163"/>
      <c r="L146" s="164"/>
      <c r="M146" s="165" t="s">
        <v>1</v>
      </c>
      <c r="N146" s="166" t="s">
        <v>38</v>
      </c>
      <c r="O146" s="55"/>
      <c r="P146" s="152">
        <f>O146*H146</f>
        <v>0</v>
      </c>
      <c r="Q146" s="152">
        <v>0.08</v>
      </c>
      <c r="R146" s="152">
        <f>Q146*H146</f>
        <v>1.3056000000000001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199</v>
      </c>
      <c r="AT146" s="154" t="s">
        <v>212</v>
      </c>
      <c r="AU146" s="154" t="s">
        <v>83</v>
      </c>
      <c r="AY146" s="14" t="s">
        <v>166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172</v>
      </c>
      <c r="BM146" s="154" t="s">
        <v>447</v>
      </c>
    </row>
    <row r="147" spans="1:65" s="2" customFormat="1" ht="16.5" customHeight="1">
      <c r="A147" s="29"/>
      <c r="B147" s="141"/>
      <c r="C147" s="156" t="s">
        <v>242</v>
      </c>
      <c r="D147" s="156" t="s">
        <v>212</v>
      </c>
      <c r="E147" s="157" t="s">
        <v>237</v>
      </c>
      <c r="F147" s="158" t="s">
        <v>238</v>
      </c>
      <c r="G147" s="159" t="s">
        <v>176</v>
      </c>
      <c r="H147" s="160">
        <v>14</v>
      </c>
      <c r="I147" s="161"/>
      <c r="J147" s="162">
        <f>ROUND(I147*H147,2)</f>
        <v>0</v>
      </c>
      <c r="K147" s="163"/>
      <c r="L147" s="164"/>
      <c r="M147" s="165" t="s">
        <v>1</v>
      </c>
      <c r="N147" s="166" t="s">
        <v>38</v>
      </c>
      <c r="O147" s="55"/>
      <c r="P147" s="152">
        <f>O147*H147</f>
        <v>0</v>
      </c>
      <c r="Q147" s="152">
        <v>4.5999999999999999E-2</v>
      </c>
      <c r="R147" s="152">
        <f>Q147*H147</f>
        <v>0.64400000000000002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199</v>
      </c>
      <c r="AT147" s="154" t="s">
        <v>212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448</v>
      </c>
    </row>
    <row r="148" spans="1:65" s="12" customFormat="1" ht="22.9" customHeight="1">
      <c r="B148" s="128"/>
      <c r="D148" s="129" t="s">
        <v>72</v>
      </c>
      <c r="E148" s="139" t="s">
        <v>240</v>
      </c>
      <c r="F148" s="139" t="s">
        <v>241</v>
      </c>
      <c r="I148" s="131"/>
      <c r="J148" s="140">
        <f>BK148</f>
        <v>0</v>
      </c>
      <c r="L148" s="128"/>
      <c r="M148" s="133"/>
      <c r="N148" s="134"/>
      <c r="O148" s="134"/>
      <c r="P148" s="135">
        <f>SUM(P149:P153)</f>
        <v>0</v>
      </c>
      <c r="Q148" s="134"/>
      <c r="R148" s="135">
        <f>SUM(R149:R153)</f>
        <v>0</v>
      </c>
      <c r="S148" s="134"/>
      <c r="T148" s="136">
        <f>SUM(T149:T153)</f>
        <v>0</v>
      </c>
      <c r="AR148" s="129" t="s">
        <v>81</v>
      </c>
      <c r="AT148" s="137" t="s">
        <v>72</v>
      </c>
      <c r="AU148" s="137" t="s">
        <v>81</v>
      </c>
      <c r="AY148" s="129" t="s">
        <v>166</v>
      </c>
      <c r="BK148" s="138">
        <f>SUM(BK149:BK153)</f>
        <v>0</v>
      </c>
    </row>
    <row r="149" spans="1:65" s="2" customFormat="1" ht="24.2" customHeight="1">
      <c r="A149" s="29"/>
      <c r="B149" s="141"/>
      <c r="C149" s="142" t="s">
        <v>247</v>
      </c>
      <c r="D149" s="142" t="s">
        <v>168</v>
      </c>
      <c r="E149" s="143" t="s">
        <v>243</v>
      </c>
      <c r="F149" s="144" t="s">
        <v>244</v>
      </c>
      <c r="G149" s="145" t="s">
        <v>245</v>
      </c>
      <c r="H149" s="146">
        <v>140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38</v>
      </c>
      <c r="O149" s="55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172</v>
      </c>
      <c r="AT149" s="154" t="s">
        <v>168</v>
      </c>
      <c r="AU149" s="154" t="s">
        <v>83</v>
      </c>
      <c r="AY149" s="14" t="s">
        <v>166</v>
      </c>
      <c r="BE149" s="155">
        <f>IF(N149="základní",J149,0)</f>
        <v>0</v>
      </c>
      <c r="BF149" s="155">
        <f>IF(N149="snížená",J149,0)</f>
        <v>0</v>
      </c>
      <c r="BG149" s="155">
        <f>IF(N149="zákl. přenesená",J149,0)</f>
        <v>0</v>
      </c>
      <c r="BH149" s="155">
        <f>IF(N149="sníž. přenesená",J149,0)</f>
        <v>0</v>
      </c>
      <c r="BI149" s="155">
        <f>IF(N149="nulová",J149,0)</f>
        <v>0</v>
      </c>
      <c r="BJ149" s="14" t="s">
        <v>81</v>
      </c>
      <c r="BK149" s="155">
        <f>ROUND(I149*H149,2)</f>
        <v>0</v>
      </c>
      <c r="BL149" s="14" t="s">
        <v>172</v>
      </c>
      <c r="BM149" s="154" t="s">
        <v>449</v>
      </c>
    </row>
    <row r="150" spans="1:65" s="2" customFormat="1" ht="24.2" customHeight="1">
      <c r="A150" s="29"/>
      <c r="B150" s="141"/>
      <c r="C150" s="142" t="s">
        <v>251</v>
      </c>
      <c r="D150" s="142" t="s">
        <v>168</v>
      </c>
      <c r="E150" s="143" t="s">
        <v>248</v>
      </c>
      <c r="F150" s="144" t="s">
        <v>249</v>
      </c>
      <c r="G150" s="145" t="s">
        <v>245</v>
      </c>
      <c r="H150" s="146">
        <v>140</v>
      </c>
      <c r="I150" s="147"/>
      <c r="J150" s="148">
        <f>ROUND(I150*H150,2)</f>
        <v>0</v>
      </c>
      <c r="K150" s="149"/>
      <c r="L150" s="30"/>
      <c r="M150" s="150" t="s">
        <v>1</v>
      </c>
      <c r="N150" s="151" t="s">
        <v>38</v>
      </c>
      <c r="O150" s="55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172</v>
      </c>
      <c r="AT150" s="154" t="s">
        <v>168</v>
      </c>
      <c r="AU150" s="154" t="s">
        <v>83</v>
      </c>
      <c r="AY150" s="14" t="s">
        <v>166</v>
      </c>
      <c r="BE150" s="155">
        <f>IF(N150="základní",J150,0)</f>
        <v>0</v>
      </c>
      <c r="BF150" s="155">
        <f>IF(N150="snížená",J150,0)</f>
        <v>0</v>
      </c>
      <c r="BG150" s="155">
        <f>IF(N150="zákl. přenesená",J150,0)</f>
        <v>0</v>
      </c>
      <c r="BH150" s="155">
        <f>IF(N150="sníž. přenesená",J150,0)</f>
        <v>0</v>
      </c>
      <c r="BI150" s="155">
        <f>IF(N150="nulová",J150,0)</f>
        <v>0</v>
      </c>
      <c r="BJ150" s="14" t="s">
        <v>81</v>
      </c>
      <c r="BK150" s="155">
        <f>ROUND(I150*H150,2)</f>
        <v>0</v>
      </c>
      <c r="BL150" s="14" t="s">
        <v>172</v>
      </c>
      <c r="BM150" s="154" t="s">
        <v>450</v>
      </c>
    </row>
    <row r="151" spans="1:65" s="2" customFormat="1" ht="24.2" customHeight="1">
      <c r="A151" s="29"/>
      <c r="B151" s="141"/>
      <c r="C151" s="142" t="s">
        <v>7</v>
      </c>
      <c r="D151" s="142" t="s">
        <v>168</v>
      </c>
      <c r="E151" s="143" t="s">
        <v>252</v>
      </c>
      <c r="F151" s="144" t="s">
        <v>253</v>
      </c>
      <c r="G151" s="145" t="s">
        <v>245</v>
      </c>
      <c r="H151" s="146">
        <v>130</v>
      </c>
      <c r="I151" s="147"/>
      <c r="J151" s="148">
        <f>ROUND(I151*H151,2)</f>
        <v>0</v>
      </c>
      <c r="K151" s="149"/>
      <c r="L151" s="30"/>
      <c r="M151" s="150" t="s">
        <v>1</v>
      </c>
      <c r="N151" s="151" t="s">
        <v>38</v>
      </c>
      <c r="O151" s="55"/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172</v>
      </c>
      <c r="AT151" s="154" t="s">
        <v>168</v>
      </c>
      <c r="AU151" s="154" t="s">
        <v>83</v>
      </c>
      <c r="AY151" s="14" t="s">
        <v>166</v>
      </c>
      <c r="BE151" s="155">
        <f>IF(N151="základní",J151,0)</f>
        <v>0</v>
      </c>
      <c r="BF151" s="155">
        <f>IF(N151="snížená",J151,0)</f>
        <v>0</v>
      </c>
      <c r="BG151" s="155">
        <f>IF(N151="zákl. přenesená",J151,0)</f>
        <v>0</v>
      </c>
      <c r="BH151" s="155">
        <f>IF(N151="sníž. přenesená",J151,0)</f>
        <v>0</v>
      </c>
      <c r="BI151" s="155">
        <f>IF(N151="nulová",J151,0)</f>
        <v>0</v>
      </c>
      <c r="BJ151" s="14" t="s">
        <v>81</v>
      </c>
      <c r="BK151" s="155">
        <f>ROUND(I151*H151,2)</f>
        <v>0</v>
      </c>
      <c r="BL151" s="14" t="s">
        <v>172</v>
      </c>
      <c r="BM151" s="154" t="s">
        <v>451</v>
      </c>
    </row>
    <row r="152" spans="1:65" s="2" customFormat="1" ht="37.9" customHeight="1">
      <c r="A152" s="29"/>
      <c r="B152" s="141"/>
      <c r="C152" s="142" t="s">
        <v>423</v>
      </c>
      <c r="D152" s="142" t="s">
        <v>168</v>
      </c>
      <c r="E152" s="143" t="s">
        <v>420</v>
      </c>
      <c r="F152" s="144" t="s">
        <v>421</v>
      </c>
      <c r="G152" s="145" t="s">
        <v>245</v>
      </c>
      <c r="H152" s="146">
        <v>8</v>
      </c>
      <c r="I152" s="147"/>
      <c r="J152" s="148">
        <f>ROUND(I152*H152,2)</f>
        <v>0</v>
      </c>
      <c r="K152" s="149"/>
      <c r="L152" s="30"/>
      <c r="M152" s="150" t="s">
        <v>1</v>
      </c>
      <c r="N152" s="151" t="s">
        <v>38</v>
      </c>
      <c r="O152" s="55"/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172</v>
      </c>
      <c r="AT152" s="154" t="s">
        <v>168</v>
      </c>
      <c r="AU152" s="154" t="s">
        <v>83</v>
      </c>
      <c r="AY152" s="14" t="s">
        <v>166</v>
      </c>
      <c r="BE152" s="155">
        <f>IF(N152="základní",J152,0)</f>
        <v>0</v>
      </c>
      <c r="BF152" s="155">
        <f>IF(N152="snížená",J152,0)</f>
        <v>0</v>
      </c>
      <c r="BG152" s="155">
        <f>IF(N152="zákl. přenesená",J152,0)</f>
        <v>0</v>
      </c>
      <c r="BH152" s="155">
        <f>IF(N152="sníž. přenesená",J152,0)</f>
        <v>0</v>
      </c>
      <c r="BI152" s="155">
        <f>IF(N152="nulová",J152,0)</f>
        <v>0</v>
      </c>
      <c r="BJ152" s="14" t="s">
        <v>81</v>
      </c>
      <c r="BK152" s="155">
        <f>ROUND(I152*H152,2)</f>
        <v>0</v>
      </c>
      <c r="BL152" s="14" t="s">
        <v>172</v>
      </c>
      <c r="BM152" s="154" t="s">
        <v>452</v>
      </c>
    </row>
    <row r="153" spans="1:65" s="2" customFormat="1" ht="44.25" customHeight="1">
      <c r="A153" s="29"/>
      <c r="B153" s="141"/>
      <c r="C153" s="142" t="s">
        <v>453</v>
      </c>
      <c r="D153" s="142" t="s">
        <v>168</v>
      </c>
      <c r="E153" s="143" t="s">
        <v>255</v>
      </c>
      <c r="F153" s="144" t="s">
        <v>256</v>
      </c>
      <c r="G153" s="145" t="s">
        <v>245</v>
      </c>
      <c r="H153" s="146">
        <v>2</v>
      </c>
      <c r="I153" s="147"/>
      <c r="J153" s="148">
        <f>ROUND(I153*H153,2)</f>
        <v>0</v>
      </c>
      <c r="K153" s="149"/>
      <c r="L153" s="30"/>
      <c r="M153" s="167" t="s">
        <v>1</v>
      </c>
      <c r="N153" s="168" t="s">
        <v>38</v>
      </c>
      <c r="O153" s="169"/>
      <c r="P153" s="170">
        <f>O153*H153</f>
        <v>0</v>
      </c>
      <c r="Q153" s="170">
        <v>0</v>
      </c>
      <c r="R153" s="170">
        <f>Q153*H153</f>
        <v>0</v>
      </c>
      <c r="S153" s="170">
        <v>0</v>
      </c>
      <c r="T153" s="171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172</v>
      </c>
      <c r="AT153" s="154" t="s">
        <v>168</v>
      </c>
      <c r="AU153" s="154" t="s">
        <v>83</v>
      </c>
      <c r="AY153" s="14" t="s">
        <v>166</v>
      </c>
      <c r="BE153" s="155">
        <f>IF(N153="základní",J153,0)</f>
        <v>0</v>
      </c>
      <c r="BF153" s="155">
        <f>IF(N153="snížená",J153,0)</f>
        <v>0</v>
      </c>
      <c r="BG153" s="155">
        <f>IF(N153="zákl. přenesená",J153,0)</f>
        <v>0</v>
      </c>
      <c r="BH153" s="155">
        <f>IF(N153="sníž. přenesená",J153,0)</f>
        <v>0</v>
      </c>
      <c r="BI153" s="155">
        <f>IF(N153="nulová",J153,0)</f>
        <v>0</v>
      </c>
      <c r="BJ153" s="14" t="s">
        <v>81</v>
      </c>
      <c r="BK153" s="155">
        <f>ROUND(I153*H153,2)</f>
        <v>0</v>
      </c>
      <c r="BL153" s="14" t="s">
        <v>172</v>
      </c>
      <c r="BM153" s="154" t="s">
        <v>454</v>
      </c>
    </row>
    <row r="154" spans="1:65" s="2" customFormat="1" ht="6.95" customHeight="1">
      <c r="A154" s="29"/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2:K15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topLeftCell="A131" workbookViewId="0">
      <selection activeCell="Z134" sqref="Z13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113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455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ROUND((SUM(BE121:BE144)),  2)</f>
        <v>0</v>
      </c>
      <c r="G33" s="29"/>
      <c r="H33" s="29"/>
      <c r="I33" s="97">
        <v>0.21</v>
      </c>
      <c r="J33" s="96">
        <f>ROUND(((SUM(BE121:BE144))*I33),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ROUND((SUM(BF121:BF144)),  2)</f>
        <v>0</v>
      </c>
      <c r="G34" s="29"/>
      <c r="H34" s="29"/>
      <c r="I34" s="97">
        <v>0.12</v>
      </c>
      <c r="J34" s="96">
        <f>ROUND(((SUM(BF121:BF144))*I34),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ROUND((SUM(BG121:BG144)),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ROUND((SUM(BH121:BH144)),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C3 - 044 – Darwinova (u ZŠ TGM)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J140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C3 - 044 – Darwinova (u ZŠ TGM)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13.950379999999997</v>
      </c>
      <c r="S121" s="63"/>
      <c r="T121" s="126">
        <f>T122</f>
        <v>5.2279999999999998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P123+P129+P134+P140</f>
        <v>0</v>
      </c>
      <c r="Q122" s="134"/>
      <c r="R122" s="135">
        <f>R123+R129+R134+R140</f>
        <v>13.950379999999997</v>
      </c>
      <c r="S122" s="134"/>
      <c r="T122" s="136">
        <f>T123+T129+T134+T140</f>
        <v>5.2279999999999998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BK123+BK129+BK134+BK140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SUM(P124:P128)</f>
        <v>0</v>
      </c>
      <c r="Q123" s="134"/>
      <c r="R123" s="135">
        <f>SUM(R124:R128)</f>
        <v>0</v>
      </c>
      <c r="S123" s="134"/>
      <c r="T123" s="136">
        <f>SUM(T124:T128)</f>
        <v>5.2279999999999998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SUM(BK124:BK128)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6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0.58800000000000008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456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16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0.28999999999999998</v>
      </c>
      <c r="T125" s="153">
        <f>S125*H125</f>
        <v>4.6399999999999997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457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30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458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9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459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30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460</v>
      </c>
    </row>
    <row r="129" spans="1:65" s="12" customFormat="1" ht="22.9" customHeight="1">
      <c r="B129" s="128"/>
      <c r="D129" s="129" t="s">
        <v>72</v>
      </c>
      <c r="E129" s="139" t="s">
        <v>186</v>
      </c>
      <c r="F129" s="139" t="s">
        <v>190</v>
      </c>
      <c r="I129" s="131"/>
      <c r="J129" s="140">
        <f>BK129</f>
        <v>0</v>
      </c>
      <c r="L129" s="128"/>
      <c r="M129" s="133"/>
      <c r="N129" s="134"/>
      <c r="O129" s="134"/>
      <c r="P129" s="135">
        <f>SUM(P130:P133)</f>
        <v>0</v>
      </c>
      <c r="Q129" s="134"/>
      <c r="R129" s="135">
        <f>SUM(R130:R133)</f>
        <v>10.225099999999998</v>
      </c>
      <c r="S129" s="134"/>
      <c r="T129" s="136">
        <f>SUM(T130:T133)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SUM(BK130:BK133)</f>
        <v>0</v>
      </c>
    </row>
    <row r="130" spans="1:65" s="2" customFormat="1" ht="21.75" customHeight="1">
      <c r="A130" s="29"/>
      <c r="B130" s="141"/>
      <c r="C130" s="142" t="s">
        <v>191</v>
      </c>
      <c r="D130" s="142" t="s">
        <v>168</v>
      </c>
      <c r="E130" s="143" t="s">
        <v>267</v>
      </c>
      <c r="F130" s="144" t="s">
        <v>268</v>
      </c>
      <c r="G130" s="145" t="s">
        <v>171</v>
      </c>
      <c r="H130" s="146">
        <v>35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461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270</v>
      </c>
      <c r="F131" s="144" t="s">
        <v>271</v>
      </c>
      <c r="G131" s="145" t="s">
        <v>171</v>
      </c>
      <c r="H131" s="146">
        <v>35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0.11162</v>
      </c>
      <c r="R131" s="152">
        <f>Q131*H131</f>
        <v>3.9066999999999998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462</v>
      </c>
    </row>
    <row r="132" spans="1:65" s="2" customFormat="1" ht="21.75" customHeight="1">
      <c r="A132" s="29"/>
      <c r="B132" s="141"/>
      <c r="C132" s="156" t="s">
        <v>199</v>
      </c>
      <c r="D132" s="156" t="s">
        <v>212</v>
      </c>
      <c r="E132" s="157" t="s">
        <v>273</v>
      </c>
      <c r="F132" s="158" t="s">
        <v>274</v>
      </c>
      <c r="G132" s="159" t="s">
        <v>171</v>
      </c>
      <c r="H132" s="160">
        <v>30.9</v>
      </c>
      <c r="I132" s="161"/>
      <c r="J132" s="162">
        <f>ROUND(I132*H132,2)</f>
        <v>0</v>
      </c>
      <c r="K132" s="163"/>
      <c r="L132" s="164"/>
      <c r="M132" s="165" t="s">
        <v>1</v>
      </c>
      <c r="N132" s="166" t="s">
        <v>38</v>
      </c>
      <c r="O132" s="55"/>
      <c r="P132" s="152">
        <f>O132*H132</f>
        <v>0</v>
      </c>
      <c r="Q132" s="152">
        <v>0.17599999999999999</v>
      </c>
      <c r="R132" s="152">
        <f>Q132*H132</f>
        <v>5.4383999999999997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199</v>
      </c>
      <c r="AT132" s="154" t="s">
        <v>212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463</v>
      </c>
    </row>
    <row r="133" spans="1:65" s="2" customFormat="1" ht="16.5" customHeight="1">
      <c r="A133" s="29"/>
      <c r="B133" s="141"/>
      <c r="C133" s="156" t="s">
        <v>203</v>
      </c>
      <c r="D133" s="156" t="s">
        <v>212</v>
      </c>
      <c r="E133" s="157" t="s">
        <v>299</v>
      </c>
      <c r="F133" s="158" t="s">
        <v>645</v>
      </c>
      <c r="G133" s="159" t="s">
        <v>171</v>
      </c>
      <c r="H133" s="160">
        <v>5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0.17599999999999999</v>
      </c>
      <c r="R133" s="152">
        <f>Q133*H133</f>
        <v>0.87999999999999989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464</v>
      </c>
    </row>
    <row r="134" spans="1:65" s="12" customFormat="1" ht="22.9" customHeight="1">
      <c r="B134" s="128"/>
      <c r="D134" s="129" t="s">
        <v>72</v>
      </c>
      <c r="E134" s="139" t="s">
        <v>203</v>
      </c>
      <c r="F134" s="139" t="s">
        <v>219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SUM(P135:P139)</f>
        <v>0</v>
      </c>
      <c r="Q134" s="134"/>
      <c r="R134" s="135">
        <f>SUM(R135:R139)</f>
        <v>3.7252800000000001</v>
      </c>
      <c r="S134" s="134"/>
      <c r="T134" s="136">
        <f>SUM(T135:T139)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SUM(BK135:BK139)</f>
        <v>0</v>
      </c>
    </row>
    <row r="135" spans="1:65" s="2" customFormat="1" ht="16.5" customHeight="1">
      <c r="A135" s="29"/>
      <c r="B135" s="141"/>
      <c r="C135" s="142" t="s">
        <v>207</v>
      </c>
      <c r="D135" s="142" t="s">
        <v>168</v>
      </c>
      <c r="E135" s="143" t="s">
        <v>221</v>
      </c>
      <c r="F135" s="144" t="s">
        <v>222</v>
      </c>
      <c r="G135" s="145" t="s">
        <v>176</v>
      </c>
      <c r="H135" s="146">
        <v>6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4.0079999999999998E-2</v>
      </c>
      <c r="R135" s="152">
        <f>Q135*H135</f>
        <v>0.24047999999999997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465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225</v>
      </c>
      <c r="F136" s="158" t="s">
        <v>226</v>
      </c>
      <c r="G136" s="159" t="s">
        <v>176</v>
      </c>
      <c r="H136" s="160">
        <v>6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0.02</v>
      </c>
      <c r="R136" s="152">
        <f>Q136*H136</f>
        <v>0.12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466</v>
      </c>
    </row>
    <row r="137" spans="1:65" s="2" customFormat="1" ht="33" customHeight="1">
      <c r="A137" s="29"/>
      <c r="B137" s="141"/>
      <c r="C137" s="142" t="s">
        <v>8</v>
      </c>
      <c r="D137" s="142" t="s">
        <v>168</v>
      </c>
      <c r="E137" s="143" t="s">
        <v>229</v>
      </c>
      <c r="F137" s="144" t="s">
        <v>230</v>
      </c>
      <c r="G137" s="145" t="s">
        <v>176</v>
      </c>
      <c r="H137" s="146">
        <v>16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0.15540000000000001</v>
      </c>
      <c r="R137" s="152">
        <f>Q137*H137</f>
        <v>2.4864000000000002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467</v>
      </c>
    </row>
    <row r="138" spans="1:65" s="2" customFormat="1" ht="16.5" customHeight="1">
      <c r="A138" s="29"/>
      <c r="B138" s="141"/>
      <c r="C138" s="156" t="s">
        <v>220</v>
      </c>
      <c r="D138" s="156" t="s">
        <v>212</v>
      </c>
      <c r="E138" s="157" t="s">
        <v>233</v>
      </c>
      <c r="F138" s="158" t="s">
        <v>234</v>
      </c>
      <c r="G138" s="159" t="s">
        <v>176</v>
      </c>
      <c r="H138" s="160">
        <v>4.08</v>
      </c>
      <c r="I138" s="161"/>
      <c r="J138" s="162">
        <f>ROUND(I138*H138,2)</f>
        <v>0</v>
      </c>
      <c r="K138" s="163"/>
      <c r="L138" s="164"/>
      <c r="M138" s="165" t="s">
        <v>1</v>
      </c>
      <c r="N138" s="166" t="s">
        <v>38</v>
      </c>
      <c r="O138" s="55"/>
      <c r="P138" s="152">
        <f>O138*H138</f>
        <v>0</v>
      </c>
      <c r="Q138" s="152">
        <v>0.08</v>
      </c>
      <c r="R138" s="152">
        <f>Q138*H138</f>
        <v>0.32640000000000002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199</v>
      </c>
      <c r="AT138" s="154" t="s">
        <v>212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468</v>
      </c>
    </row>
    <row r="139" spans="1:65" s="2" customFormat="1" ht="16.5" customHeight="1">
      <c r="A139" s="29"/>
      <c r="B139" s="141"/>
      <c r="C139" s="156" t="s">
        <v>224</v>
      </c>
      <c r="D139" s="156" t="s">
        <v>212</v>
      </c>
      <c r="E139" s="157" t="s">
        <v>237</v>
      </c>
      <c r="F139" s="158" t="s">
        <v>238</v>
      </c>
      <c r="G139" s="159" t="s">
        <v>176</v>
      </c>
      <c r="H139" s="160">
        <v>12</v>
      </c>
      <c r="I139" s="161"/>
      <c r="J139" s="162">
        <f>ROUND(I139*H139,2)</f>
        <v>0</v>
      </c>
      <c r="K139" s="163"/>
      <c r="L139" s="164"/>
      <c r="M139" s="165" t="s">
        <v>1</v>
      </c>
      <c r="N139" s="166" t="s">
        <v>38</v>
      </c>
      <c r="O139" s="55"/>
      <c r="P139" s="152">
        <f>O139*H139</f>
        <v>0</v>
      </c>
      <c r="Q139" s="152">
        <v>4.5999999999999999E-2</v>
      </c>
      <c r="R139" s="152">
        <f>Q139*H139</f>
        <v>0.55200000000000005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199</v>
      </c>
      <c r="AT139" s="154" t="s">
        <v>212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469</v>
      </c>
    </row>
    <row r="140" spans="1:65" s="12" customFormat="1" ht="22.9" customHeight="1">
      <c r="B140" s="128"/>
      <c r="D140" s="129" t="s">
        <v>72</v>
      </c>
      <c r="E140" s="139" t="s">
        <v>240</v>
      </c>
      <c r="F140" s="139" t="s">
        <v>241</v>
      </c>
      <c r="I140" s="131"/>
      <c r="J140" s="140">
        <f>BK140</f>
        <v>0</v>
      </c>
      <c r="L140" s="128"/>
      <c r="M140" s="133"/>
      <c r="N140" s="134"/>
      <c r="O140" s="134"/>
      <c r="P140" s="135">
        <f>SUM(P141:P144)</f>
        <v>0</v>
      </c>
      <c r="Q140" s="134"/>
      <c r="R140" s="135">
        <f>SUM(R141:R144)</f>
        <v>0</v>
      </c>
      <c r="S140" s="134"/>
      <c r="T140" s="136">
        <f>SUM(T141:T144)</f>
        <v>0</v>
      </c>
      <c r="AR140" s="129" t="s">
        <v>81</v>
      </c>
      <c r="AT140" s="137" t="s">
        <v>72</v>
      </c>
      <c r="AU140" s="137" t="s">
        <v>81</v>
      </c>
      <c r="AY140" s="129" t="s">
        <v>166</v>
      </c>
      <c r="BK140" s="138">
        <f>SUM(BK141:BK144)</f>
        <v>0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243</v>
      </c>
      <c r="F141" s="144" t="s">
        <v>244</v>
      </c>
      <c r="G141" s="145" t="s">
        <v>245</v>
      </c>
      <c r="H141" s="146">
        <v>70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470</v>
      </c>
    </row>
    <row r="142" spans="1:65" s="2" customFormat="1" ht="24.2" customHeight="1">
      <c r="A142" s="29"/>
      <c r="B142" s="141"/>
      <c r="C142" s="142" t="s">
        <v>232</v>
      </c>
      <c r="D142" s="142" t="s">
        <v>168</v>
      </c>
      <c r="E142" s="143" t="s">
        <v>248</v>
      </c>
      <c r="F142" s="144" t="s">
        <v>249</v>
      </c>
      <c r="G142" s="145" t="s">
        <v>245</v>
      </c>
      <c r="H142" s="146">
        <v>70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471</v>
      </c>
    </row>
    <row r="143" spans="1:65" s="2" customFormat="1" ht="24.2" customHeight="1">
      <c r="A143" s="29"/>
      <c r="B143" s="141"/>
      <c r="C143" s="142" t="s">
        <v>236</v>
      </c>
      <c r="D143" s="142" t="s">
        <v>168</v>
      </c>
      <c r="E143" s="143" t="s">
        <v>252</v>
      </c>
      <c r="F143" s="144" t="s">
        <v>253</v>
      </c>
      <c r="G143" s="145" t="s">
        <v>245</v>
      </c>
      <c r="H143" s="146">
        <v>65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472</v>
      </c>
    </row>
    <row r="144" spans="1:65" s="2" customFormat="1" ht="44.25" customHeight="1">
      <c r="A144" s="29"/>
      <c r="B144" s="141"/>
      <c r="C144" s="142" t="s">
        <v>242</v>
      </c>
      <c r="D144" s="142" t="s">
        <v>168</v>
      </c>
      <c r="E144" s="143" t="s">
        <v>255</v>
      </c>
      <c r="F144" s="144" t="s">
        <v>256</v>
      </c>
      <c r="G144" s="145" t="s">
        <v>245</v>
      </c>
      <c r="H144" s="146">
        <v>5</v>
      </c>
      <c r="I144" s="147"/>
      <c r="J144" s="148">
        <f>ROUND(I144*H144,2)</f>
        <v>0</v>
      </c>
      <c r="K144" s="149"/>
      <c r="L144" s="30"/>
      <c r="M144" s="167" t="s">
        <v>1</v>
      </c>
      <c r="N144" s="168" t="s">
        <v>38</v>
      </c>
      <c r="O144" s="169"/>
      <c r="P144" s="170">
        <f>O144*H144</f>
        <v>0</v>
      </c>
      <c r="Q144" s="170">
        <v>0</v>
      </c>
      <c r="R144" s="170">
        <f>Q144*H144</f>
        <v>0</v>
      </c>
      <c r="S144" s="170">
        <v>0</v>
      </c>
      <c r="T144" s="17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473</v>
      </c>
    </row>
    <row r="145" spans="1:31" s="2" customFormat="1" ht="6.95" customHeight="1">
      <c r="A145" s="29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0"/>
      <c r="M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</sheetData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topLeftCell="A125" workbookViewId="0">
      <selection activeCell="Y139" sqref="Y13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116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474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ROUND((SUM(BE122:BE147)),  2)</f>
        <v>0</v>
      </c>
      <c r="G33" s="29"/>
      <c r="H33" s="29"/>
      <c r="I33" s="97">
        <v>0.21</v>
      </c>
      <c r="J33" s="96">
        <f>ROUND(((SUM(BE122:BE147))*I33),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ROUND((SUM(BF122:BF147)),  2)</f>
        <v>0</v>
      </c>
      <c r="G34" s="29"/>
      <c r="H34" s="29"/>
      <c r="I34" s="97">
        <v>0.12</v>
      </c>
      <c r="J34" s="96">
        <f>ROUND(((SUM(BF122:BF147))*I34),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ROUND((SUM(BG122:BG147)),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ROUND((SUM(BH122:BH147)),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ROUND((SUM(BI122:BI147)),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C4 - 047 – K Vyhlídce (K Vyhlídce X Nad Belárií)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J132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J139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J143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6" t="str">
        <f>E9</f>
        <v>C4 - 047 – K Vyhlídce (K Vyhlídce X Nad Belárií)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25.284660800000005</v>
      </c>
      <c r="S122" s="63"/>
      <c r="T122" s="126">
        <f>T123</f>
        <v>4.3579999999999997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P124+P132+P134+P139+P143</f>
        <v>0</v>
      </c>
      <c r="Q123" s="134"/>
      <c r="R123" s="135">
        <f>R124+R132+R134+R139+R143</f>
        <v>25.284660800000005</v>
      </c>
      <c r="S123" s="134"/>
      <c r="T123" s="136">
        <f>T124+T132+T134+T139+T143</f>
        <v>4.3579999999999997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BK124+BK132+BK134+BK139+BK143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SUM(P125:P131)</f>
        <v>0</v>
      </c>
      <c r="Q124" s="134"/>
      <c r="R124" s="135">
        <f>SUM(R125:R131)</f>
        <v>0</v>
      </c>
      <c r="S124" s="134"/>
      <c r="T124" s="136">
        <f>SUM(T125:T131)</f>
        <v>4.3579999999999997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SUM(BK125:BK131)</f>
        <v>0</v>
      </c>
    </row>
    <row r="125" spans="1:65" s="2" customFormat="1" ht="16.5" customHeight="1">
      <c r="A125" s="29"/>
      <c r="B125" s="141"/>
      <c r="C125" s="142" t="s">
        <v>81</v>
      </c>
      <c r="D125" s="142" t="s">
        <v>168</v>
      </c>
      <c r="E125" s="143" t="s">
        <v>169</v>
      </c>
      <c r="F125" s="144" t="s">
        <v>170</v>
      </c>
      <c r="G125" s="145" t="s">
        <v>171</v>
      </c>
      <c r="H125" s="146">
        <v>6</v>
      </c>
      <c r="I125" s="147"/>
      <c r="J125" s="148">
        <f t="shared" ref="J125:J131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1" si="1">O125*H125</f>
        <v>0</v>
      </c>
      <c r="Q125" s="152">
        <v>0</v>
      </c>
      <c r="R125" s="152">
        <f t="shared" ref="R125:R131" si="2">Q125*H125</f>
        <v>0</v>
      </c>
      <c r="S125" s="152">
        <v>9.8000000000000004E-2</v>
      </c>
      <c r="T125" s="153">
        <f t="shared" ref="T125:T131" si="3">S125*H125</f>
        <v>0.58800000000000008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ref="BE125:BE131" si="4">IF(N125="základní",J125,0)</f>
        <v>0</v>
      </c>
      <c r="BF125" s="155">
        <f t="shared" ref="BF125:BF131" si="5">IF(N125="snížená",J125,0)</f>
        <v>0</v>
      </c>
      <c r="BG125" s="155">
        <f t="shared" ref="BG125:BG131" si="6">IF(N125="zákl. přenesená",J125,0)</f>
        <v>0</v>
      </c>
      <c r="BH125" s="155">
        <f t="shared" ref="BH125:BH131" si="7">IF(N125="sníž. přenesená",J125,0)</f>
        <v>0</v>
      </c>
      <c r="BI125" s="155">
        <f t="shared" ref="BI125:BI131" si="8">IF(N125="nulová",J125,0)</f>
        <v>0</v>
      </c>
      <c r="BJ125" s="14" t="s">
        <v>81</v>
      </c>
      <c r="BK125" s="155">
        <f t="shared" ref="BK125:BK131" si="9">ROUND(I125*H125,2)</f>
        <v>0</v>
      </c>
      <c r="BL125" s="14" t="s">
        <v>172</v>
      </c>
      <c r="BM125" s="154" t="s">
        <v>475</v>
      </c>
    </row>
    <row r="126" spans="1:65" s="2" customFormat="1" ht="16.5" customHeight="1">
      <c r="A126" s="29"/>
      <c r="B126" s="141"/>
      <c r="C126" s="142" t="s">
        <v>83</v>
      </c>
      <c r="D126" s="142" t="s">
        <v>168</v>
      </c>
      <c r="E126" s="143" t="s">
        <v>174</v>
      </c>
      <c r="F126" s="144" t="s">
        <v>175</v>
      </c>
      <c r="G126" s="145" t="s">
        <v>176</v>
      </c>
      <c r="H126" s="146">
        <v>13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0.28999999999999998</v>
      </c>
      <c r="T126" s="153">
        <f t="shared" si="3"/>
        <v>3.7699999999999996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476</v>
      </c>
    </row>
    <row r="127" spans="1:65" s="2" customFormat="1" ht="24.2" customHeight="1">
      <c r="A127" s="29"/>
      <c r="B127" s="141"/>
      <c r="C127" s="142" t="s">
        <v>178</v>
      </c>
      <c r="D127" s="142" t="s">
        <v>168</v>
      </c>
      <c r="E127" s="143" t="s">
        <v>179</v>
      </c>
      <c r="F127" s="144" t="s">
        <v>180</v>
      </c>
      <c r="G127" s="145" t="s">
        <v>171</v>
      </c>
      <c r="H127" s="146">
        <v>20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477</v>
      </c>
    </row>
    <row r="128" spans="1:65" s="2" customFormat="1" ht="33" customHeight="1">
      <c r="A128" s="29"/>
      <c r="B128" s="141"/>
      <c r="C128" s="142" t="s">
        <v>172</v>
      </c>
      <c r="D128" s="142" t="s">
        <v>168</v>
      </c>
      <c r="E128" s="143" t="s">
        <v>182</v>
      </c>
      <c r="F128" s="144" t="s">
        <v>183</v>
      </c>
      <c r="G128" s="145" t="s">
        <v>184</v>
      </c>
      <c r="H128" s="146">
        <v>6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478</v>
      </c>
    </row>
    <row r="129" spans="1:65" s="2" customFormat="1" ht="33" customHeight="1">
      <c r="A129" s="29"/>
      <c r="B129" s="141"/>
      <c r="C129" s="142" t="s">
        <v>186</v>
      </c>
      <c r="D129" s="142" t="s">
        <v>168</v>
      </c>
      <c r="E129" s="143" t="s">
        <v>401</v>
      </c>
      <c r="F129" s="144" t="s">
        <v>402</v>
      </c>
      <c r="G129" s="145" t="s">
        <v>184</v>
      </c>
      <c r="H129" s="146">
        <v>1.05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479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187</v>
      </c>
      <c r="F130" s="144" t="s">
        <v>188</v>
      </c>
      <c r="G130" s="145" t="s">
        <v>171</v>
      </c>
      <c r="H130" s="146">
        <v>20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480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264</v>
      </c>
      <c r="F131" s="144" t="s">
        <v>265</v>
      </c>
      <c r="G131" s="145" t="s">
        <v>176</v>
      </c>
      <c r="H131" s="146">
        <v>15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481</v>
      </c>
    </row>
    <row r="132" spans="1:65" s="12" customFormat="1" ht="22.9" customHeight="1">
      <c r="B132" s="128"/>
      <c r="D132" s="129" t="s">
        <v>72</v>
      </c>
      <c r="E132" s="139" t="s">
        <v>178</v>
      </c>
      <c r="F132" s="139" t="s">
        <v>293</v>
      </c>
      <c r="I132" s="131"/>
      <c r="J132" s="140">
        <f>BK132</f>
        <v>0</v>
      </c>
      <c r="L132" s="128"/>
      <c r="M132" s="133"/>
      <c r="N132" s="134"/>
      <c r="O132" s="134"/>
      <c r="P132" s="135">
        <f>P133</f>
        <v>0</v>
      </c>
      <c r="Q132" s="134"/>
      <c r="R132" s="135">
        <f>R133</f>
        <v>12.609760800000002</v>
      </c>
      <c r="S132" s="134"/>
      <c r="T132" s="136">
        <f>T133</f>
        <v>0</v>
      </c>
      <c r="AR132" s="129" t="s">
        <v>81</v>
      </c>
      <c r="AT132" s="137" t="s">
        <v>72</v>
      </c>
      <c r="AU132" s="137" t="s">
        <v>81</v>
      </c>
      <c r="AY132" s="129" t="s">
        <v>166</v>
      </c>
      <c r="BK132" s="138">
        <f>BK133</f>
        <v>0</v>
      </c>
    </row>
    <row r="133" spans="1:65" s="2" customFormat="1" ht="21.75" customHeight="1">
      <c r="A133" s="29"/>
      <c r="B133" s="141"/>
      <c r="C133" s="142" t="s">
        <v>199</v>
      </c>
      <c r="D133" s="142" t="s">
        <v>168</v>
      </c>
      <c r="E133" s="143" t="s">
        <v>405</v>
      </c>
      <c r="F133" s="144" t="s">
        <v>406</v>
      </c>
      <c r="G133" s="145" t="s">
        <v>184</v>
      </c>
      <c r="H133" s="146">
        <v>5.46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2.3094800000000002</v>
      </c>
      <c r="R133" s="152">
        <f>Q133*H133</f>
        <v>12.609760800000002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482</v>
      </c>
    </row>
    <row r="134" spans="1:65" s="12" customFormat="1" ht="22.9" customHeight="1">
      <c r="B134" s="128"/>
      <c r="D134" s="129" t="s">
        <v>72</v>
      </c>
      <c r="E134" s="139" t="s">
        <v>186</v>
      </c>
      <c r="F134" s="139" t="s">
        <v>190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SUM(P135:P138)</f>
        <v>0</v>
      </c>
      <c r="Q134" s="134"/>
      <c r="R134" s="135">
        <f>SUM(R135:R138)</f>
        <v>7.2961</v>
      </c>
      <c r="S134" s="134"/>
      <c r="T134" s="136">
        <f>SUM(T135:T138)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SUM(BK135:BK138)</f>
        <v>0</v>
      </c>
    </row>
    <row r="135" spans="1:65" s="2" customFormat="1" ht="21.75" customHeight="1">
      <c r="A135" s="29"/>
      <c r="B135" s="141"/>
      <c r="C135" s="142" t="s">
        <v>203</v>
      </c>
      <c r="D135" s="142" t="s">
        <v>168</v>
      </c>
      <c r="E135" s="143" t="s">
        <v>267</v>
      </c>
      <c r="F135" s="144" t="s">
        <v>268</v>
      </c>
      <c r="G135" s="145" t="s">
        <v>171</v>
      </c>
      <c r="H135" s="146">
        <v>25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483</v>
      </c>
    </row>
    <row r="136" spans="1:65" s="2" customFormat="1" ht="24.2" customHeight="1">
      <c r="A136" s="29"/>
      <c r="B136" s="141"/>
      <c r="C136" s="142" t="s">
        <v>207</v>
      </c>
      <c r="D136" s="142" t="s">
        <v>168</v>
      </c>
      <c r="E136" s="143" t="s">
        <v>270</v>
      </c>
      <c r="F136" s="144" t="s">
        <v>271</v>
      </c>
      <c r="G136" s="145" t="s">
        <v>171</v>
      </c>
      <c r="H136" s="146">
        <v>25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0.11162</v>
      </c>
      <c r="R136" s="152">
        <f>Q136*H136</f>
        <v>2.7904999999999998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484</v>
      </c>
    </row>
    <row r="137" spans="1:65" s="2" customFormat="1" ht="21.75" customHeight="1">
      <c r="A137" s="29"/>
      <c r="B137" s="141"/>
      <c r="C137" s="156" t="s">
        <v>211</v>
      </c>
      <c r="D137" s="156" t="s">
        <v>212</v>
      </c>
      <c r="E137" s="157" t="s">
        <v>273</v>
      </c>
      <c r="F137" s="158" t="s">
        <v>274</v>
      </c>
      <c r="G137" s="159" t="s">
        <v>171</v>
      </c>
      <c r="H137" s="160">
        <v>20.6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0.17599999999999999</v>
      </c>
      <c r="R137" s="152">
        <f>Q137*H137</f>
        <v>3.6255999999999999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485</v>
      </c>
    </row>
    <row r="138" spans="1:65" s="2" customFormat="1" ht="16.5" customHeight="1">
      <c r="A138" s="29"/>
      <c r="B138" s="141"/>
      <c r="C138" s="156" t="s">
        <v>8</v>
      </c>
      <c r="D138" s="156" t="s">
        <v>212</v>
      </c>
      <c r="E138" s="157" t="s">
        <v>299</v>
      </c>
      <c r="F138" s="158" t="s">
        <v>645</v>
      </c>
      <c r="G138" s="159" t="s">
        <v>171</v>
      </c>
      <c r="H138" s="160">
        <v>5</v>
      </c>
      <c r="I138" s="161"/>
      <c r="J138" s="162">
        <f>ROUND(I138*H138,2)</f>
        <v>0</v>
      </c>
      <c r="K138" s="163"/>
      <c r="L138" s="164"/>
      <c r="M138" s="165" t="s">
        <v>1</v>
      </c>
      <c r="N138" s="166" t="s">
        <v>38</v>
      </c>
      <c r="O138" s="55"/>
      <c r="P138" s="152">
        <f>O138*H138</f>
        <v>0</v>
      </c>
      <c r="Q138" s="152">
        <v>0.17599999999999999</v>
      </c>
      <c r="R138" s="152">
        <f>Q138*H138</f>
        <v>0.87999999999999989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199</v>
      </c>
      <c r="AT138" s="154" t="s">
        <v>212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486</v>
      </c>
    </row>
    <row r="139" spans="1:65" s="12" customFormat="1" ht="22.9" customHeight="1">
      <c r="B139" s="128"/>
      <c r="D139" s="129" t="s">
        <v>72</v>
      </c>
      <c r="E139" s="139" t="s">
        <v>203</v>
      </c>
      <c r="F139" s="139" t="s">
        <v>219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SUM(P140:P142)</f>
        <v>0</v>
      </c>
      <c r="Q139" s="134"/>
      <c r="R139" s="135">
        <f>SUM(R140:R142)</f>
        <v>5.3788</v>
      </c>
      <c r="S139" s="134"/>
      <c r="T139" s="136">
        <f>SUM(T140:T142)</f>
        <v>0</v>
      </c>
      <c r="AR139" s="129" t="s">
        <v>81</v>
      </c>
      <c r="AT139" s="137" t="s">
        <v>72</v>
      </c>
      <c r="AU139" s="137" t="s">
        <v>81</v>
      </c>
      <c r="AY139" s="129" t="s">
        <v>166</v>
      </c>
      <c r="BK139" s="138">
        <f>SUM(BK140:BK142)</f>
        <v>0</v>
      </c>
    </row>
    <row r="140" spans="1:65" s="2" customFormat="1" ht="33" customHeight="1">
      <c r="A140" s="29"/>
      <c r="B140" s="141"/>
      <c r="C140" s="142" t="s">
        <v>220</v>
      </c>
      <c r="D140" s="142" t="s">
        <v>168</v>
      </c>
      <c r="E140" s="143" t="s">
        <v>229</v>
      </c>
      <c r="F140" s="144" t="s">
        <v>230</v>
      </c>
      <c r="G140" s="145" t="s">
        <v>176</v>
      </c>
      <c r="H140" s="146">
        <v>26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0.15540000000000001</v>
      </c>
      <c r="R140" s="152">
        <f>Q140*H140</f>
        <v>4.0404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487</v>
      </c>
    </row>
    <row r="141" spans="1:65" s="2" customFormat="1" ht="16.5" customHeight="1">
      <c r="A141" s="29"/>
      <c r="B141" s="141"/>
      <c r="C141" s="156" t="s">
        <v>224</v>
      </c>
      <c r="D141" s="156" t="s">
        <v>212</v>
      </c>
      <c r="E141" s="157" t="s">
        <v>233</v>
      </c>
      <c r="F141" s="158" t="s">
        <v>234</v>
      </c>
      <c r="G141" s="159" t="s">
        <v>176</v>
      </c>
      <c r="H141" s="160">
        <v>4.08</v>
      </c>
      <c r="I141" s="161"/>
      <c r="J141" s="162">
        <f>ROUND(I141*H141,2)</f>
        <v>0</v>
      </c>
      <c r="K141" s="163"/>
      <c r="L141" s="164"/>
      <c r="M141" s="165" t="s">
        <v>1</v>
      </c>
      <c r="N141" s="166" t="s">
        <v>38</v>
      </c>
      <c r="O141" s="55"/>
      <c r="P141" s="152">
        <f>O141*H141</f>
        <v>0</v>
      </c>
      <c r="Q141" s="152">
        <v>0.08</v>
      </c>
      <c r="R141" s="152">
        <f>Q141*H141</f>
        <v>0.32640000000000002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199</v>
      </c>
      <c r="AT141" s="154" t="s">
        <v>212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488</v>
      </c>
    </row>
    <row r="142" spans="1:65" s="2" customFormat="1" ht="16.5" customHeight="1">
      <c r="A142" s="29"/>
      <c r="B142" s="141"/>
      <c r="C142" s="156" t="s">
        <v>228</v>
      </c>
      <c r="D142" s="156" t="s">
        <v>212</v>
      </c>
      <c r="E142" s="157" t="s">
        <v>237</v>
      </c>
      <c r="F142" s="158" t="s">
        <v>238</v>
      </c>
      <c r="G142" s="159" t="s">
        <v>176</v>
      </c>
      <c r="H142" s="160">
        <v>22</v>
      </c>
      <c r="I142" s="161"/>
      <c r="J142" s="162">
        <f>ROUND(I142*H142,2)</f>
        <v>0</v>
      </c>
      <c r="K142" s="163"/>
      <c r="L142" s="164"/>
      <c r="M142" s="165" t="s">
        <v>1</v>
      </c>
      <c r="N142" s="166" t="s">
        <v>38</v>
      </c>
      <c r="O142" s="55"/>
      <c r="P142" s="152">
        <f>O142*H142</f>
        <v>0</v>
      </c>
      <c r="Q142" s="152">
        <v>4.5999999999999999E-2</v>
      </c>
      <c r="R142" s="152">
        <f>Q142*H142</f>
        <v>1.012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199</v>
      </c>
      <c r="AT142" s="154" t="s">
        <v>212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489</v>
      </c>
    </row>
    <row r="143" spans="1:65" s="12" customFormat="1" ht="22.9" customHeight="1">
      <c r="B143" s="128"/>
      <c r="D143" s="129" t="s">
        <v>72</v>
      </c>
      <c r="E143" s="139" t="s">
        <v>240</v>
      </c>
      <c r="F143" s="139" t="s">
        <v>241</v>
      </c>
      <c r="I143" s="131"/>
      <c r="J143" s="140">
        <f>BK143</f>
        <v>0</v>
      </c>
      <c r="L143" s="128"/>
      <c r="M143" s="133"/>
      <c r="N143" s="134"/>
      <c r="O143" s="134"/>
      <c r="P143" s="135">
        <f>SUM(P144:P147)</f>
        <v>0</v>
      </c>
      <c r="Q143" s="134"/>
      <c r="R143" s="135">
        <f>SUM(R144:R147)</f>
        <v>0</v>
      </c>
      <c r="S143" s="134"/>
      <c r="T143" s="136">
        <f>SUM(T144:T147)</f>
        <v>0</v>
      </c>
      <c r="AR143" s="129" t="s">
        <v>81</v>
      </c>
      <c r="AT143" s="137" t="s">
        <v>72</v>
      </c>
      <c r="AU143" s="137" t="s">
        <v>81</v>
      </c>
      <c r="AY143" s="129" t="s">
        <v>166</v>
      </c>
      <c r="BK143" s="138">
        <f>SUM(BK144:BK147)</f>
        <v>0</v>
      </c>
    </row>
    <row r="144" spans="1:65" s="2" customFormat="1" ht="24.2" customHeight="1">
      <c r="A144" s="29"/>
      <c r="B144" s="141"/>
      <c r="C144" s="142" t="s">
        <v>232</v>
      </c>
      <c r="D144" s="142" t="s">
        <v>168</v>
      </c>
      <c r="E144" s="143" t="s">
        <v>243</v>
      </c>
      <c r="F144" s="144" t="s">
        <v>244</v>
      </c>
      <c r="G144" s="145" t="s">
        <v>245</v>
      </c>
      <c r="H144" s="146">
        <v>50</v>
      </c>
      <c r="I144" s="147"/>
      <c r="J144" s="148">
        <f>ROUND(I144*H144,2)</f>
        <v>0</v>
      </c>
      <c r="K144" s="149"/>
      <c r="L144" s="30"/>
      <c r="M144" s="150" t="s">
        <v>1</v>
      </c>
      <c r="N144" s="151" t="s">
        <v>38</v>
      </c>
      <c r="O144" s="55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490</v>
      </c>
    </row>
    <row r="145" spans="1:65" s="2" customFormat="1" ht="24.2" customHeight="1">
      <c r="A145" s="29"/>
      <c r="B145" s="141"/>
      <c r="C145" s="142" t="s">
        <v>236</v>
      </c>
      <c r="D145" s="142" t="s">
        <v>168</v>
      </c>
      <c r="E145" s="143" t="s">
        <v>248</v>
      </c>
      <c r="F145" s="144" t="s">
        <v>249</v>
      </c>
      <c r="G145" s="145" t="s">
        <v>245</v>
      </c>
      <c r="H145" s="146">
        <v>50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172</v>
      </c>
      <c r="AT145" s="154" t="s">
        <v>168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491</v>
      </c>
    </row>
    <row r="146" spans="1:65" s="2" customFormat="1" ht="24.2" customHeight="1">
      <c r="A146" s="29"/>
      <c r="B146" s="141"/>
      <c r="C146" s="142" t="s">
        <v>242</v>
      </c>
      <c r="D146" s="142" t="s">
        <v>168</v>
      </c>
      <c r="E146" s="143" t="s">
        <v>252</v>
      </c>
      <c r="F146" s="144" t="s">
        <v>253</v>
      </c>
      <c r="G146" s="145" t="s">
        <v>245</v>
      </c>
      <c r="H146" s="146">
        <v>45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172</v>
      </c>
      <c r="AT146" s="154" t="s">
        <v>168</v>
      </c>
      <c r="AU146" s="154" t="s">
        <v>83</v>
      </c>
      <c r="AY146" s="14" t="s">
        <v>166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172</v>
      </c>
      <c r="BM146" s="154" t="s">
        <v>492</v>
      </c>
    </row>
    <row r="147" spans="1:65" s="2" customFormat="1" ht="44.25" customHeight="1">
      <c r="A147" s="29"/>
      <c r="B147" s="141"/>
      <c r="C147" s="142" t="s">
        <v>247</v>
      </c>
      <c r="D147" s="142" t="s">
        <v>168</v>
      </c>
      <c r="E147" s="143" t="s">
        <v>255</v>
      </c>
      <c r="F147" s="144" t="s">
        <v>256</v>
      </c>
      <c r="G147" s="145" t="s">
        <v>245</v>
      </c>
      <c r="H147" s="146">
        <v>5</v>
      </c>
      <c r="I147" s="147"/>
      <c r="J147" s="148">
        <f>ROUND(I147*H147,2)</f>
        <v>0</v>
      </c>
      <c r="K147" s="149"/>
      <c r="L147" s="30"/>
      <c r="M147" s="167" t="s">
        <v>1</v>
      </c>
      <c r="N147" s="168" t="s">
        <v>38</v>
      </c>
      <c r="O147" s="169"/>
      <c r="P147" s="170">
        <f>O147*H147</f>
        <v>0</v>
      </c>
      <c r="Q147" s="170">
        <v>0</v>
      </c>
      <c r="R147" s="170">
        <f>Q147*H147</f>
        <v>0</v>
      </c>
      <c r="S147" s="170">
        <v>0</v>
      </c>
      <c r="T147" s="17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172</v>
      </c>
      <c r="AT147" s="154" t="s">
        <v>168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493</v>
      </c>
    </row>
    <row r="148" spans="1:65" s="2" customFormat="1" ht="6.95" customHeight="1">
      <c r="A148" s="29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1:K14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119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494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ROUND((SUM(BE121:BE142)),  2)</f>
        <v>0</v>
      </c>
      <c r="G33" s="29"/>
      <c r="H33" s="29"/>
      <c r="I33" s="97">
        <v>0.21</v>
      </c>
      <c r="J33" s="96">
        <f>ROUND(((SUM(BE121:BE142))*I33),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ROUND((SUM(BF121:BF142)),  2)</f>
        <v>0</v>
      </c>
      <c r="G34" s="29"/>
      <c r="H34" s="29"/>
      <c r="I34" s="97">
        <v>0.12</v>
      </c>
      <c r="J34" s="96">
        <f>ROUND(((SUM(BF121:BF142))*I34),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ROUND((SUM(BG121:BG142)),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ROUND((SUM(BH121:BH142)),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ROUND((SUM(BI121:BI142)),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C5 - 052 - K Dolům (u domu č. p. 182/11)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J132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C5 - 052 - K Dolům (u domu č. p. 182/11)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12.38298</v>
      </c>
      <c r="S121" s="63"/>
      <c r="T121" s="126">
        <f>T122</f>
        <v>2.4500000000000002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P123+P128+P132+P138</f>
        <v>0</v>
      </c>
      <c r="Q122" s="134"/>
      <c r="R122" s="135">
        <f>R123+R128+R132+R138</f>
        <v>12.38298</v>
      </c>
      <c r="S122" s="134"/>
      <c r="T122" s="136">
        <f>T123+T128+T132+T138</f>
        <v>2.4500000000000002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BK123+BK128+BK132+BK138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SUM(P124:P127)</f>
        <v>0</v>
      </c>
      <c r="Q123" s="134"/>
      <c r="R123" s="135">
        <f>SUM(R124:R127)</f>
        <v>0</v>
      </c>
      <c r="S123" s="134"/>
      <c r="T123" s="136">
        <f>SUM(T124:T127)</f>
        <v>2.4500000000000002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SUM(BK124:BK127)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25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2.4500000000000002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495</v>
      </c>
    </row>
    <row r="125" spans="1:65" s="2" customFormat="1" ht="33" customHeight="1">
      <c r="A125" s="29"/>
      <c r="B125" s="141"/>
      <c r="C125" s="142" t="s">
        <v>83</v>
      </c>
      <c r="D125" s="142" t="s">
        <v>168</v>
      </c>
      <c r="E125" s="143" t="s">
        <v>182</v>
      </c>
      <c r="F125" s="144" t="s">
        <v>183</v>
      </c>
      <c r="G125" s="145" t="s">
        <v>184</v>
      </c>
      <c r="H125" s="146">
        <v>7.5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496</v>
      </c>
    </row>
    <row r="126" spans="1:65" s="2" customFormat="1" ht="33" customHeight="1">
      <c r="A126" s="29"/>
      <c r="B126" s="141"/>
      <c r="C126" s="142" t="s">
        <v>178</v>
      </c>
      <c r="D126" s="142" t="s">
        <v>168</v>
      </c>
      <c r="E126" s="143" t="s">
        <v>401</v>
      </c>
      <c r="F126" s="144" t="s">
        <v>402</v>
      </c>
      <c r="G126" s="145" t="s">
        <v>184</v>
      </c>
      <c r="H126" s="146">
        <v>2.5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497</v>
      </c>
    </row>
    <row r="127" spans="1:65" s="2" customFormat="1" ht="24.2" customHeight="1">
      <c r="A127" s="29"/>
      <c r="B127" s="141"/>
      <c r="C127" s="142" t="s">
        <v>172</v>
      </c>
      <c r="D127" s="142" t="s">
        <v>168</v>
      </c>
      <c r="E127" s="143" t="s">
        <v>187</v>
      </c>
      <c r="F127" s="144" t="s">
        <v>188</v>
      </c>
      <c r="G127" s="145" t="s">
        <v>171</v>
      </c>
      <c r="H127" s="146">
        <v>25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498</v>
      </c>
    </row>
    <row r="128" spans="1:65" s="12" customFormat="1" ht="22.9" customHeight="1">
      <c r="B128" s="128"/>
      <c r="D128" s="129" t="s">
        <v>72</v>
      </c>
      <c r="E128" s="139" t="s">
        <v>186</v>
      </c>
      <c r="F128" s="139" t="s">
        <v>190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SUM(P129:P131)</f>
        <v>0</v>
      </c>
      <c r="Q128" s="134"/>
      <c r="R128" s="135">
        <f>SUM(R129:R131)</f>
        <v>7.3224999999999998</v>
      </c>
      <c r="S128" s="134"/>
      <c r="T128" s="136">
        <f>SUM(T129:T131)</f>
        <v>0</v>
      </c>
      <c r="AR128" s="129" t="s">
        <v>81</v>
      </c>
      <c r="AT128" s="137" t="s">
        <v>72</v>
      </c>
      <c r="AU128" s="137" t="s">
        <v>81</v>
      </c>
      <c r="AY128" s="129" t="s">
        <v>166</v>
      </c>
      <c r="BK128" s="138">
        <f>SUM(BK129:BK131)</f>
        <v>0</v>
      </c>
    </row>
    <row r="129" spans="1:65" s="2" customFormat="1" ht="21.75" customHeight="1">
      <c r="A129" s="29"/>
      <c r="B129" s="141"/>
      <c r="C129" s="142" t="s">
        <v>186</v>
      </c>
      <c r="D129" s="142" t="s">
        <v>168</v>
      </c>
      <c r="E129" s="143" t="s">
        <v>267</v>
      </c>
      <c r="F129" s="144" t="s">
        <v>268</v>
      </c>
      <c r="G129" s="145" t="s">
        <v>171</v>
      </c>
      <c r="H129" s="146">
        <v>25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172</v>
      </c>
      <c r="BM129" s="154" t="s">
        <v>499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270</v>
      </c>
      <c r="F130" s="144" t="s">
        <v>271</v>
      </c>
      <c r="G130" s="145" t="s">
        <v>171</v>
      </c>
      <c r="H130" s="146">
        <v>25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0.11162</v>
      </c>
      <c r="R130" s="152">
        <f>Q130*H130</f>
        <v>2.7904999999999998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500</v>
      </c>
    </row>
    <row r="131" spans="1:65" s="2" customFormat="1" ht="21.75" customHeight="1">
      <c r="A131" s="29"/>
      <c r="B131" s="141"/>
      <c r="C131" s="156" t="s">
        <v>195</v>
      </c>
      <c r="D131" s="156" t="s">
        <v>212</v>
      </c>
      <c r="E131" s="157" t="s">
        <v>273</v>
      </c>
      <c r="F131" s="158" t="s">
        <v>274</v>
      </c>
      <c r="G131" s="159" t="s">
        <v>171</v>
      </c>
      <c r="H131" s="160">
        <v>25.75</v>
      </c>
      <c r="I131" s="161"/>
      <c r="J131" s="162">
        <f>ROUND(I131*H131,2)</f>
        <v>0</v>
      </c>
      <c r="K131" s="163"/>
      <c r="L131" s="164"/>
      <c r="M131" s="165" t="s">
        <v>1</v>
      </c>
      <c r="N131" s="166" t="s">
        <v>38</v>
      </c>
      <c r="O131" s="55"/>
      <c r="P131" s="152">
        <f>O131*H131</f>
        <v>0</v>
      </c>
      <c r="Q131" s="152">
        <v>0.17599999999999999</v>
      </c>
      <c r="R131" s="152">
        <f>Q131*H131</f>
        <v>4.532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199</v>
      </c>
      <c r="AT131" s="154" t="s">
        <v>212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501</v>
      </c>
    </row>
    <row r="132" spans="1:65" s="12" customFormat="1" ht="22.9" customHeight="1">
      <c r="B132" s="128"/>
      <c r="D132" s="129" t="s">
        <v>72</v>
      </c>
      <c r="E132" s="139" t="s">
        <v>203</v>
      </c>
      <c r="F132" s="139" t="s">
        <v>219</v>
      </c>
      <c r="I132" s="131"/>
      <c r="J132" s="140">
        <f>BK132</f>
        <v>0</v>
      </c>
      <c r="L132" s="128"/>
      <c r="M132" s="133"/>
      <c r="N132" s="134"/>
      <c r="O132" s="134"/>
      <c r="P132" s="135">
        <f>SUM(P133:P137)</f>
        <v>0</v>
      </c>
      <c r="Q132" s="134"/>
      <c r="R132" s="135">
        <f>SUM(R133:R137)</f>
        <v>5.0604800000000001</v>
      </c>
      <c r="S132" s="134"/>
      <c r="T132" s="136">
        <f>SUM(T133:T137)</f>
        <v>0</v>
      </c>
      <c r="AR132" s="129" t="s">
        <v>81</v>
      </c>
      <c r="AT132" s="137" t="s">
        <v>72</v>
      </c>
      <c r="AU132" s="137" t="s">
        <v>81</v>
      </c>
      <c r="AY132" s="129" t="s">
        <v>166</v>
      </c>
      <c r="BK132" s="138">
        <f>SUM(BK133:BK137)</f>
        <v>0</v>
      </c>
    </row>
    <row r="133" spans="1:65" s="2" customFormat="1" ht="16.5" customHeight="1">
      <c r="A133" s="29"/>
      <c r="B133" s="141"/>
      <c r="C133" s="142" t="s">
        <v>199</v>
      </c>
      <c r="D133" s="142" t="s">
        <v>168</v>
      </c>
      <c r="E133" s="143" t="s">
        <v>221</v>
      </c>
      <c r="F133" s="144" t="s">
        <v>222</v>
      </c>
      <c r="G133" s="145" t="s">
        <v>176</v>
      </c>
      <c r="H133" s="146">
        <v>16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4.0079999999999998E-2</v>
      </c>
      <c r="R133" s="152">
        <f>Q133*H133</f>
        <v>0.64127999999999996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502</v>
      </c>
    </row>
    <row r="134" spans="1:65" s="2" customFormat="1" ht="16.5" customHeight="1">
      <c r="A134" s="29"/>
      <c r="B134" s="141"/>
      <c r="C134" s="156" t="s">
        <v>203</v>
      </c>
      <c r="D134" s="156" t="s">
        <v>212</v>
      </c>
      <c r="E134" s="157" t="s">
        <v>225</v>
      </c>
      <c r="F134" s="158" t="s">
        <v>226</v>
      </c>
      <c r="G134" s="159" t="s">
        <v>176</v>
      </c>
      <c r="H134" s="160">
        <v>16</v>
      </c>
      <c r="I134" s="161"/>
      <c r="J134" s="162">
        <f>ROUND(I134*H134,2)</f>
        <v>0</v>
      </c>
      <c r="K134" s="163"/>
      <c r="L134" s="164"/>
      <c r="M134" s="165" t="s">
        <v>1</v>
      </c>
      <c r="N134" s="166" t="s">
        <v>38</v>
      </c>
      <c r="O134" s="55"/>
      <c r="P134" s="152">
        <f>O134*H134</f>
        <v>0</v>
      </c>
      <c r="Q134" s="152">
        <v>0.02</v>
      </c>
      <c r="R134" s="152">
        <f>Q134*H134</f>
        <v>0.32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199</v>
      </c>
      <c r="AT134" s="154" t="s">
        <v>212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503</v>
      </c>
    </row>
    <row r="135" spans="1:65" s="2" customFormat="1" ht="33" customHeight="1">
      <c r="A135" s="29"/>
      <c r="B135" s="141"/>
      <c r="C135" s="142" t="s">
        <v>207</v>
      </c>
      <c r="D135" s="142" t="s">
        <v>168</v>
      </c>
      <c r="E135" s="143" t="s">
        <v>229</v>
      </c>
      <c r="F135" s="144" t="s">
        <v>230</v>
      </c>
      <c r="G135" s="145" t="s">
        <v>176</v>
      </c>
      <c r="H135" s="146">
        <v>20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0.15540000000000001</v>
      </c>
      <c r="R135" s="152">
        <f>Q135*H135</f>
        <v>3.1080000000000001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504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233</v>
      </c>
      <c r="F136" s="158" t="s">
        <v>234</v>
      </c>
      <c r="G136" s="159" t="s">
        <v>176</v>
      </c>
      <c r="H136" s="160">
        <v>2.04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0.08</v>
      </c>
      <c r="R136" s="152">
        <f>Q136*H136</f>
        <v>0.16320000000000001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505</v>
      </c>
    </row>
    <row r="137" spans="1:65" s="2" customFormat="1" ht="16.5" customHeight="1">
      <c r="A137" s="29"/>
      <c r="B137" s="141"/>
      <c r="C137" s="156" t="s">
        <v>8</v>
      </c>
      <c r="D137" s="156" t="s">
        <v>212</v>
      </c>
      <c r="E137" s="157" t="s">
        <v>237</v>
      </c>
      <c r="F137" s="158" t="s">
        <v>238</v>
      </c>
      <c r="G137" s="159" t="s">
        <v>176</v>
      </c>
      <c r="H137" s="160">
        <v>18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4.5999999999999999E-2</v>
      </c>
      <c r="R137" s="152">
        <f>Q137*H137</f>
        <v>0.82799999999999996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506</v>
      </c>
    </row>
    <row r="138" spans="1:65" s="12" customFormat="1" ht="22.9" customHeight="1">
      <c r="B138" s="128"/>
      <c r="D138" s="129" t="s">
        <v>72</v>
      </c>
      <c r="E138" s="139" t="s">
        <v>240</v>
      </c>
      <c r="F138" s="139" t="s">
        <v>241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SUM(P139:P142)</f>
        <v>0</v>
      </c>
      <c r="Q138" s="134"/>
      <c r="R138" s="135">
        <f>SUM(R139:R142)</f>
        <v>0</v>
      </c>
      <c r="S138" s="134"/>
      <c r="T138" s="136">
        <f>SUM(T139:T142)</f>
        <v>0</v>
      </c>
      <c r="AR138" s="129" t="s">
        <v>81</v>
      </c>
      <c r="AT138" s="137" t="s">
        <v>72</v>
      </c>
      <c r="AU138" s="137" t="s">
        <v>81</v>
      </c>
      <c r="AY138" s="129" t="s">
        <v>166</v>
      </c>
      <c r="BK138" s="138">
        <f>SUM(BK139:BK142)</f>
        <v>0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243</v>
      </c>
      <c r="F139" s="144" t="s">
        <v>244</v>
      </c>
      <c r="G139" s="145" t="s">
        <v>245</v>
      </c>
      <c r="H139" s="146">
        <v>20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507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248</v>
      </c>
      <c r="F140" s="144" t="s">
        <v>249</v>
      </c>
      <c r="G140" s="145" t="s">
        <v>245</v>
      </c>
      <c r="H140" s="146">
        <v>20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508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252</v>
      </c>
      <c r="F141" s="144" t="s">
        <v>253</v>
      </c>
      <c r="G141" s="145" t="s">
        <v>245</v>
      </c>
      <c r="H141" s="146">
        <v>17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509</v>
      </c>
    </row>
    <row r="142" spans="1:65" s="2" customFormat="1" ht="44.25" customHeight="1">
      <c r="A142" s="29"/>
      <c r="B142" s="141"/>
      <c r="C142" s="142" t="s">
        <v>232</v>
      </c>
      <c r="D142" s="142" t="s">
        <v>168</v>
      </c>
      <c r="E142" s="143" t="s">
        <v>255</v>
      </c>
      <c r="F142" s="144" t="s">
        <v>256</v>
      </c>
      <c r="G142" s="145" t="s">
        <v>245</v>
      </c>
      <c r="H142" s="146">
        <v>3</v>
      </c>
      <c r="I142" s="147"/>
      <c r="J142" s="148">
        <f>ROUND(I142*H142,2)</f>
        <v>0</v>
      </c>
      <c r="K142" s="149"/>
      <c r="L142" s="30"/>
      <c r="M142" s="167" t="s">
        <v>1</v>
      </c>
      <c r="N142" s="168" t="s">
        <v>38</v>
      </c>
      <c r="O142" s="169"/>
      <c r="P142" s="170">
        <f>O142*H142</f>
        <v>0</v>
      </c>
      <c r="Q142" s="170">
        <v>0</v>
      </c>
      <c r="R142" s="170">
        <f>Q142*H142</f>
        <v>0</v>
      </c>
      <c r="S142" s="170">
        <v>0</v>
      </c>
      <c r="T142" s="17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510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autoFilter ref="C120:K14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abSelected="1" topLeftCell="A119" workbookViewId="0">
      <selection activeCell="AB135" sqref="AB13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511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ROUND((SUM(BE121:BE142)),  2)</f>
        <v>0</v>
      </c>
      <c r="G33" s="29"/>
      <c r="H33" s="29"/>
      <c r="I33" s="97">
        <v>0.21</v>
      </c>
      <c r="J33" s="96">
        <f>ROUND(((SUM(BE121:BE142))*I33),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ROUND((SUM(BF121:BF142)),  2)</f>
        <v>0</v>
      </c>
      <c r="G34" s="29"/>
      <c r="H34" s="29"/>
      <c r="I34" s="97">
        <v>0.12</v>
      </c>
      <c r="J34" s="96">
        <f>ROUND(((SUM(BF121:BF142))*I34),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ROUND((SUM(BG121:BG142)),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ROUND((SUM(BH121:BH142)),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ROUND((SUM(BI121:BI142)),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C6 - 055 – Lysinská (Lysinská X Barunčina)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C6 - 055 – Lysinská (Lysinská X Barunčina)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12.9678</v>
      </c>
      <c r="S121" s="63"/>
      <c r="T121" s="126">
        <f>T122</f>
        <v>3.488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P123+P129+P134+P138</f>
        <v>0</v>
      </c>
      <c r="Q122" s="134"/>
      <c r="R122" s="135">
        <f>R123+R129+R134+R138</f>
        <v>12.9678</v>
      </c>
      <c r="S122" s="134"/>
      <c r="T122" s="136">
        <f>T123+T129+T134+T138</f>
        <v>3.488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BK123+BK129+BK134+BK138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SUM(P124:P128)</f>
        <v>0</v>
      </c>
      <c r="Q123" s="134"/>
      <c r="R123" s="135">
        <f>SUM(R124:R128)</f>
        <v>0</v>
      </c>
      <c r="S123" s="134"/>
      <c r="T123" s="136">
        <f>SUM(T124:T128)</f>
        <v>3.488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SUM(BK124:BK128)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6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0.58800000000000008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512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10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0.28999999999999998</v>
      </c>
      <c r="T125" s="153">
        <f>S125*H125</f>
        <v>2.9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513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21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514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6.3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515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21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516</v>
      </c>
    </row>
    <row r="129" spans="1:65" s="12" customFormat="1" ht="22.9" customHeight="1">
      <c r="B129" s="128"/>
      <c r="D129" s="129" t="s">
        <v>72</v>
      </c>
      <c r="E129" s="139" t="s">
        <v>186</v>
      </c>
      <c r="F129" s="139" t="s">
        <v>190</v>
      </c>
      <c r="I129" s="131"/>
      <c r="J129" s="140">
        <f>BK129</f>
        <v>0</v>
      </c>
      <c r="L129" s="128"/>
      <c r="M129" s="133"/>
      <c r="N129" s="134"/>
      <c r="O129" s="134"/>
      <c r="P129" s="135">
        <f>SUM(P130:P133)</f>
        <v>0</v>
      </c>
      <c r="Q129" s="134"/>
      <c r="R129" s="135">
        <f>SUM(R130:R133)</f>
        <v>7.5889999999999995</v>
      </c>
      <c r="S129" s="134"/>
      <c r="T129" s="136">
        <f>SUM(T130:T133)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SUM(BK130:BK133)</f>
        <v>0</v>
      </c>
    </row>
    <row r="130" spans="1:65" s="2" customFormat="1" ht="21.75" customHeight="1">
      <c r="A130" s="29"/>
      <c r="B130" s="141"/>
      <c r="C130" s="142" t="s">
        <v>191</v>
      </c>
      <c r="D130" s="142" t="s">
        <v>168</v>
      </c>
      <c r="E130" s="143" t="s">
        <v>267</v>
      </c>
      <c r="F130" s="144" t="s">
        <v>268</v>
      </c>
      <c r="G130" s="145" t="s">
        <v>171</v>
      </c>
      <c r="H130" s="146">
        <v>26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517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270</v>
      </c>
      <c r="F131" s="144" t="s">
        <v>271</v>
      </c>
      <c r="G131" s="145" t="s">
        <v>171</v>
      </c>
      <c r="H131" s="146">
        <v>26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0.11162</v>
      </c>
      <c r="R131" s="152">
        <f>Q131*H131</f>
        <v>2.90212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518</v>
      </c>
    </row>
    <row r="132" spans="1:65" s="2" customFormat="1" ht="21.75" customHeight="1">
      <c r="A132" s="29"/>
      <c r="B132" s="141"/>
      <c r="C132" s="156" t="s">
        <v>199</v>
      </c>
      <c r="D132" s="156" t="s">
        <v>212</v>
      </c>
      <c r="E132" s="157" t="s">
        <v>273</v>
      </c>
      <c r="F132" s="158" t="s">
        <v>274</v>
      </c>
      <c r="G132" s="159" t="s">
        <v>171</v>
      </c>
      <c r="H132" s="160">
        <v>21.63</v>
      </c>
      <c r="I132" s="161"/>
      <c r="J132" s="162">
        <f>ROUND(I132*H132,2)</f>
        <v>0</v>
      </c>
      <c r="K132" s="163"/>
      <c r="L132" s="164"/>
      <c r="M132" s="165" t="s">
        <v>1</v>
      </c>
      <c r="N132" s="166" t="s">
        <v>38</v>
      </c>
      <c r="O132" s="55"/>
      <c r="P132" s="152">
        <f>O132*H132</f>
        <v>0</v>
      </c>
      <c r="Q132" s="152">
        <v>0.17599999999999999</v>
      </c>
      <c r="R132" s="152">
        <f>Q132*H132</f>
        <v>3.8068799999999996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199</v>
      </c>
      <c r="AT132" s="154" t="s">
        <v>212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519</v>
      </c>
    </row>
    <row r="133" spans="1:65" s="2" customFormat="1" ht="16.5" customHeight="1">
      <c r="A133" s="29"/>
      <c r="B133" s="141"/>
      <c r="C133" s="156" t="s">
        <v>203</v>
      </c>
      <c r="D133" s="156" t="s">
        <v>212</v>
      </c>
      <c r="E133" s="157" t="s">
        <v>299</v>
      </c>
      <c r="F133" s="158" t="s">
        <v>645</v>
      </c>
      <c r="G133" s="159" t="s">
        <v>171</v>
      </c>
      <c r="H133" s="160">
        <v>5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0.17599999999999999</v>
      </c>
      <c r="R133" s="152">
        <f>Q133*H133</f>
        <v>0.87999999999999989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520</v>
      </c>
    </row>
    <row r="134" spans="1:65" s="12" customFormat="1" ht="22.9" customHeight="1">
      <c r="B134" s="128"/>
      <c r="D134" s="129" t="s">
        <v>72</v>
      </c>
      <c r="E134" s="139" t="s">
        <v>203</v>
      </c>
      <c r="F134" s="139" t="s">
        <v>219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SUM(P135:P137)</f>
        <v>0</v>
      </c>
      <c r="Q134" s="134"/>
      <c r="R134" s="135">
        <f>SUM(R135:R137)</f>
        <v>5.3788</v>
      </c>
      <c r="S134" s="134"/>
      <c r="T134" s="136">
        <f>SUM(T135:T137)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SUM(BK135:BK137)</f>
        <v>0</v>
      </c>
    </row>
    <row r="135" spans="1:65" s="2" customFormat="1" ht="33" customHeight="1">
      <c r="A135" s="29"/>
      <c r="B135" s="141"/>
      <c r="C135" s="142" t="s">
        <v>207</v>
      </c>
      <c r="D135" s="142" t="s">
        <v>168</v>
      </c>
      <c r="E135" s="143" t="s">
        <v>229</v>
      </c>
      <c r="F135" s="144" t="s">
        <v>230</v>
      </c>
      <c r="G135" s="145" t="s">
        <v>176</v>
      </c>
      <c r="H135" s="146">
        <v>26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0.15540000000000001</v>
      </c>
      <c r="R135" s="152">
        <f>Q135*H135</f>
        <v>4.0404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521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233</v>
      </c>
      <c r="F136" s="158" t="s">
        <v>234</v>
      </c>
      <c r="G136" s="159" t="s">
        <v>176</v>
      </c>
      <c r="H136" s="160">
        <v>4.08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0.08</v>
      </c>
      <c r="R136" s="152">
        <f>Q136*H136</f>
        <v>0.32640000000000002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522</v>
      </c>
    </row>
    <row r="137" spans="1:65" s="2" customFormat="1" ht="16.5" customHeight="1">
      <c r="A137" s="29"/>
      <c r="B137" s="141"/>
      <c r="C137" s="156" t="s">
        <v>8</v>
      </c>
      <c r="D137" s="156" t="s">
        <v>212</v>
      </c>
      <c r="E137" s="157" t="s">
        <v>237</v>
      </c>
      <c r="F137" s="158" t="s">
        <v>238</v>
      </c>
      <c r="G137" s="159" t="s">
        <v>176</v>
      </c>
      <c r="H137" s="160">
        <v>22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4.5999999999999999E-2</v>
      </c>
      <c r="R137" s="152">
        <f>Q137*H137</f>
        <v>1.012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523</v>
      </c>
    </row>
    <row r="138" spans="1:65" s="12" customFormat="1" ht="22.9" customHeight="1">
      <c r="B138" s="128"/>
      <c r="D138" s="129" t="s">
        <v>72</v>
      </c>
      <c r="E138" s="139" t="s">
        <v>240</v>
      </c>
      <c r="F138" s="139" t="s">
        <v>241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SUM(P139:P142)</f>
        <v>0</v>
      </c>
      <c r="Q138" s="134"/>
      <c r="R138" s="135">
        <f>SUM(R139:R142)</f>
        <v>0</v>
      </c>
      <c r="S138" s="134"/>
      <c r="T138" s="136">
        <f>SUM(T139:T142)</f>
        <v>0</v>
      </c>
      <c r="AR138" s="129" t="s">
        <v>81</v>
      </c>
      <c r="AT138" s="137" t="s">
        <v>72</v>
      </c>
      <c r="AU138" s="137" t="s">
        <v>81</v>
      </c>
      <c r="AY138" s="129" t="s">
        <v>166</v>
      </c>
      <c r="BK138" s="138">
        <f>SUM(BK139:BK142)</f>
        <v>0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243</v>
      </c>
      <c r="F139" s="144" t="s">
        <v>244</v>
      </c>
      <c r="G139" s="145" t="s">
        <v>245</v>
      </c>
      <c r="H139" s="146">
        <v>50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524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248</v>
      </c>
      <c r="F140" s="144" t="s">
        <v>249</v>
      </c>
      <c r="G140" s="145" t="s">
        <v>245</v>
      </c>
      <c r="H140" s="146">
        <v>50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525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252</v>
      </c>
      <c r="F141" s="144" t="s">
        <v>253</v>
      </c>
      <c r="G141" s="145" t="s">
        <v>245</v>
      </c>
      <c r="H141" s="146">
        <v>45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526</v>
      </c>
    </row>
    <row r="142" spans="1:65" s="2" customFormat="1" ht="44.25" customHeight="1">
      <c r="A142" s="29"/>
      <c r="B142" s="141"/>
      <c r="C142" s="142" t="s">
        <v>232</v>
      </c>
      <c r="D142" s="142" t="s">
        <v>168</v>
      </c>
      <c r="E142" s="143" t="s">
        <v>255</v>
      </c>
      <c r="F142" s="144" t="s">
        <v>256</v>
      </c>
      <c r="G142" s="145" t="s">
        <v>245</v>
      </c>
      <c r="H142" s="146">
        <v>5</v>
      </c>
      <c r="I142" s="147"/>
      <c r="J142" s="148">
        <f>ROUND(I142*H142,2)</f>
        <v>0</v>
      </c>
      <c r="K142" s="149"/>
      <c r="L142" s="30"/>
      <c r="M142" s="167" t="s">
        <v>1</v>
      </c>
      <c r="N142" s="168" t="s">
        <v>38</v>
      </c>
      <c r="O142" s="169"/>
      <c r="P142" s="170">
        <f>O142*H142</f>
        <v>0</v>
      </c>
      <c r="Q142" s="170">
        <v>0</v>
      </c>
      <c r="R142" s="170">
        <f>Q142*H142</f>
        <v>0</v>
      </c>
      <c r="S142" s="170">
        <v>0</v>
      </c>
      <c r="T142" s="17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527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autoFilter ref="C120:K14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125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528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ROUND((SUM(BE122:BE145)),  2)</f>
        <v>0</v>
      </c>
      <c r="G33" s="29"/>
      <c r="H33" s="29"/>
      <c r="I33" s="97">
        <v>0.21</v>
      </c>
      <c r="J33" s="96">
        <f>ROUND(((SUM(BE122:BE145))*I33),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ROUND((SUM(BF122:BF145)),  2)</f>
        <v>0</v>
      </c>
      <c r="G34" s="29"/>
      <c r="H34" s="29"/>
      <c r="I34" s="97">
        <v>0.12</v>
      </c>
      <c r="J34" s="96">
        <f>ROUND(((SUM(BF122:BF145))*I34),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ROUND((SUM(BG122:BG145)),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ROUND((SUM(BH122:BH145)),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ROUND((SUM(BI122:BI145)),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C7 - 058 – Platónova (Platónova X Sokratova)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J141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6" t="str">
        <f>E9</f>
        <v>C7 - 058 – Platónova (Platónova X Sokratova)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13.977920000000001</v>
      </c>
      <c r="S122" s="63"/>
      <c r="T122" s="126">
        <f>T123</f>
        <v>5.8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P124+P131+P133+P138+P141</f>
        <v>0</v>
      </c>
      <c r="Q123" s="134"/>
      <c r="R123" s="135">
        <f>R124+R131+R133+R138+R141</f>
        <v>13.977920000000001</v>
      </c>
      <c r="S123" s="134"/>
      <c r="T123" s="136">
        <f>T124+T131+T133+T138+T141</f>
        <v>5.8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BK124+BK131+BK133+BK138+BK141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SUM(P125:P130)</f>
        <v>0</v>
      </c>
      <c r="Q124" s="134"/>
      <c r="R124" s="135">
        <f>SUM(R125:R130)</f>
        <v>0</v>
      </c>
      <c r="S124" s="134"/>
      <c r="T124" s="136">
        <f>SUM(T125:T130)</f>
        <v>5.8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SUM(BK125:BK130)</f>
        <v>0</v>
      </c>
    </row>
    <row r="125" spans="1:65" s="2" customFormat="1" ht="16.5" customHeight="1">
      <c r="A125" s="29"/>
      <c r="B125" s="141"/>
      <c r="C125" s="142" t="s">
        <v>81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20</v>
      </c>
      <c r="I125" s="147"/>
      <c r="J125" s="148">
        <f t="shared" ref="J125:J130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0" si="1">O125*H125</f>
        <v>0</v>
      </c>
      <c r="Q125" s="152">
        <v>0</v>
      </c>
      <c r="R125" s="152">
        <f t="shared" ref="R125:R130" si="2">Q125*H125</f>
        <v>0</v>
      </c>
      <c r="S125" s="152">
        <v>0.28999999999999998</v>
      </c>
      <c r="T125" s="153">
        <f t="shared" ref="T125:T130" si="3">S125*H125</f>
        <v>5.8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ref="BE125:BE130" si="4">IF(N125="základní",J125,0)</f>
        <v>0</v>
      </c>
      <c r="BF125" s="155">
        <f t="shared" ref="BF125:BF130" si="5">IF(N125="snížená",J125,0)</f>
        <v>0</v>
      </c>
      <c r="BG125" s="155">
        <f t="shared" ref="BG125:BG130" si="6">IF(N125="zákl. přenesená",J125,0)</f>
        <v>0</v>
      </c>
      <c r="BH125" s="155">
        <f t="shared" ref="BH125:BH130" si="7">IF(N125="sníž. přenesená",J125,0)</f>
        <v>0</v>
      </c>
      <c r="BI125" s="155">
        <f t="shared" ref="BI125:BI130" si="8">IF(N125="nulová",J125,0)</f>
        <v>0</v>
      </c>
      <c r="BJ125" s="14" t="s">
        <v>81</v>
      </c>
      <c r="BK125" s="155">
        <f t="shared" ref="BK125:BK130" si="9">ROUND(I125*H125,2)</f>
        <v>0</v>
      </c>
      <c r="BL125" s="14" t="s">
        <v>172</v>
      </c>
      <c r="BM125" s="154" t="s">
        <v>529</v>
      </c>
    </row>
    <row r="126" spans="1:65" s="2" customFormat="1" ht="24.2" customHeight="1">
      <c r="A126" s="29"/>
      <c r="B126" s="141"/>
      <c r="C126" s="142" t="s">
        <v>83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40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530</v>
      </c>
    </row>
    <row r="127" spans="1:65" s="2" customFormat="1" ht="33" customHeight="1">
      <c r="A127" s="29"/>
      <c r="B127" s="141"/>
      <c r="C127" s="142" t="s">
        <v>178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12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531</v>
      </c>
    </row>
    <row r="128" spans="1:65" s="2" customFormat="1" ht="24.2" customHeight="1">
      <c r="A128" s="29"/>
      <c r="B128" s="141"/>
      <c r="C128" s="142" t="s">
        <v>172</v>
      </c>
      <c r="D128" s="142" t="s">
        <v>168</v>
      </c>
      <c r="E128" s="143" t="s">
        <v>290</v>
      </c>
      <c r="F128" s="144" t="s">
        <v>291</v>
      </c>
      <c r="G128" s="145" t="s">
        <v>184</v>
      </c>
      <c r="H128" s="146">
        <v>81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532</v>
      </c>
    </row>
    <row r="129" spans="1:65" s="2" customFormat="1" ht="24.2" customHeight="1">
      <c r="A129" s="29"/>
      <c r="B129" s="141"/>
      <c r="C129" s="142" t="s">
        <v>186</v>
      </c>
      <c r="D129" s="142" t="s">
        <v>168</v>
      </c>
      <c r="E129" s="143" t="s">
        <v>187</v>
      </c>
      <c r="F129" s="144" t="s">
        <v>188</v>
      </c>
      <c r="G129" s="145" t="s">
        <v>171</v>
      </c>
      <c r="H129" s="146">
        <v>40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533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264</v>
      </c>
      <c r="F130" s="144" t="s">
        <v>265</v>
      </c>
      <c r="G130" s="145" t="s">
        <v>176</v>
      </c>
      <c r="H130" s="146">
        <v>20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534</v>
      </c>
    </row>
    <row r="131" spans="1:65" s="12" customFormat="1" ht="22.9" customHeight="1">
      <c r="B131" s="128"/>
      <c r="D131" s="129" t="s">
        <v>72</v>
      </c>
      <c r="E131" s="139" t="s">
        <v>178</v>
      </c>
      <c r="F131" s="139" t="s">
        <v>293</v>
      </c>
      <c r="I131" s="131"/>
      <c r="J131" s="140">
        <f>BK131</f>
        <v>0</v>
      </c>
      <c r="L131" s="128"/>
      <c r="M131" s="133"/>
      <c r="N131" s="134"/>
      <c r="O131" s="134"/>
      <c r="P131" s="135">
        <f>P132</f>
        <v>0</v>
      </c>
      <c r="Q131" s="134"/>
      <c r="R131" s="135">
        <f>R132</f>
        <v>9.2379200000000008</v>
      </c>
      <c r="S131" s="134"/>
      <c r="T131" s="136">
        <f>T132</f>
        <v>0</v>
      </c>
      <c r="AR131" s="129" t="s">
        <v>81</v>
      </c>
      <c r="AT131" s="137" t="s">
        <v>72</v>
      </c>
      <c r="AU131" s="137" t="s">
        <v>81</v>
      </c>
      <c r="AY131" s="129" t="s">
        <v>166</v>
      </c>
      <c r="BK131" s="138">
        <f>BK132</f>
        <v>0</v>
      </c>
    </row>
    <row r="132" spans="1:65" s="2" customFormat="1" ht="24.2" customHeight="1">
      <c r="A132" s="29"/>
      <c r="B132" s="141"/>
      <c r="C132" s="142" t="s">
        <v>195</v>
      </c>
      <c r="D132" s="142" t="s">
        <v>168</v>
      </c>
      <c r="E132" s="143" t="s">
        <v>294</v>
      </c>
      <c r="F132" s="144" t="s">
        <v>295</v>
      </c>
      <c r="G132" s="145" t="s">
        <v>296</v>
      </c>
      <c r="H132" s="146">
        <v>4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2.3094800000000002</v>
      </c>
      <c r="R132" s="152">
        <f>Q132*H132</f>
        <v>9.2379200000000008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535</v>
      </c>
    </row>
    <row r="133" spans="1:65" s="12" customFormat="1" ht="22.9" customHeight="1">
      <c r="B133" s="128"/>
      <c r="D133" s="129" t="s">
        <v>72</v>
      </c>
      <c r="E133" s="139" t="s">
        <v>186</v>
      </c>
      <c r="F133" s="139" t="s">
        <v>190</v>
      </c>
      <c r="I133" s="131"/>
      <c r="J133" s="140">
        <f>BK133</f>
        <v>0</v>
      </c>
      <c r="L133" s="128"/>
      <c r="M133" s="133"/>
      <c r="N133" s="134"/>
      <c r="O133" s="134"/>
      <c r="P133" s="135">
        <f>SUM(P134:P137)</f>
        <v>0</v>
      </c>
      <c r="Q133" s="134"/>
      <c r="R133" s="135">
        <f>SUM(R134:R137)</f>
        <v>0</v>
      </c>
      <c r="S133" s="134"/>
      <c r="T133" s="136">
        <f>SUM(T134:T137)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SUM(BK134:BK137)</f>
        <v>0</v>
      </c>
    </row>
    <row r="134" spans="1:65" s="2" customFormat="1" ht="16.5" customHeight="1">
      <c r="A134" s="29"/>
      <c r="B134" s="141"/>
      <c r="C134" s="142" t="s">
        <v>199</v>
      </c>
      <c r="D134" s="142" t="s">
        <v>168</v>
      </c>
      <c r="E134" s="143" t="s">
        <v>192</v>
      </c>
      <c r="F134" s="144" t="s">
        <v>193</v>
      </c>
      <c r="G134" s="145" t="s">
        <v>171</v>
      </c>
      <c r="H134" s="146">
        <v>40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536</v>
      </c>
    </row>
    <row r="135" spans="1:65" s="2" customFormat="1" ht="24.2" customHeight="1">
      <c r="A135" s="29"/>
      <c r="B135" s="141"/>
      <c r="C135" s="142" t="s">
        <v>203</v>
      </c>
      <c r="D135" s="142" t="s">
        <v>168</v>
      </c>
      <c r="E135" s="143" t="s">
        <v>196</v>
      </c>
      <c r="F135" s="144" t="s">
        <v>197</v>
      </c>
      <c r="G135" s="145" t="s">
        <v>171</v>
      </c>
      <c r="H135" s="146">
        <v>40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537</v>
      </c>
    </row>
    <row r="136" spans="1:65" s="2" customFormat="1" ht="24.2" customHeight="1">
      <c r="A136" s="29"/>
      <c r="B136" s="141"/>
      <c r="C136" s="142" t="s">
        <v>207</v>
      </c>
      <c r="D136" s="142" t="s">
        <v>168</v>
      </c>
      <c r="E136" s="143" t="s">
        <v>200</v>
      </c>
      <c r="F136" s="144" t="s">
        <v>201</v>
      </c>
      <c r="G136" s="145" t="s">
        <v>171</v>
      </c>
      <c r="H136" s="146">
        <v>40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538</v>
      </c>
    </row>
    <row r="137" spans="1:65" s="2" customFormat="1" ht="24.2" customHeight="1">
      <c r="A137" s="29"/>
      <c r="B137" s="141"/>
      <c r="C137" s="142" t="s">
        <v>211</v>
      </c>
      <c r="D137" s="142" t="s">
        <v>168</v>
      </c>
      <c r="E137" s="143" t="s">
        <v>204</v>
      </c>
      <c r="F137" s="144" t="s">
        <v>205</v>
      </c>
      <c r="G137" s="145" t="s">
        <v>171</v>
      </c>
      <c r="H137" s="146">
        <v>40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539</v>
      </c>
    </row>
    <row r="138" spans="1:65" s="12" customFormat="1" ht="22.9" customHeight="1">
      <c r="B138" s="128"/>
      <c r="D138" s="129" t="s">
        <v>72</v>
      </c>
      <c r="E138" s="139" t="s">
        <v>203</v>
      </c>
      <c r="F138" s="139" t="s">
        <v>219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SUM(P139:P140)</f>
        <v>0</v>
      </c>
      <c r="Q138" s="134"/>
      <c r="R138" s="135">
        <f>SUM(R139:R140)</f>
        <v>4.74</v>
      </c>
      <c r="S138" s="134"/>
      <c r="T138" s="136">
        <f>SUM(T139:T140)</f>
        <v>0</v>
      </c>
      <c r="AR138" s="129" t="s">
        <v>81</v>
      </c>
      <c r="AT138" s="137" t="s">
        <v>72</v>
      </c>
      <c r="AU138" s="137" t="s">
        <v>81</v>
      </c>
      <c r="AY138" s="129" t="s">
        <v>166</v>
      </c>
      <c r="BK138" s="138">
        <f>SUM(BK139:BK140)</f>
        <v>0</v>
      </c>
    </row>
    <row r="139" spans="1:65" s="2" customFormat="1" ht="33" customHeight="1">
      <c r="A139" s="29"/>
      <c r="B139" s="141"/>
      <c r="C139" s="142" t="s">
        <v>8</v>
      </c>
      <c r="D139" s="142" t="s">
        <v>168</v>
      </c>
      <c r="E139" s="143" t="s">
        <v>229</v>
      </c>
      <c r="F139" s="144" t="s">
        <v>230</v>
      </c>
      <c r="G139" s="145" t="s">
        <v>176</v>
      </c>
      <c r="H139" s="146">
        <v>20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0.15540000000000001</v>
      </c>
      <c r="R139" s="152">
        <f>Q139*H139</f>
        <v>3.1080000000000001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540</v>
      </c>
    </row>
    <row r="140" spans="1:65" s="2" customFormat="1" ht="16.5" customHeight="1">
      <c r="A140" s="29"/>
      <c r="B140" s="141"/>
      <c r="C140" s="156" t="s">
        <v>220</v>
      </c>
      <c r="D140" s="156" t="s">
        <v>212</v>
      </c>
      <c r="E140" s="157" t="s">
        <v>233</v>
      </c>
      <c r="F140" s="158" t="s">
        <v>234</v>
      </c>
      <c r="G140" s="159" t="s">
        <v>176</v>
      </c>
      <c r="H140" s="160">
        <v>20.399999999999999</v>
      </c>
      <c r="I140" s="161"/>
      <c r="J140" s="162">
        <f>ROUND(I140*H140,2)</f>
        <v>0</v>
      </c>
      <c r="K140" s="163"/>
      <c r="L140" s="164"/>
      <c r="M140" s="165" t="s">
        <v>1</v>
      </c>
      <c r="N140" s="166" t="s">
        <v>38</v>
      </c>
      <c r="O140" s="55"/>
      <c r="P140" s="152">
        <f>O140*H140</f>
        <v>0</v>
      </c>
      <c r="Q140" s="152">
        <v>0.08</v>
      </c>
      <c r="R140" s="152">
        <f>Q140*H140</f>
        <v>1.6319999999999999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199</v>
      </c>
      <c r="AT140" s="154" t="s">
        <v>212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541</v>
      </c>
    </row>
    <row r="141" spans="1:65" s="12" customFormat="1" ht="22.9" customHeight="1">
      <c r="B141" s="128"/>
      <c r="D141" s="129" t="s">
        <v>72</v>
      </c>
      <c r="E141" s="139" t="s">
        <v>240</v>
      </c>
      <c r="F141" s="139" t="s">
        <v>241</v>
      </c>
      <c r="I141" s="131"/>
      <c r="J141" s="140">
        <f>BK141</f>
        <v>0</v>
      </c>
      <c r="L141" s="128"/>
      <c r="M141" s="133"/>
      <c r="N141" s="134"/>
      <c r="O141" s="134"/>
      <c r="P141" s="135">
        <f>SUM(P142:P145)</f>
        <v>0</v>
      </c>
      <c r="Q141" s="134"/>
      <c r="R141" s="135">
        <f>SUM(R142:R145)</f>
        <v>0</v>
      </c>
      <c r="S141" s="134"/>
      <c r="T141" s="136">
        <f>SUM(T142:T145)</f>
        <v>0</v>
      </c>
      <c r="AR141" s="129" t="s">
        <v>81</v>
      </c>
      <c r="AT141" s="137" t="s">
        <v>72</v>
      </c>
      <c r="AU141" s="137" t="s">
        <v>81</v>
      </c>
      <c r="AY141" s="129" t="s">
        <v>166</v>
      </c>
      <c r="BK141" s="138">
        <f>SUM(BK142:BK145)</f>
        <v>0</v>
      </c>
    </row>
    <row r="142" spans="1:65" s="2" customFormat="1" ht="24.2" customHeight="1">
      <c r="A142" s="29"/>
      <c r="B142" s="141"/>
      <c r="C142" s="142" t="s">
        <v>224</v>
      </c>
      <c r="D142" s="142" t="s">
        <v>168</v>
      </c>
      <c r="E142" s="143" t="s">
        <v>243</v>
      </c>
      <c r="F142" s="144" t="s">
        <v>244</v>
      </c>
      <c r="G142" s="145" t="s">
        <v>245</v>
      </c>
      <c r="H142" s="146">
        <v>50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542</v>
      </c>
    </row>
    <row r="143" spans="1:65" s="2" customFormat="1" ht="24.2" customHeight="1">
      <c r="A143" s="29"/>
      <c r="B143" s="141"/>
      <c r="C143" s="142" t="s">
        <v>228</v>
      </c>
      <c r="D143" s="142" t="s">
        <v>168</v>
      </c>
      <c r="E143" s="143" t="s">
        <v>248</v>
      </c>
      <c r="F143" s="144" t="s">
        <v>249</v>
      </c>
      <c r="G143" s="145" t="s">
        <v>245</v>
      </c>
      <c r="H143" s="146">
        <v>50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543</v>
      </c>
    </row>
    <row r="144" spans="1:65" s="2" customFormat="1" ht="24.2" customHeight="1">
      <c r="A144" s="29"/>
      <c r="B144" s="141"/>
      <c r="C144" s="142" t="s">
        <v>232</v>
      </c>
      <c r="D144" s="142" t="s">
        <v>168</v>
      </c>
      <c r="E144" s="143" t="s">
        <v>252</v>
      </c>
      <c r="F144" s="144" t="s">
        <v>253</v>
      </c>
      <c r="G144" s="145" t="s">
        <v>245</v>
      </c>
      <c r="H144" s="146">
        <v>45</v>
      </c>
      <c r="I144" s="147"/>
      <c r="J144" s="148">
        <f>ROUND(I144*H144,2)</f>
        <v>0</v>
      </c>
      <c r="K144" s="149"/>
      <c r="L144" s="30"/>
      <c r="M144" s="150" t="s">
        <v>1</v>
      </c>
      <c r="N144" s="151" t="s">
        <v>38</v>
      </c>
      <c r="O144" s="55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544</v>
      </c>
    </row>
    <row r="145" spans="1:65" s="2" customFormat="1" ht="44.25" customHeight="1">
      <c r="A145" s="29"/>
      <c r="B145" s="141"/>
      <c r="C145" s="142" t="s">
        <v>236</v>
      </c>
      <c r="D145" s="142" t="s">
        <v>168</v>
      </c>
      <c r="E145" s="143" t="s">
        <v>255</v>
      </c>
      <c r="F145" s="144" t="s">
        <v>256</v>
      </c>
      <c r="G145" s="145" t="s">
        <v>245</v>
      </c>
      <c r="H145" s="146">
        <v>5</v>
      </c>
      <c r="I145" s="147"/>
      <c r="J145" s="148">
        <f>ROUND(I145*H145,2)</f>
        <v>0</v>
      </c>
      <c r="K145" s="149"/>
      <c r="L145" s="30"/>
      <c r="M145" s="167" t="s">
        <v>1</v>
      </c>
      <c r="N145" s="168" t="s">
        <v>38</v>
      </c>
      <c r="O145" s="169"/>
      <c r="P145" s="170">
        <f>O145*H145</f>
        <v>0</v>
      </c>
      <c r="Q145" s="170">
        <v>0</v>
      </c>
      <c r="R145" s="170">
        <f>Q145*H145</f>
        <v>0</v>
      </c>
      <c r="S145" s="170">
        <v>0</v>
      </c>
      <c r="T145" s="17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172</v>
      </c>
      <c r="AT145" s="154" t="s">
        <v>168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545</v>
      </c>
    </row>
    <row r="146" spans="1:65" s="2" customFormat="1" ht="6.95" customHeight="1">
      <c r="A146" s="29"/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30"/>
      <c r="M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</sheetData>
  <autoFilter ref="C121:K14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128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546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ROUND((SUM(BE121:BE143)),  2)</f>
        <v>0</v>
      </c>
      <c r="G33" s="29"/>
      <c r="H33" s="29"/>
      <c r="I33" s="97">
        <v>0.21</v>
      </c>
      <c r="J33" s="96">
        <f>ROUND(((SUM(BE121:BE143))*I33),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ROUND((SUM(BF121:BF143)),  2)</f>
        <v>0</v>
      </c>
      <c r="G34" s="29"/>
      <c r="H34" s="29"/>
      <c r="I34" s="97">
        <v>0.12</v>
      </c>
      <c r="J34" s="96">
        <f>ROUND(((SUM(BF121:BF143))*I34),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ROUND((SUM(BG121:BG143)),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ROUND((SUM(BH121:BH143)),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ROUND((SUM(BI121:BI143)),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C8 - 062 – Božetická (Božetická X Pavelkova - parkoviště)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J139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C8 - 062 – Božetická (Božetická X Pavelkova - parkoviště)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63.310160000000003</v>
      </c>
      <c r="S121" s="63"/>
      <c r="T121" s="126">
        <f>T122</f>
        <v>6.3879999999999999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P123+P129+P133+P139</f>
        <v>0</v>
      </c>
      <c r="Q122" s="134"/>
      <c r="R122" s="135">
        <f>R123+R129+R133+R139</f>
        <v>63.310160000000003</v>
      </c>
      <c r="S122" s="134"/>
      <c r="T122" s="136">
        <f>T123+T129+T133+T139</f>
        <v>6.3879999999999999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BK123+BK129+BK133+BK139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SUM(P124:P128)</f>
        <v>0</v>
      </c>
      <c r="Q123" s="134"/>
      <c r="R123" s="135">
        <f>SUM(R124:R128)</f>
        <v>0</v>
      </c>
      <c r="S123" s="134"/>
      <c r="T123" s="136">
        <f>SUM(T124:T128)</f>
        <v>6.3879999999999999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SUM(BK124:BK128)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6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0.58800000000000008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547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20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0.28999999999999998</v>
      </c>
      <c r="T125" s="153">
        <f>S125*H125</f>
        <v>5.8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548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180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549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54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550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180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551</v>
      </c>
    </row>
    <row r="129" spans="1:65" s="12" customFormat="1" ht="22.9" customHeight="1">
      <c r="B129" s="128"/>
      <c r="D129" s="129" t="s">
        <v>72</v>
      </c>
      <c r="E129" s="139" t="s">
        <v>186</v>
      </c>
      <c r="F129" s="139" t="s">
        <v>190</v>
      </c>
      <c r="I129" s="131"/>
      <c r="J129" s="140">
        <f>BK129</f>
        <v>0</v>
      </c>
      <c r="L129" s="128"/>
      <c r="M129" s="133"/>
      <c r="N129" s="134"/>
      <c r="O129" s="134"/>
      <c r="P129" s="135">
        <f>SUM(P130:P132)</f>
        <v>0</v>
      </c>
      <c r="Q129" s="134"/>
      <c r="R129" s="135">
        <f>SUM(R130:R132)</f>
        <v>52.722000000000001</v>
      </c>
      <c r="S129" s="134"/>
      <c r="T129" s="136">
        <f>SUM(T130:T132)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SUM(BK130:BK132)</f>
        <v>0</v>
      </c>
    </row>
    <row r="130" spans="1:65" s="2" customFormat="1" ht="21.75" customHeight="1">
      <c r="A130" s="29"/>
      <c r="B130" s="141"/>
      <c r="C130" s="142" t="s">
        <v>191</v>
      </c>
      <c r="D130" s="142" t="s">
        <v>168</v>
      </c>
      <c r="E130" s="143" t="s">
        <v>267</v>
      </c>
      <c r="F130" s="144" t="s">
        <v>268</v>
      </c>
      <c r="G130" s="145" t="s">
        <v>171</v>
      </c>
      <c r="H130" s="146">
        <v>180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552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270</v>
      </c>
      <c r="F131" s="144" t="s">
        <v>271</v>
      </c>
      <c r="G131" s="145" t="s">
        <v>171</v>
      </c>
      <c r="H131" s="146">
        <v>180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0.11162</v>
      </c>
      <c r="R131" s="152">
        <f>Q131*H131</f>
        <v>20.0916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553</v>
      </c>
    </row>
    <row r="132" spans="1:65" s="2" customFormat="1" ht="21.75" customHeight="1">
      <c r="A132" s="29"/>
      <c r="B132" s="141"/>
      <c r="C132" s="156" t="s">
        <v>199</v>
      </c>
      <c r="D132" s="156" t="s">
        <v>212</v>
      </c>
      <c r="E132" s="157" t="s">
        <v>273</v>
      </c>
      <c r="F132" s="158" t="s">
        <v>274</v>
      </c>
      <c r="G132" s="159" t="s">
        <v>171</v>
      </c>
      <c r="H132" s="160">
        <v>185.4</v>
      </c>
      <c r="I132" s="161"/>
      <c r="J132" s="162">
        <f>ROUND(I132*H132,2)</f>
        <v>0</v>
      </c>
      <c r="K132" s="163"/>
      <c r="L132" s="164"/>
      <c r="M132" s="165" t="s">
        <v>1</v>
      </c>
      <c r="N132" s="166" t="s">
        <v>38</v>
      </c>
      <c r="O132" s="55"/>
      <c r="P132" s="152">
        <f>O132*H132</f>
        <v>0</v>
      </c>
      <c r="Q132" s="152">
        <v>0.17599999999999999</v>
      </c>
      <c r="R132" s="152">
        <f>Q132*H132</f>
        <v>32.630400000000002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199</v>
      </c>
      <c r="AT132" s="154" t="s">
        <v>212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554</v>
      </c>
    </row>
    <row r="133" spans="1:65" s="12" customFormat="1" ht="22.9" customHeight="1">
      <c r="B133" s="128"/>
      <c r="D133" s="129" t="s">
        <v>72</v>
      </c>
      <c r="E133" s="139" t="s">
        <v>203</v>
      </c>
      <c r="F133" s="139" t="s">
        <v>219</v>
      </c>
      <c r="I133" s="131"/>
      <c r="J133" s="140">
        <f>BK133</f>
        <v>0</v>
      </c>
      <c r="L133" s="128"/>
      <c r="M133" s="133"/>
      <c r="N133" s="134"/>
      <c r="O133" s="134"/>
      <c r="P133" s="135">
        <f>SUM(P134:P138)</f>
        <v>0</v>
      </c>
      <c r="Q133" s="134"/>
      <c r="R133" s="135">
        <f>SUM(R134:R138)</f>
        <v>10.58816</v>
      </c>
      <c r="S133" s="134"/>
      <c r="T133" s="136">
        <f>SUM(T134:T138)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SUM(BK134:BK138)</f>
        <v>0</v>
      </c>
    </row>
    <row r="134" spans="1:65" s="2" customFormat="1" ht="16.5" customHeight="1">
      <c r="A134" s="29"/>
      <c r="B134" s="141"/>
      <c r="C134" s="142" t="s">
        <v>203</v>
      </c>
      <c r="D134" s="142" t="s">
        <v>168</v>
      </c>
      <c r="E134" s="143" t="s">
        <v>221</v>
      </c>
      <c r="F134" s="144" t="s">
        <v>222</v>
      </c>
      <c r="G134" s="145" t="s">
        <v>176</v>
      </c>
      <c r="H134" s="146">
        <v>22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4.0079999999999998E-2</v>
      </c>
      <c r="R134" s="152">
        <f>Q134*H134</f>
        <v>0.88175999999999999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555</v>
      </c>
    </row>
    <row r="135" spans="1:65" s="2" customFormat="1" ht="16.5" customHeight="1">
      <c r="A135" s="29"/>
      <c r="B135" s="141"/>
      <c r="C135" s="156" t="s">
        <v>207</v>
      </c>
      <c r="D135" s="156" t="s">
        <v>212</v>
      </c>
      <c r="E135" s="157" t="s">
        <v>225</v>
      </c>
      <c r="F135" s="158" t="s">
        <v>226</v>
      </c>
      <c r="G135" s="159" t="s">
        <v>176</v>
      </c>
      <c r="H135" s="160">
        <v>22</v>
      </c>
      <c r="I135" s="161"/>
      <c r="J135" s="162">
        <f>ROUND(I135*H135,2)</f>
        <v>0</v>
      </c>
      <c r="K135" s="163"/>
      <c r="L135" s="164"/>
      <c r="M135" s="165" t="s">
        <v>1</v>
      </c>
      <c r="N135" s="166" t="s">
        <v>38</v>
      </c>
      <c r="O135" s="55"/>
      <c r="P135" s="152">
        <f>O135*H135</f>
        <v>0</v>
      </c>
      <c r="Q135" s="152">
        <v>0.02</v>
      </c>
      <c r="R135" s="152">
        <f>Q135*H135</f>
        <v>0.44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199</v>
      </c>
      <c r="AT135" s="154" t="s">
        <v>212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556</v>
      </c>
    </row>
    <row r="136" spans="1:65" s="2" customFormat="1" ht="33" customHeight="1">
      <c r="A136" s="29"/>
      <c r="B136" s="141"/>
      <c r="C136" s="142" t="s">
        <v>211</v>
      </c>
      <c r="D136" s="142" t="s">
        <v>168</v>
      </c>
      <c r="E136" s="143" t="s">
        <v>229</v>
      </c>
      <c r="F136" s="144" t="s">
        <v>230</v>
      </c>
      <c r="G136" s="145" t="s">
        <v>176</v>
      </c>
      <c r="H136" s="146">
        <v>40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0.15540000000000001</v>
      </c>
      <c r="R136" s="152">
        <f>Q136*H136</f>
        <v>6.2160000000000002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557</v>
      </c>
    </row>
    <row r="137" spans="1:65" s="2" customFormat="1" ht="16.5" customHeight="1">
      <c r="A137" s="29"/>
      <c r="B137" s="141"/>
      <c r="C137" s="156" t="s">
        <v>8</v>
      </c>
      <c r="D137" s="156" t="s">
        <v>212</v>
      </c>
      <c r="E137" s="157" t="s">
        <v>233</v>
      </c>
      <c r="F137" s="158" t="s">
        <v>234</v>
      </c>
      <c r="G137" s="159" t="s">
        <v>176</v>
      </c>
      <c r="H137" s="160">
        <v>34.68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0.08</v>
      </c>
      <c r="R137" s="152">
        <f>Q137*H137</f>
        <v>2.7744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558</v>
      </c>
    </row>
    <row r="138" spans="1:65" s="2" customFormat="1" ht="16.5" customHeight="1">
      <c r="A138" s="29"/>
      <c r="B138" s="141"/>
      <c r="C138" s="156" t="s">
        <v>220</v>
      </c>
      <c r="D138" s="156" t="s">
        <v>212</v>
      </c>
      <c r="E138" s="157" t="s">
        <v>237</v>
      </c>
      <c r="F138" s="158" t="s">
        <v>238</v>
      </c>
      <c r="G138" s="159" t="s">
        <v>176</v>
      </c>
      <c r="H138" s="160">
        <v>6</v>
      </c>
      <c r="I138" s="161"/>
      <c r="J138" s="162">
        <f>ROUND(I138*H138,2)</f>
        <v>0</v>
      </c>
      <c r="K138" s="163"/>
      <c r="L138" s="164"/>
      <c r="M138" s="165" t="s">
        <v>1</v>
      </c>
      <c r="N138" s="166" t="s">
        <v>38</v>
      </c>
      <c r="O138" s="55"/>
      <c r="P138" s="152">
        <f>O138*H138</f>
        <v>0</v>
      </c>
      <c r="Q138" s="152">
        <v>4.5999999999999999E-2</v>
      </c>
      <c r="R138" s="152">
        <f>Q138*H138</f>
        <v>0.27600000000000002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199</v>
      </c>
      <c r="AT138" s="154" t="s">
        <v>212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559</v>
      </c>
    </row>
    <row r="139" spans="1:65" s="12" customFormat="1" ht="22.9" customHeight="1">
      <c r="B139" s="128"/>
      <c r="D139" s="129" t="s">
        <v>72</v>
      </c>
      <c r="E139" s="139" t="s">
        <v>240</v>
      </c>
      <c r="F139" s="139" t="s">
        <v>241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SUM(P140:P143)</f>
        <v>0</v>
      </c>
      <c r="Q139" s="134"/>
      <c r="R139" s="135">
        <f>SUM(R140:R143)</f>
        <v>0</v>
      </c>
      <c r="S139" s="134"/>
      <c r="T139" s="136">
        <f>SUM(T140:T143)</f>
        <v>0</v>
      </c>
      <c r="AR139" s="129" t="s">
        <v>81</v>
      </c>
      <c r="AT139" s="137" t="s">
        <v>72</v>
      </c>
      <c r="AU139" s="137" t="s">
        <v>81</v>
      </c>
      <c r="AY139" s="129" t="s">
        <v>166</v>
      </c>
      <c r="BK139" s="138">
        <f>SUM(BK140:BK143)</f>
        <v>0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243</v>
      </c>
      <c r="F140" s="144" t="s">
        <v>244</v>
      </c>
      <c r="G140" s="145" t="s">
        <v>245</v>
      </c>
      <c r="H140" s="146">
        <v>167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560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248</v>
      </c>
      <c r="F141" s="144" t="s">
        <v>249</v>
      </c>
      <c r="G141" s="145" t="s">
        <v>245</v>
      </c>
      <c r="H141" s="146">
        <v>167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561</v>
      </c>
    </row>
    <row r="142" spans="1:65" s="2" customFormat="1" ht="24.2" customHeight="1">
      <c r="A142" s="29"/>
      <c r="B142" s="141"/>
      <c r="C142" s="142" t="s">
        <v>232</v>
      </c>
      <c r="D142" s="142" t="s">
        <v>168</v>
      </c>
      <c r="E142" s="143" t="s">
        <v>252</v>
      </c>
      <c r="F142" s="144" t="s">
        <v>253</v>
      </c>
      <c r="G142" s="145" t="s">
        <v>245</v>
      </c>
      <c r="H142" s="146">
        <v>162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562</v>
      </c>
    </row>
    <row r="143" spans="1:65" s="2" customFormat="1" ht="44.25" customHeight="1">
      <c r="A143" s="29"/>
      <c r="B143" s="141"/>
      <c r="C143" s="142" t="s">
        <v>236</v>
      </c>
      <c r="D143" s="142" t="s">
        <v>168</v>
      </c>
      <c r="E143" s="143" t="s">
        <v>255</v>
      </c>
      <c r="F143" s="144" t="s">
        <v>256</v>
      </c>
      <c r="G143" s="145" t="s">
        <v>245</v>
      </c>
      <c r="H143" s="146">
        <v>5</v>
      </c>
      <c r="I143" s="147"/>
      <c r="J143" s="148">
        <f>ROUND(I143*H143,2)</f>
        <v>0</v>
      </c>
      <c r="K143" s="149"/>
      <c r="L143" s="30"/>
      <c r="M143" s="167" t="s">
        <v>1</v>
      </c>
      <c r="N143" s="168" t="s">
        <v>38</v>
      </c>
      <c r="O143" s="169"/>
      <c r="P143" s="170">
        <f>O143*H143</f>
        <v>0</v>
      </c>
      <c r="Q143" s="170">
        <v>0</v>
      </c>
      <c r="R143" s="170">
        <f>Q143*H143</f>
        <v>0</v>
      </c>
      <c r="S143" s="170">
        <v>0</v>
      </c>
      <c r="T143" s="17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563</v>
      </c>
    </row>
    <row r="144" spans="1:65" s="2" customFormat="1" ht="6.95" customHeight="1">
      <c r="A144" s="29"/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20:K14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131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76" t="s">
        <v>564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ROUND((SUM(BE122:BE148)),  2)</f>
        <v>0</v>
      </c>
      <c r="G33" s="29"/>
      <c r="H33" s="29"/>
      <c r="I33" s="97">
        <v>0.21</v>
      </c>
      <c r="J33" s="96">
        <f>ROUND(((SUM(BE122:BE148))*I33),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ROUND((SUM(BF122:BF148)),  2)</f>
        <v>0</v>
      </c>
      <c r="G34" s="29"/>
      <c r="H34" s="29"/>
      <c r="I34" s="97">
        <v>0.12</v>
      </c>
      <c r="J34" s="96">
        <f>ROUND(((SUM(BF122:BF148))*I34),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ROUND((SUM(BG122:BG148)),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ROUND((SUM(BH122:BH148)),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ROUND((SUM(BI122:BI148)),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76" t="str">
        <f>E9</f>
        <v>C9 - 065 – Nikoly Vapcarova (Nikoly Vapcarova X Jordana Jovkova)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J144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30" customHeight="1">
      <c r="A114" s="29"/>
      <c r="B114" s="30"/>
      <c r="C114" s="29"/>
      <c r="D114" s="29"/>
      <c r="E114" s="176" t="str">
        <f>E9</f>
        <v>C9 - 065 – Nikoly Vapcarova (Nikoly Vapcarova X Jordana Jovkova)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17.52861</v>
      </c>
      <c r="S122" s="63"/>
      <c r="T122" s="126">
        <f>T123</f>
        <v>1.8379999999999999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P124+P131+P134+P138+P144</f>
        <v>0</v>
      </c>
      <c r="Q123" s="134"/>
      <c r="R123" s="135">
        <f>R124+R131+R134+R138+R144</f>
        <v>17.52861</v>
      </c>
      <c r="S123" s="134"/>
      <c r="T123" s="136">
        <f>T124+T131+T134+T138+T144</f>
        <v>1.8379999999999999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BK124+BK131+BK134+BK138+BK144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SUM(P125:P130)</f>
        <v>0</v>
      </c>
      <c r="Q124" s="134"/>
      <c r="R124" s="135">
        <f>SUM(R125:R130)</f>
        <v>0</v>
      </c>
      <c r="S124" s="134"/>
      <c r="T124" s="136">
        <f>SUM(T125:T130)</f>
        <v>1.8379999999999999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SUM(BK125:BK130)</f>
        <v>0</v>
      </c>
    </row>
    <row r="125" spans="1:65" s="2" customFormat="1" ht="16.5" customHeight="1">
      <c r="A125" s="29"/>
      <c r="B125" s="141"/>
      <c r="C125" s="142" t="s">
        <v>81</v>
      </c>
      <c r="D125" s="142" t="s">
        <v>168</v>
      </c>
      <c r="E125" s="143" t="s">
        <v>169</v>
      </c>
      <c r="F125" s="144" t="s">
        <v>170</v>
      </c>
      <c r="G125" s="145" t="s">
        <v>171</v>
      </c>
      <c r="H125" s="146">
        <v>1</v>
      </c>
      <c r="I125" s="147"/>
      <c r="J125" s="148">
        <f t="shared" ref="J125:J130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0" si="1">O125*H125</f>
        <v>0</v>
      </c>
      <c r="Q125" s="152">
        <v>0</v>
      </c>
      <c r="R125" s="152">
        <f t="shared" ref="R125:R130" si="2">Q125*H125</f>
        <v>0</v>
      </c>
      <c r="S125" s="152">
        <v>9.8000000000000004E-2</v>
      </c>
      <c r="T125" s="153">
        <f t="shared" ref="T125:T130" si="3">S125*H125</f>
        <v>9.8000000000000004E-2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ref="BE125:BE130" si="4">IF(N125="základní",J125,0)</f>
        <v>0</v>
      </c>
      <c r="BF125" s="155">
        <f t="shared" ref="BF125:BF130" si="5">IF(N125="snížená",J125,0)</f>
        <v>0</v>
      </c>
      <c r="BG125" s="155">
        <f t="shared" ref="BG125:BG130" si="6">IF(N125="zákl. přenesená",J125,0)</f>
        <v>0</v>
      </c>
      <c r="BH125" s="155">
        <f t="shared" ref="BH125:BH130" si="7">IF(N125="sníž. přenesená",J125,0)</f>
        <v>0</v>
      </c>
      <c r="BI125" s="155">
        <f t="shared" ref="BI125:BI130" si="8">IF(N125="nulová",J125,0)</f>
        <v>0</v>
      </c>
      <c r="BJ125" s="14" t="s">
        <v>81</v>
      </c>
      <c r="BK125" s="155">
        <f t="shared" ref="BK125:BK130" si="9">ROUND(I125*H125,2)</f>
        <v>0</v>
      </c>
      <c r="BL125" s="14" t="s">
        <v>172</v>
      </c>
      <c r="BM125" s="154" t="s">
        <v>565</v>
      </c>
    </row>
    <row r="126" spans="1:65" s="2" customFormat="1" ht="16.5" customHeight="1">
      <c r="A126" s="29"/>
      <c r="B126" s="141"/>
      <c r="C126" s="142" t="s">
        <v>83</v>
      </c>
      <c r="D126" s="142" t="s">
        <v>168</v>
      </c>
      <c r="E126" s="143" t="s">
        <v>174</v>
      </c>
      <c r="F126" s="144" t="s">
        <v>175</v>
      </c>
      <c r="G126" s="145" t="s">
        <v>176</v>
      </c>
      <c r="H126" s="146">
        <v>6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0.28999999999999998</v>
      </c>
      <c r="T126" s="153">
        <f t="shared" si="3"/>
        <v>1.7399999999999998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566</v>
      </c>
    </row>
    <row r="127" spans="1:65" s="2" customFormat="1" ht="24.2" customHeight="1">
      <c r="A127" s="29"/>
      <c r="B127" s="141"/>
      <c r="C127" s="142" t="s">
        <v>178</v>
      </c>
      <c r="D127" s="142" t="s">
        <v>168</v>
      </c>
      <c r="E127" s="143" t="s">
        <v>179</v>
      </c>
      <c r="F127" s="144" t="s">
        <v>180</v>
      </c>
      <c r="G127" s="145" t="s">
        <v>171</v>
      </c>
      <c r="H127" s="146">
        <v>30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567</v>
      </c>
    </row>
    <row r="128" spans="1:65" s="2" customFormat="1" ht="33" customHeight="1">
      <c r="A128" s="29"/>
      <c r="B128" s="141"/>
      <c r="C128" s="142" t="s">
        <v>172</v>
      </c>
      <c r="D128" s="142" t="s">
        <v>168</v>
      </c>
      <c r="E128" s="143" t="s">
        <v>182</v>
      </c>
      <c r="F128" s="144" t="s">
        <v>183</v>
      </c>
      <c r="G128" s="145" t="s">
        <v>184</v>
      </c>
      <c r="H128" s="146">
        <v>9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568</v>
      </c>
    </row>
    <row r="129" spans="1:65" s="2" customFormat="1" ht="33" customHeight="1">
      <c r="A129" s="29"/>
      <c r="B129" s="141"/>
      <c r="C129" s="142" t="s">
        <v>186</v>
      </c>
      <c r="D129" s="142" t="s">
        <v>168</v>
      </c>
      <c r="E129" s="143" t="s">
        <v>401</v>
      </c>
      <c r="F129" s="144" t="s">
        <v>402</v>
      </c>
      <c r="G129" s="145" t="s">
        <v>184</v>
      </c>
      <c r="H129" s="146">
        <v>1.875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569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187</v>
      </c>
      <c r="F130" s="144" t="s">
        <v>188</v>
      </c>
      <c r="G130" s="145" t="s">
        <v>171</v>
      </c>
      <c r="H130" s="146">
        <v>30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570</v>
      </c>
    </row>
    <row r="131" spans="1:65" s="12" customFormat="1" ht="22.9" customHeight="1">
      <c r="B131" s="128"/>
      <c r="D131" s="129" t="s">
        <v>72</v>
      </c>
      <c r="E131" s="139" t="s">
        <v>178</v>
      </c>
      <c r="F131" s="139" t="s">
        <v>293</v>
      </c>
      <c r="I131" s="131"/>
      <c r="J131" s="140">
        <f>BK131</f>
        <v>0</v>
      </c>
      <c r="L131" s="128"/>
      <c r="M131" s="133"/>
      <c r="N131" s="134"/>
      <c r="O131" s="134"/>
      <c r="P131" s="135">
        <f>SUM(P132:P133)</f>
        <v>0</v>
      </c>
      <c r="Q131" s="134"/>
      <c r="R131" s="135">
        <f>SUM(R132:R133)</f>
        <v>7.1129100000000003</v>
      </c>
      <c r="S131" s="134"/>
      <c r="T131" s="136">
        <f>SUM(T132:T133)</f>
        <v>0</v>
      </c>
      <c r="AR131" s="129" t="s">
        <v>81</v>
      </c>
      <c r="AT131" s="137" t="s">
        <v>72</v>
      </c>
      <c r="AU131" s="137" t="s">
        <v>81</v>
      </c>
      <c r="AY131" s="129" t="s">
        <v>166</v>
      </c>
      <c r="BK131" s="138">
        <f>SUM(BK132:BK133)</f>
        <v>0</v>
      </c>
    </row>
    <row r="132" spans="1:65" s="2" customFormat="1" ht="24.2" customHeight="1">
      <c r="A132" s="29"/>
      <c r="B132" s="141"/>
      <c r="C132" s="142" t="s">
        <v>195</v>
      </c>
      <c r="D132" s="142" t="s">
        <v>168</v>
      </c>
      <c r="E132" s="143" t="s">
        <v>571</v>
      </c>
      <c r="F132" s="144" t="s">
        <v>572</v>
      </c>
      <c r="G132" s="145" t="s">
        <v>176</v>
      </c>
      <c r="H132" s="146">
        <v>12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0.24127000000000001</v>
      </c>
      <c r="R132" s="152">
        <f>Q132*H132</f>
        <v>2.8952400000000003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573</v>
      </c>
    </row>
    <row r="133" spans="1:65" s="2" customFormat="1" ht="24.2" customHeight="1">
      <c r="A133" s="29"/>
      <c r="B133" s="141"/>
      <c r="C133" s="156" t="s">
        <v>199</v>
      </c>
      <c r="D133" s="156" t="s">
        <v>212</v>
      </c>
      <c r="E133" s="157" t="s">
        <v>574</v>
      </c>
      <c r="F133" s="158" t="s">
        <v>575</v>
      </c>
      <c r="G133" s="159" t="s">
        <v>444</v>
      </c>
      <c r="H133" s="160">
        <v>68.58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6.1499999999999999E-2</v>
      </c>
      <c r="R133" s="152">
        <f>Q133*H133</f>
        <v>4.21767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576</v>
      </c>
    </row>
    <row r="134" spans="1:65" s="12" customFormat="1" ht="22.9" customHeight="1">
      <c r="B134" s="128"/>
      <c r="D134" s="129" t="s">
        <v>72</v>
      </c>
      <c r="E134" s="139" t="s">
        <v>186</v>
      </c>
      <c r="F134" s="139" t="s">
        <v>190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SUM(P135:P137)</f>
        <v>0</v>
      </c>
      <c r="Q134" s="134"/>
      <c r="R134" s="135">
        <f>SUM(R135:R137)</f>
        <v>7.3224999999999998</v>
      </c>
      <c r="S134" s="134"/>
      <c r="T134" s="136">
        <f>SUM(T135:T137)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SUM(BK135:BK137)</f>
        <v>0</v>
      </c>
    </row>
    <row r="135" spans="1:65" s="2" customFormat="1" ht="21.75" customHeight="1">
      <c r="A135" s="29"/>
      <c r="B135" s="141"/>
      <c r="C135" s="142" t="s">
        <v>203</v>
      </c>
      <c r="D135" s="142" t="s">
        <v>168</v>
      </c>
      <c r="E135" s="143" t="s">
        <v>267</v>
      </c>
      <c r="F135" s="144" t="s">
        <v>268</v>
      </c>
      <c r="G135" s="145" t="s">
        <v>171</v>
      </c>
      <c r="H135" s="146">
        <v>25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577</v>
      </c>
    </row>
    <row r="136" spans="1:65" s="2" customFormat="1" ht="24.2" customHeight="1">
      <c r="A136" s="29"/>
      <c r="B136" s="141"/>
      <c r="C136" s="142" t="s">
        <v>207</v>
      </c>
      <c r="D136" s="142" t="s">
        <v>168</v>
      </c>
      <c r="E136" s="143" t="s">
        <v>270</v>
      </c>
      <c r="F136" s="144" t="s">
        <v>271</v>
      </c>
      <c r="G136" s="145" t="s">
        <v>171</v>
      </c>
      <c r="H136" s="146">
        <v>25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0.11162</v>
      </c>
      <c r="R136" s="152">
        <f>Q136*H136</f>
        <v>2.7904999999999998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578</v>
      </c>
    </row>
    <row r="137" spans="1:65" s="2" customFormat="1" ht="21.75" customHeight="1">
      <c r="A137" s="29"/>
      <c r="B137" s="141"/>
      <c r="C137" s="156" t="s">
        <v>211</v>
      </c>
      <c r="D137" s="156" t="s">
        <v>212</v>
      </c>
      <c r="E137" s="157" t="s">
        <v>273</v>
      </c>
      <c r="F137" s="158" t="s">
        <v>274</v>
      </c>
      <c r="G137" s="159" t="s">
        <v>171</v>
      </c>
      <c r="H137" s="160">
        <v>25.75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0.17599999999999999</v>
      </c>
      <c r="R137" s="152">
        <f>Q137*H137</f>
        <v>4.532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579</v>
      </c>
    </row>
    <row r="138" spans="1:65" s="12" customFormat="1" ht="22.9" customHeight="1">
      <c r="B138" s="128"/>
      <c r="D138" s="129" t="s">
        <v>72</v>
      </c>
      <c r="E138" s="139" t="s">
        <v>203</v>
      </c>
      <c r="F138" s="139" t="s">
        <v>219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SUM(P139:P143)</f>
        <v>0</v>
      </c>
      <c r="Q138" s="134"/>
      <c r="R138" s="135">
        <f>SUM(R139:R143)</f>
        <v>3.0931999999999999</v>
      </c>
      <c r="S138" s="134"/>
      <c r="T138" s="136">
        <f>SUM(T139:T143)</f>
        <v>0</v>
      </c>
      <c r="AR138" s="129" t="s">
        <v>81</v>
      </c>
      <c r="AT138" s="137" t="s">
        <v>72</v>
      </c>
      <c r="AU138" s="137" t="s">
        <v>81</v>
      </c>
      <c r="AY138" s="129" t="s">
        <v>166</v>
      </c>
      <c r="BK138" s="138">
        <f>SUM(BK139:BK143)</f>
        <v>0</v>
      </c>
    </row>
    <row r="139" spans="1:65" s="2" customFormat="1" ht="16.5" customHeight="1">
      <c r="A139" s="29"/>
      <c r="B139" s="141"/>
      <c r="C139" s="142" t="s">
        <v>8</v>
      </c>
      <c r="D139" s="142" t="s">
        <v>168</v>
      </c>
      <c r="E139" s="143" t="s">
        <v>221</v>
      </c>
      <c r="F139" s="144" t="s">
        <v>222</v>
      </c>
      <c r="G139" s="145" t="s">
        <v>176</v>
      </c>
      <c r="H139" s="146">
        <v>15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4.0079999999999998E-2</v>
      </c>
      <c r="R139" s="152">
        <f>Q139*H139</f>
        <v>0.60119999999999996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580</v>
      </c>
    </row>
    <row r="140" spans="1:65" s="2" customFormat="1" ht="16.5" customHeight="1">
      <c r="A140" s="29"/>
      <c r="B140" s="141"/>
      <c r="C140" s="156" t="s">
        <v>220</v>
      </c>
      <c r="D140" s="156" t="s">
        <v>212</v>
      </c>
      <c r="E140" s="157" t="s">
        <v>225</v>
      </c>
      <c r="F140" s="158" t="s">
        <v>226</v>
      </c>
      <c r="G140" s="159" t="s">
        <v>176</v>
      </c>
      <c r="H140" s="160">
        <v>15</v>
      </c>
      <c r="I140" s="161"/>
      <c r="J140" s="162">
        <f>ROUND(I140*H140,2)</f>
        <v>0</v>
      </c>
      <c r="K140" s="163"/>
      <c r="L140" s="164"/>
      <c r="M140" s="165" t="s">
        <v>1</v>
      </c>
      <c r="N140" s="166" t="s">
        <v>38</v>
      </c>
      <c r="O140" s="55"/>
      <c r="P140" s="152">
        <f>O140*H140</f>
        <v>0</v>
      </c>
      <c r="Q140" s="152">
        <v>0.02</v>
      </c>
      <c r="R140" s="152">
        <f>Q140*H140</f>
        <v>0.3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199</v>
      </c>
      <c r="AT140" s="154" t="s">
        <v>212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581</v>
      </c>
    </row>
    <row r="141" spans="1:65" s="2" customFormat="1" ht="33" customHeight="1">
      <c r="A141" s="29"/>
      <c r="B141" s="141"/>
      <c r="C141" s="142" t="s">
        <v>224</v>
      </c>
      <c r="D141" s="142" t="s">
        <v>168</v>
      </c>
      <c r="E141" s="143" t="s">
        <v>229</v>
      </c>
      <c r="F141" s="144" t="s">
        <v>230</v>
      </c>
      <c r="G141" s="145" t="s">
        <v>176</v>
      </c>
      <c r="H141" s="146">
        <v>10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0.15540000000000001</v>
      </c>
      <c r="R141" s="152">
        <f>Q141*H141</f>
        <v>1.554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582</v>
      </c>
    </row>
    <row r="142" spans="1:65" s="2" customFormat="1" ht="16.5" customHeight="1">
      <c r="A142" s="29"/>
      <c r="B142" s="141"/>
      <c r="C142" s="156" t="s">
        <v>228</v>
      </c>
      <c r="D142" s="156" t="s">
        <v>212</v>
      </c>
      <c r="E142" s="157" t="s">
        <v>233</v>
      </c>
      <c r="F142" s="158" t="s">
        <v>234</v>
      </c>
      <c r="G142" s="159" t="s">
        <v>176</v>
      </c>
      <c r="H142" s="160">
        <v>5.0999999999999996</v>
      </c>
      <c r="I142" s="161"/>
      <c r="J142" s="162">
        <f>ROUND(I142*H142,2)</f>
        <v>0</v>
      </c>
      <c r="K142" s="163"/>
      <c r="L142" s="164"/>
      <c r="M142" s="165" t="s">
        <v>1</v>
      </c>
      <c r="N142" s="166" t="s">
        <v>38</v>
      </c>
      <c r="O142" s="55"/>
      <c r="P142" s="152">
        <f>O142*H142</f>
        <v>0</v>
      </c>
      <c r="Q142" s="152">
        <v>0.08</v>
      </c>
      <c r="R142" s="152">
        <f>Q142*H142</f>
        <v>0.40799999999999997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199</v>
      </c>
      <c r="AT142" s="154" t="s">
        <v>212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583</v>
      </c>
    </row>
    <row r="143" spans="1:65" s="2" customFormat="1" ht="16.5" customHeight="1">
      <c r="A143" s="29"/>
      <c r="B143" s="141"/>
      <c r="C143" s="156" t="s">
        <v>232</v>
      </c>
      <c r="D143" s="156" t="s">
        <v>212</v>
      </c>
      <c r="E143" s="157" t="s">
        <v>237</v>
      </c>
      <c r="F143" s="158" t="s">
        <v>238</v>
      </c>
      <c r="G143" s="159" t="s">
        <v>176</v>
      </c>
      <c r="H143" s="160">
        <v>5</v>
      </c>
      <c r="I143" s="161"/>
      <c r="J143" s="162">
        <f>ROUND(I143*H143,2)</f>
        <v>0</v>
      </c>
      <c r="K143" s="163"/>
      <c r="L143" s="164"/>
      <c r="M143" s="165" t="s">
        <v>1</v>
      </c>
      <c r="N143" s="166" t="s">
        <v>38</v>
      </c>
      <c r="O143" s="55"/>
      <c r="P143" s="152">
        <f>O143*H143</f>
        <v>0</v>
      </c>
      <c r="Q143" s="152">
        <v>4.5999999999999999E-2</v>
      </c>
      <c r="R143" s="152">
        <f>Q143*H143</f>
        <v>0.22999999999999998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199</v>
      </c>
      <c r="AT143" s="154" t="s">
        <v>212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584</v>
      </c>
    </row>
    <row r="144" spans="1:65" s="12" customFormat="1" ht="22.9" customHeight="1">
      <c r="B144" s="128"/>
      <c r="D144" s="129" t="s">
        <v>72</v>
      </c>
      <c r="E144" s="139" t="s">
        <v>240</v>
      </c>
      <c r="F144" s="139" t="s">
        <v>241</v>
      </c>
      <c r="I144" s="131"/>
      <c r="J144" s="140">
        <f>BK144</f>
        <v>0</v>
      </c>
      <c r="L144" s="128"/>
      <c r="M144" s="133"/>
      <c r="N144" s="134"/>
      <c r="O144" s="134"/>
      <c r="P144" s="135">
        <f>SUM(P145:P148)</f>
        <v>0</v>
      </c>
      <c r="Q144" s="134"/>
      <c r="R144" s="135">
        <f>SUM(R145:R148)</f>
        <v>0</v>
      </c>
      <c r="S144" s="134"/>
      <c r="T144" s="136">
        <f>SUM(T145:T148)</f>
        <v>0</v>
      </c>
      <c r="AR144" s="129" t="s">
        <v>81</v>
      </c>
      <c r="AT144" s="137" t="s">
        <v>72</v>
      </c>
      <c r="AU144" s="137" t="s">
        <v>81</v>
      </c>
      <c r="AY144" s="129" t="s">
        <v>166</v>
      </c>
      <c r="BK144" s="138">
        <f>SUM(BK145:BK148)</f>
        <v>0</v>
      </c>
    </row>
    <row r="145" spans="1:65" s="2" customFormat="1" ht="24.2" customHeight="1">
      <c r="A145" s="29"/>
      <c r="B145" s="141"/>
      <c r="C145" s="142" t="s">
        <v>236</v>
      </c>
      <c r="D145" s="142" t="s">
        <v>168</v>
      </c>
      <c r="E145" s="143" t="s">
        <v>243</v>
      </c>
      <c r="F145" s="144" t="s">
        <v>244</v>
      </c>
      <c r="G145" s="145" t="s">
        <v>245</v>
      </c>
      <c r="H145" s="146">
        <v>32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172</v>
      </c>
      <c r="AT145" s="154" t="s">
        <v>168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585</v>
      </c>
    </row>
    <row r="146" spans="1:65" s="2" customFormat="1" ht="24.2" customHeight="1">
      <c r="A146" s="29"/>
      <c r="B146" s="141"/>
      <c r="C146" s="142" t="s">
        <v>242</v>
      </c>
      <c r="D146" s="142" t="s">
        <v>168</v>
      </c>
      <c r="E146" s="143" t="s">
        <v>248</v>
      </c>
      <c r="F146" s="144" t="s">
        <v>249</v>
      </c>
      <c r="G146" s="145" t="s">
        <v>245</v>
      </c>
      <c r="H146" s="146">
        <v>32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172</v>
      </c>
      <c r="AT146" s="154" t="s">
        <v>168</v>
      </c>
      <c r="AU146" s="154" t="s">
        <v>83</v>
      </c>
      <c r="AY146" s="14" t="s">
        <v>166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172</v>
      </c>
      <c r="BM146" s="154" t="s">
        <v>586</v>
      </c>
    </row>
    <row r="147" spans="1:65" s="2" customFormat="1" ht="24.2" customHeight="1">
      <c r="A147" s="29"/>
      <c r="B147" s="141"/>
      <c r="C147" s="142" t="s">
        <v>247</v>
      </c>
      <c r="D147" s="142" t="s">
        <v>168</v>
      </c>
      <c r="E147" s="143" t="s">
        <v>252</v>
      </c>
      <c r="F147" s="144" t="s">
        <v>253</v>
      </c>
      <c r="G147" s="145" t="s">
        <v>245</v>
      </c>
      <c r="H147" s="146">
        <v>30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38</v>
      </c>
      <c r="O147" s="55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172</v>
      </c>
      <c r="AT147" s="154" t="s">
        <v>168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587</v>
      </c>
    </row>
    <row r="148" spans="1:65" s="2" customFormat="1" ht="44.25" customHeight="1">
      <c r="A148" s="29"/>
      <c r="B148" s="141"/>
      <c r="C148" s="142" t="s">
        <v>251</v>
      </c>
      <c r="D148" s="142" t="s">
        <v>168</v>
      </c>
      <c r="E148" s="143" t="s">
        <v>255</v>
      </c>
      <c r="F148" s="144" t="s">
        <v>256</v>
      </c>
      <c r="G148" s="145" t="s">
        <v>245</v>
      </c>
      <c r="H148" s="146">
        <v>2</v>
      </c>
      <c r="I148" s="147"/>
      <c r="J148" s="148">
        <f>ROUND(I148*H148,2)</f>
        <v>0</v>
      </c>
      <c r="K148" s="149"/>
      <c r="L148" s="30"/>
      <c r="M148" s="167" t="s">
        <v>1</v>
      </c>
      <c r="N148" s="168" t="s">
        <v>38</v>
      </c>
      <c r="O148" s="169"/>
      <c r="P148" s="170">
        <f>O148*H148</f>
        <v>0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172</v>
      </c>
      <c r="AT148" s="154" t="s">
        <v>168</v>
      </c>
      <c r="AU148" s="154" t="s">
        <v>83</v>
      </c>
      <c r="AY148" s="14" t="s">
        <v>166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4" t="s">
        <v>81</v>
      </c>
      <c r="BK148" s="155">
        <f>ROUND(I148*H148,2)</f>
        <v>0</v>
      </c>
      <c r="BL148" s="14" t="s">
        <v>172</v>
      </c>
      <c r="BM148" s="154" t="s">
        <v>588</v>
      </c>
    </row>
    <row r="149" spans="1:65" s="2" customFormat="1" ht="6.95" customHeight="1">
      <c r="A149" s="29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21:K14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134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589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ROUND((SUM(BE122:BE151)),  2)</f>
        <v>0</v>
      </c>
      <c r="G33" s="29"/>
      <c r="H33" s="29"/>
      <c r="I33" s="97">
        <v>0.21</v>
      </c>
      <c r="J33" s="96">
        <f>ROUND(((SUM(BE122:BE151))*I33),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ROUND((SUM(BF122:BF151)),  2)</f>
        <v>0</v>
      </c>
      <c r="G34" s="29"/>
      <c r="H34" s="29"/>
      <c r="I34" s="97">
        <v>0.12</v>
      </c>
      <c r="J34" s="96">
        <f>ROUND(((SUM(BF122:BF151))*I34),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ROUND((SUM(BG122:BG151)),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ROUND((SUM(BH122:BH151)),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ROUND((SUM(BI122:BI151)),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C14 - 127 – Daškova (u domu č. p. 3075/12)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J133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J142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J146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6" t="str">
        <f>E9</f>
        <v>C14 - 127 – Daškova (u domu č. p. 3075/12)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42.849391999999995</v>
      </c>
      <c r="S122" s="63"/>
      <c r="T122" s="126">
        <f>T123</f>
        <v>9.4480000000000004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P124+P133+P135+P142+P146</f>
        <v>0</v>
      </c>
      <c r="Q123" s="134"/>
      <c r="R123" s="135">
        <f>R124+R133+R135+R142+R146</f>
        <v>42.849391999999995</v>
      </c>
      <c r="S123" s="134"/>
      <c r="T123" s="136">
        <f>T124+T133+T135+T142+T146</f>
        <v>9.4480000000000004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BK124+BK133+BK135+BK142+BK146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SUM(P125:P132)</f>
        <v>0</v>
      </c>
      <c r="Q124" s="134"/>
      <c r="R124" s="135">
        <f>SUM(R125:R132)</f>
        <v>0</v>
      </c>
      <c r="S124" s="134"/>
      <c r="T124" s="136">
        <f>SUM(T125:T132)</f>
        <v>9.4480000000000004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SUM(BK125:BK132)</f>
        <v>0</v>
      </c>
    </row>
    <row r="125" spans="1:65" s="2" customFormat="1" ht="33" customHeight="1">
      <c r="A125" s="29"/>
      <c r="B125" s="141"/>
      <c r="C125" s="142" t="s">
        <v>81</v>
      </c>
      <c r="D125" s="142" t="s">
        <v>168</v>
      </c>
      <c r="E125" s="143" t="s">
        <v>331</v>
      </c>
      <c r="F125" s="144" t="s">
        <v>332</v>
      </c>
      <c r="G125" s="145" t="s">
        <v>171</v>
      </c>
      <c r="H125" s="146">
        <v>12</v>
      </c>
      <c r="I125" s="147"/>
      <c r="J125" s="148">
        <f t="shared" ref="J125:J132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2" si="1">O125*H125</f>
        <v>0</v>
      </c>
      <c r="Q125" s="152">
        <v>0</v>
      </c>
      <c r="R125" s="152">
        <f t="shared" ref="R125:R132" si="2">Q125*H125</f>
        <v>0</v>
      </c>
      <c r="S125" s="152">
        <v>0.255</v>
      </c>
      <c r="T125" s="153">
        <f t="shared" ref="T125:T132" si="3">S125*H125</f>
        <v>3.06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ref="BE125:BE132" si="4">IF(N125="základní",J125,0)</f>
        <v>0</v>
      </c>
      <c r="BF125" s="155">
        <f t="shared" ref="BF125:BF132" si="5">IF(N125="snížená",J125,0)</f>
        <v>0</v>
      </c>
      <c r="BG125" s="155">
        <f t="shared" ref="BG125:BG132" si="6">IF(N125="zákl. přenesená",J125,0)</f>
        <v>0</v>
      </c>
      <c r="BH125" s="155">
        <f t="shared" ref="BH125:BH132" si="7">IF(N125="sníž. přenesená",J125,0)</f>
        <v>0</v>
      </c>
      <c r="BI125" s="155">
        <f t="shared" ref="BI125:BI132" si="8">IF(N125="nulová",J125,0)</f>
        <v>0</v>
      </c>
      <c r="BJ125" s="14" t="s">
        <v>81</v>
      </c>
      <c r="BK125" s="155">
        <f t="shared" ref="BK125:BK132" si="9">ROUND(I125*H125,2)</f>
        <v>0</v>
      </c>
      <c r="BL125" s="14" t="s">
        <v>172</v>
      </c>
      <c r="BM125" s="154" t="s">
        <v>590</v>
      </c>
    </row>
    <row r="126" spans="1:65" s="2" customFormat="1" ht="16.5" customHeight="1">
      <c r="A126" s="29"/>
      <c r="B126" s="141"/>
      <c r="C126" s="142" t="s">
        <v>83</v>
      </c>
      <c r="D126" s="142" t="s">
        <v>168</v>
      </c>
      <c r="E126" s="143" t="s">
        <v>169</v>
      </c>
      <c r="F126" s="144" t="s">
        <v>170</v>
      </c>
      <c r="G126" s="145" t="s">
        <v>171</v>
      </c>
      <c r="H126" s="146">
        <v>6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9.8000000000000004E-2</v>
      </c>
      <c r="T126" s="153">
        <f t="shared" si="3"/>
        <v>0.58800000000000008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591</v>
      </c>
    </row>
    <row r="127" spans="1:65" s="2" customFormat="1" ht="16.5" customHeight="1">
      <c r="A127" s="29"/>
      <c r="B127" s="141"/>
      <c r="C127" s="142" t="s">
        <v>178</v>
      </c>
      <c r="D127" s="142" t="s">
        <v>168</v>
      </c>
      <c r="E127" s="143" t="s">
        <v>174</v>
      </c>
      <c r="F127" s="144" t="s">
        <v>175</v>
      </c>
      <c r="G127" s="145" t="s">
        <v>176</v>
      </c>
      <c r="H127" s="146">
        <v>20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0.28999999999999998</v>
      </c>
      <c r="T127" s="153">
        <f t="shared" si="3"/>
        <v>5.8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592</v>
      </c>
    </row>
    <row r="128" spans="1:65" s="2" customFormat="1" ht="24.2" customHeight="1">
      <c r="A128" s="29"/>
      <c r="B128" s="141"/>
      <c r="C128" s="142" t="s">
        <v>172</v>
      </c>
      <c r="D128" s="142" t="s">
        <v>168</v>
      </c>
      <c r="E128" s="143" t="s">
        <v>179</v>
      </c>
      <c r="F128" s="144" t="s">
        <v>180</v>
      </c>
      <c r="G128" s="145" t="s">
        <v>171</v>
      </c>
      <c r="H128" s="146">
        <v>100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593</v>
      </c>
    </row>
    <row r="129" spans="1:65" s="2" customFormat="1" ht="33" customHeight="1">
      <c r="A129" s="29"/>
      <c r="B129" s="141"/>
      <c r="C129" s="142" t="s">
        <v>186</v>
      </c>
      <c r="D129" s="142" t="s">
        <v>168</v>
      </c>
      <c r="E129" s="143" t="s">
        <v>182</v>
      </c>
      <c r="F129" s="144" t="s">
        <v>183</v>
      </c>
      <c r="G129" s="145" t="s">
        <v>184</v>
      </c>
      <c r="H129" s="146">
        <v>30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594</v>
      </c>
    </row>
    <row r="130" spans="1:65" s="2" customFormat="1" ht="33" customHeight="1">
      <c r="A130" s="29"/>
      <c r="B130" s="141"/>
      <c r="C130" s="142" t="s">
        <v>191</v>
      </c>
      <c r="D130" s="142" t="s">
        <v>168</v>
      </c>
      <c r="E130" s="143" t="s">
        <v>398</v>
      </c>
      <c r="F130" s="144" t="s">
        <v>399</v>
      </c>
      <c r="G130" s="145" t="s">
        <v>184</v>
      </c>
      <c r="H130" s="146">
        <v>2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172</v>
      </c>
      <c r="BM130" s="154" t="s">
        <v>595</v>
      </c>
    </row>
    <row r="131" spans="1:65" s="2" customFormat="1" ht="33" customHeight="1">
      <c r="A131" s="29"/>
      <c r="B131" s="141"/>
      <c r="C131" s="142" t="s">
        <v>195</v>
      </c>
      <c r="D131" s="142" t="s">
        <v>168</v>
      </c>
      <c r="E131" s="143" t="s">
        <v>401</v>
      </c>
      <c r="F131" s="144" t="s">
        <v>402</v>
      </c>
      <c r="G131" s="145" t="s">
        <v>184</v>
      </c>
      <c r="H131" s="146">
        <v>3.5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596</v>
      </c>
    </row>
    <row r="132" spans="1:65" s="2" customFormat="1" ht="24.2" customHeight="1">
      <c r="A132" s="29"/>
      <c r="B132" s="141"/>
      <c r="C132" s="142" t="s">
        <v>199</v>
      </c>
      <c r="D132" s="142" t="s">
        <v>168</v>
      </c>
      <c r="E132" s="143" t="s">
        <v>187</v>
      </c>
      <c r="F132" s="144" t="s">
        <v>188</v>
      </c>
      <c r="G132" s="145" t="s">
        <v>171</v>
      </c>
      <c r="H132" s="146">
        <v>100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38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81</v>
      </c>
      <c r="BK132" s="155">
        <f t="shared" si="9"/>
        <v>0</v>
      </c>
      <c r="BL132" s="14" t="s">
        <v>172</v>
      </c>
      <c r="BM132" s="154" t="s">
        <v>597</v>
      </c>
    </row>
    <row r="133" spans="1:65" s="12" customFormat="1" ht="22.9" customHeight="1">
      <c r="B133" s="128"/>
      <c r="D133" s="129" t="s">
        <v>72</v>
      </c>
      <c r="E133" s="139" t="s">
        <v>178</v>
      </c>
      <c r="F133" s="139" t="s">
        <v>293</v>
      </c>
      <c r="I133" s="131"/>
      <c r="J133" s="140">
        <f>BK133</f>
        <v>0</v>
      </c>
      <c r="L133" s="128"/>
      <c r="M133" s="133"/>
      <c r="N133" s="134"/>
      <c r="O133" s="134"/>
      <c r="P133" s="135">
        <f>P134</f>
        <v>0</v>
      </c>
      <c r="Q133" s="134"/>
      <c r="R133" s="135">
        <f>R134</f>
        <v>19.399632000000004</v>
      </c>
      <c r="S133" s="134"/>
      <c r="T133" s="136">
        <f>T134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BK134</f>
        <v>0</v>
      </c>
    </row>
    <row r="134" spans="1:65" s="2" customFormat="1" ht="21.75" customHeight="1">
      <c r="A134" s="29"/>
      <c r="B134" s="141"/>
      <c r="C134" s="142" t="s">
        <v>203</v>
      </c>
      <c r="D134" s="142" t="s">
        <v>168</v>
      </c>
      <c r="E134" s="143" t="s">
        <v>405</v>
      </c>
      <c r="F134" s="144" t="s">
        <v>406</v>
      </c>
      <c r="G134" s="145" t="s">
        <v>184</v>
      </c>
      <c r="H134" s="146">
        <v>8.4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2.3094800000000002</v>
      </c>
      <c r="R134" s="152">
        <f>Q134*H134</f>
        <v>19.399632000000004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598</v>
      </c>
    </row>
    <row r="135" spans="1:65" s="12" customFormat="1" ht="22.9" customHeight="1">
      <c r="B135" s="128"/>
      <c r="D135" s="129" t="s">
        <v>72</v>
      </c>
      <c r="E135" s="139" t="s">
        <v>186</v>
      </c>
      <c r="F135" s="139" t="s">
        <v>190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SUM(P136:P141)</f>
        <v>0</v>
      </c>
      <c r="Q135" s="134"/>
      <c r="R135" s="135">
        <f>SUM(R136:R141)</f>
        <v>14.813759999999998</v>
      </c>
      <c r="S135" s="134"/>
      <c r="T135" s="136">
        <f>SUM(T136:T141)</f>
        <v>0</v>
      </c>
      <c r="AR135" s="129" t="s">
        <v>81</v>
      </c>
      <c r="AT135" s="137" t="s">
        <v>72</v>
      </c>
      <c r="AU135" s="137" t="s">
        <v>81</v>
      </c>
      <c r="AY135" s="129" t="s">
        <v>166</v>
      </c>
      <c r="BK135" s="138">
        <f>SUM(BK136:BK141)</f>
        <v>0</v>
      </c>
    </row>
    <row r="136" spans="1:65" s="2" customFormat="1" ht="16.5" customHeight="1">
      <c r="A136" s="29"/>
      <c r="B136" s="141"/>
      <c r="C136" s="142" t="s">
        <v>207</v>
      </c>
      <c r="D136" s="142" t="s">
        <v>168</v>
      </c>
      <c r="E136" s="143" t="s">
        <v>192</v>
      </c>
      <c r="F136" s="144" t="s">
        <v>193</v>
      </c>
      <c r="G136" s="145" t="s">
        <v>171</v>
      </c>
      <c r="H136" s="146">
        <v>100</v>
      </c>
      <c r="I136" s="147"/>
      <c r="J136" s="148">
        <f t="shared" ref="J136:J141" si="10"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 t="shared" ref="P136:P141" si="11">O136*H136</f>
        <v>0</v>
      </c>
      <c r="Q136" s="152">
        <v>0</v>
      </c>
      <c r="R136" s="152">
        <f t="shared" ref="R136:R141" si="12">Q136*H136</f>
        <v>0</v>
      </c>
      <c r="S136" s="152">
        <v>0</v>
      </c>
      <c r="T136" s="153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172</v>
      </c>
      <c r="AT136" s="154" t="s">
        <v>168</v>
      </c>
      <c r="AU136" s="154" t="s">
        <v>83</v>
      </c>
      <c r="AY136" s="14" t="s">
        <v>166</v>
      </c>
      <c r="BE136" s="155">
        <f t="shared" ref="BE136:BE141" si="14">IF(N136="základní",J136,0)</f>
        <v>0</v>
      </c>
      <c r="BF136" s="155">
        <f t="shared" ref="BF136:BF141" si="15">IF(N136="snížená",J136,0)</f>
        <v>0</v>
      </c>
      <c r="BG136" s="155">
        <f t="shared" ref="BG136:BG141" si="16">IF(N136="zákl. přenesená",J136,0)</f>
        <v>0</v>
      </c>
      <c r="BH136" s="155">
        <f t="shared" ref="BH136:BH141" si="17">IF(N136="sníž. přenesená",J136,0)</f>
        <v>0</v>
      </c>
      <c r="BI136" s="155">
        <f t="shared" ref="BI136:BI141" si="18">IF(N136="nulová",J136,0)</f>
        <v>0</v>
      </c>
      <c r="BJ136" s="14" t="s">
        <v>81</v>
      </c>
      <c r="BK136" s="155">
        <f t="shared" ref="BK136:BK141" si="19">ROUND(I136*H136,2)</f>
        <v>0</v>
      </c>
      <c r="BL136" s="14" t="s">
        <v>172</v>
      </c>
      <c r="BM136" s="154" t="s">
        <v>599</v>
      </c>
    </row>
    <row r="137" spans="1:65" s="2" customFormat="1" ht="24.2" customHeight="1">
      <c r="A137" s="29"/>
      <c r="B137" s="141"/>
      <c r="C137" s="142" t="s">
        <v>211</v>
      </c>
      <c r="D137" s="142" t="s">
        <v>168</v>
      </c>
      <c r="E137" s="143" t="s">
        <v>196</v>
      </c>
      <c r="F137" s="144" t="s">
        <v>197</v>
      </c>
      <c r="G137" s="145" t="s">
        <v>171</v>
      </c>
      <c r="H137" s="146">
        <v>54</v>
      </c>
      <c r="I137" s="147"/>
      <c r="J137" s="148">
        <f t="shared" si="10"/>
        <v>0</v>
      </c>
      <c r="K137" s="149"/>
      <c r="L137" s="30"/>
      <c r="M137" s="150" t="s">
        <v>1</v>
      </c>
      <c r="N137" s="151" t="s">
        <v>38</v>
      </c>
      <c r="O137" s="55"/>
      <c r="P137" s="152">
        <f t="shared" si="11"/>
        <v>0</v>
      </c>
      <c r="Q137" s="152">
        <v>0</v>
      </c>
      <c r="R137" s="152">
        <f t="shared" si="12"/>
        <v>0</v>
      </c>
      <c r="S137" s="152">
        <v>0</v>
      </c>
      <c r="T137" s="153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 t="shared" si="14"/>
        <v>0</v>
      </c>
      <c r="BF137" s="155">
        <f t="shared" si="15"/>
        <v>0</v>
      </c>
      <c r="BG137" s="155">
        <f t="shared" si="16"/>
        <v>0</v>
      </c>
      <c r="BH137" s="155">
        <f t="shared" si="17"/>
        <v>0</v>
      </c>
      <c r="BI137" s="155">
        <f t="shared" si="18"/>
        <v>0</v>
      </c>
      <c r="BJ137" s="14" t="s">
        <v>81</v>
      </c>
      <c r="BK137" s="155">
        <f t="shared" si="19"/>
        <v>0</v>
      </c>
      <c r="BL137" s="14" t="s">
        <v>172</v>
      </c>
      <c r="BM137" s="154" t="s">
        <v>600</v>
      </c>
    </row>
    <row r="138" spans="1:65" s="2" customFormat="1" ht="24.2" customHeight="1">
      <c r="A138" s="29"/>
      <c r="B138" s="141"/>
      <c r="C138" s="142" t="s">
        <v>8</v>
      </c>
      <c r="D138" s="142" t="s">
        <v>168</v>
      </c>
      <c r="E138" s="143" t="s">
        <v>200</v>
      </c>
      <c r="F138" s="144" t="s">
        <v>201</v>
      </c>
      <c r="G138" s="145" t="s">
        <v>171</v>
      </c>
      <c r="H138" s="146">
        <v>54</v>
      </c>
      <c r="I138" s="147"/>
      <c r="J138" s="148">
        <f t="shared" si="10"/>
        <v>0</v>
      </c>
      <c r="K138" s="149"/>
      <c r="L138" s="30"/>
      <c r="M138" s="150" t="s">
        <v>1</v>
      </c>
      <c r="N138" s="151" t="s">
        <v>38</v>
      </c>
      <c r="O138" s="55"/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53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 t="shared" si="14"/>
        <v>0</v>
      </c>
      <c r="BF138" s="155">
        <f t="shared" si="15"/>
        <v>0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81</v>
      </c>
      <c r="BK138" s="155">
        <f t="shared" si="19"/>
        <v>0</v>
      </c>
      <c r="BL138" s="14" t="s">
        <v>172</v>
      </c>
      <c r="BM138" s="154" t="s">
        <v>601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204</v>
      </c>
      <c r="F139" s="144" t="s">
        <v>205</v>
      </c>
      <c r="G139" s="145" t="s">
        <v>171</v>
      </c>
      <c r="H139" s="146">
        <v>54</v>
      </c>
      <c r="I139" s="147"/>
      <c r="J139" s="148">
        <f t="shared" si="10"/>
        <v>0</v>
      </c>
      <c r="K139" s="149"/>
      <c r="L139" s="30"/>
      <c r="M139" s="150" t="s">
        <v>1</v>
      </c>
      <c r="N139" s="151" t="s">
        <v>38</v>
      </c>
      <c r="O139" s="55"/>
      <c r="P139" s="152">
        <f t="shared" si="11"/>
        <v>0</v>
      </c>
      <c r="Q139" s="152">
        <v>0</v>
      </c>
      <c r="R139" s="152">
        <f t="shared" si="12"/>
        <v>0</v>
      </c>
      <c r="S139" s="152">
        <v>0</v>
      </c>
      <c r="T139" s="153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 t="shared" si="14"/>
        <v>0</v>
      </c>
      <c r="BF139" s="155">
        <f t="shared" si="15"/>
        <v>0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81</v>
      </c>
      <c r="BK139" s="155">
        <f t="shared" si="19"/>
        <v>0</v>
      </c>
      <c r="BL139" s="14" t="s">
        <v>172</v>
      </c>
      <c r="BM139" s="154" t="s">
        <v>602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208</v>
      </c>
      <c r="F140" s="144" t="s">
        <v>209</v>
      </c>
      <c r="G140" s="145" t="s">
        <v>171</v>
      </c>
      <c r="H140" s="146">
        <v>48</v>
      </c>
      <c r="I140" s="147"/>
      <c r="J140" s="148">
        <f t="shared" si="10"/>
        <v>0</v>
      </c>
      <c r="K140" s="149"/>
      <c r="L140" s="30"/>
      <c r="M140" s="150" t="s">
        <v>1</v>
      </c>
      <c r="N140" s="151" t="s">
        <v>38</v>
      </c>
      <c r="O140" s="55"/>
      <c r="P140" s="152">
        <f t="shared" si="11"/>
        <v>0</v>
      </c>
      <c r="Q140" s="152">
        <v>0.11162</v>
      </c>
      <c r="R140" s="152">
        <f t="shared" si="12"/>
        <v>5.3577599999999999</v>
      </c>
      <c r="S140" s="152">
        <v>0</v>
      </c>
      <c r="T140" s="153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 t="shared" si="14"/>
        <v>0</v>
      </c>
      <c r="BF140" s="155">
        <f t="shared" si="15"/>
        <v>0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81</v>
      </c>
      <c r="BK140" s="155">
        <f t="shared" si="19"/>
        <v>0</v>
      </c>
      <c r="BL140" s="14" t="s">
        <v>172</v>
      </c>
      <c r="BM140" s="154" t="s">
        <v>603</v>
      </c>
    </row>
    <row r="141" spans="1:65" s="2" customFormat="1" ht="16.5" customHeight="1">
      <c r="A141" s="29"/>
      <c r="B141" s="141"/>
      <c r="C141" s="156" t="s">
        <v>228</v>
      </c>
      <c r="D141" s="156" t="s">
        <v>212</v>
      </c>
      <c r="E141" s="157" t="s">
        <v>213</v>
      </c>
      <c r="F141" s="158" t="s">
        <v>214</v>
      </c>
      <c r="G141" s="159" t="s">
        <v>171</v>
      </c>
      <c r="H141" s="160">
        <v>48</v>
      </c>
      <c r="I141" s="161"/>
      <c r="J141" s="162">
        <f t="shared" si="10"/>
        <v>0</v>
      </c>
      <c r="K141" s="163"/>
      <c r="L141" s="164"/>
      <c r="M141" s="165" t="s">
        <v>1</v>
      </c>
      <c r="N141" s="166" t="s">
        <v>38</v>
      </c>
      <c r="O141" s="55"/>
      <c r="P141" s="152">
        <f t="shared" si="11"/>
        <v>0</v>
      </c>
      <c r="Q141" s="152">
        <v>0.19700000000000001</v>
      </c>
      <c r="R141" s="152">
        <f t="shared" si="12"/>
        <v>9.4559999999999995</v>
      </c>
      <c r="S141" s="152">
        <v>0</v>
      </c>
      <c r="T141" s="153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199</v>
      </c>
      <c r="AT141" s="154" t="s">
        <v>212</v>
      </c>
      <c r="AU141" s="154" t="s">
        <v>83</v>
      </c>
      <c r="AY141" s="14" t="s">
        <v>166</v>
      </c>
      <c r="BE141" s="155">
        <f t="shared" si="14"/>
        <v>0</v>
      </c>
      <c r="BF141" s="155">
        <f t="shared" si="15"/>
        <v>0</v>
      </c>
      <c r="BG141" s="155">
        <f t="shared" si="16"/>
        <v>0</v>
      </c>
      <c r="BH141" s="155">
        <f t="shared" si="17"/>
        <v>0</v>
      </c>
      <c r="BI141" s="155">
        <f t="shared" si="18"/>
        <v>0</v>
      </c>
      <c r="BJ141" s="14" t="s">
        <v>81</v>
      </c>
      <c r="BK141" s="155">
        <f t="shared" si="19"/>
        <v>0</v>
      </c>
      <c r="BL141" s="14" t="s">
        <v>172</v>
      </c>
      <c r="BM141" s="154" t="s">
        <v>604</v>
      </c>
    </row>
    <row r="142" spans="1:65" s="12" customFormat="1" ht="22.9" customHeight="1">
      <c r="B142" s="128"/>
      <c r="D142" s="129" t="s">
        <v>72</v>
      </c>
      <c r="E142" s="139" t="s">
        <v>203</v>
      </c>
      <c r="F142" s="139" t="s">
        <v>219</v>
      </c>
      <c r="I142" s="131"/>
      <c r="J142" s="140">
        <f>BK142</f>
        <v>0</v>
      </c>
      <c r="L142" s="128"/>
      <c r="M142" s="133"/>
      <c r="N142" s="134"/>
      <c r="O142" s="134"/>
      <c r="P142" s="135">
        <f>SUM(P143:P145)</f>
        <v>0</v>
      </c>
      <c r="Q142" s="134"/>
      <c r="R142" s="135">
        <f>SUM(R143:R145)</f>
        <v>8.6359999999999992</v>
      </c>
      <c r="S142" s="134"/>
      <c r="T142" s="136">
        <f>SUM(T143:T145)</f>
        <v>0</v>
      </c>
      <c r="AR142" s="129" t="s">
        <v>81</v>
      </c>
      <c r="AT142" s="137" t="s">
        <v>72</v>
      </c>
      <c r="AU142" s="137" t="s">
        <v>81</v>
      </c>
      <c r="AY142" s="129" t="s">
        <v>166</v>
      </c>
      <c r="BK142" s="138">
        <f>SUM(BK143:BK145)</f>
        <v>0</v>
      </c>
    </row>
    <row r="143" spans="1:65" s="2" customFormat="1" ht="33" customHeight="1">
      <c r="A143" s="29"/>
      <c r="B143" s="141"/>
      <c r="C143" s="142" t="s">
        <v>232</v>
      </c>
      <c r="D143" s="142" t="s">
        <v>168</v>
      </c>
      <c r="E143" s="143" t="s">
        <v>229</v>
      </c>
      <c r="F143" s="144" t="s">
        <v>230</v>
      </c>
      <c r="G143" s="145" t="s">
        <v>176</v>
      </c>
      <c r="H143" s="146">
        <v>36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0.15540000000000001</v>
      </c>
      <c r="R143" s="152">
        <f>Q143*H143</f>
        <v>5.5944000000000003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605</v>
      </c>
    </row>
    <row r="144" spans="1:65" s="2" customFormat="1" ht="16.5" customHeight="1">
      <c r="A144" s="29"/>
      <c r="B144" s="141"/>
      <c r="C144" s="156" t="s">
        <v>236</v>
      </c>
      <c r="D144" s="156" t="s">
        <v>212</v>
      </c>
      <c r="E144" s="157" t="s">
        <v>233</v>
      </c>
      <c r="F144" s="158" t="s">
        <v>234</v>
      </c>
      <c r="G144" s="159" t="s">
        <v>176</v>
      </c>
      <c r="H144" s="160">
        <v>26.52</v>
      </c>
      <c r="I144" s="161"/>
      <c r="J144" s="162">
        <f>ROUND(I144*H144,2)</f>
        <v>0</v>
      </c>
      <c r="K144" s="163"/>
      <c r="L144" s="164"/>
      <c r="M144" s="165" t="s">
        <v>1</v>
      </c>
      <c r="N144" s="166" t="s">
        <v>38</v>
      </c>
      <c r="O144" s="55"/>
      <c r="P144" s="152">
        <f>O144*H144</f>
        <v>0</v>
      </c>
      <c r="Q144" s="152">
        <v>0.08</v>
      </c>
      <c r="R144" s="152">
        <f>Q144*H144</f>
        <v>2.1215999999999999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199</v>
      </c>
      <c r="AT144" s="154" t="s">
        <v>212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606</v>
      </c>
    </row>
    <row r="145" spans="1:65" s="2" customFormat="1" ht="16.5" customHeight="1">
      <c r="A145" s="29"/>
      <c r="B145" s="141"/>
      <c r="C145" s="156" t="s">
        <v>242</v>
      </c>
      <c r="D145" s="156" t="s">
        <v>212</v>
      </c>
      <c r="E145" s="157" t="s">
        <v>237</v>
      </c>
      <c r="F145" s="158" t="s">
        <v>238</v>
      </c>
      <c r="G145" s="159" t="s">
        <v>176</v>
      </c>
      <c r="H145" s="160">
        <v>20</v>
      </c>
      <c r="I145" s="161"/>
      <c r="J145" s="162">
        <f>ROUND(I145*H145,2)</f>
        <v>0</v>
      </c>
      <c r="K145" s="163"/>
      <c r="L145" s="164"/>
      <c r="M145" s="165" t="s">
        <v>1</v>
      </c>
      <c r="N145" s="166" t="s">
        <v>38</v>
      </c>
      <c r="O145" s="55"/>
      <c r="P145" s="152">
        <f>O145*H145</f>
        <v>0</v>
      </c>
      <c r="Q145" s="152">
        <v>4.5999999999999999E-2</v>
      </c>
      <c r="R145" s="152">
        <f>Q145*H145</f>
        <v>0.91999999999999993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199</v>
      </c>
      <c r="AT145" s="154" t="s">
        <v>212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607</v>
      </c>
    </row>
    <row r="146" spans="1:65" s="12" customFormat="1" ht="22.9" customHeight="1">
      <c r="B146" s="128"/>
      <c r="D146" s="129" t="s">
        <v>72</v>
      </c>
      <c r="E146" s="139" t="s">
        <v>240</v>
      </c>
      <c r="F146" s="139" t="s">
        <v>241</v>
      </c>
      <c r="I146" s="131"/>
      <c r="J146" s="140">
        <f>BK146</f>
        <v>0</v>
      </c>
      <c r="L146" s="128"/>
      <c r="M146" s="133"/>
      <c r="N146" s="134"/>
      <c r="O146" s="134"/>
      <c r="P146" s="135">
        <f>SUM(P147:P151)</f>
        <v>0</v>
      </c>
      <c r="Q146" s="134"/>
      <c r="R146" s="135">
        <f>SUM(R147:R151)</f>
        <v>0</v>
      </c>
      <c r="S146" s="134"/>
      <c r="T146" s="136">
        <f>SUM(T147:T151)</f>
        <v>0</v>
      </c>
      <c r="AR146" s="129" t="s">
        <v>81</v>
      </c>
      <c r="AT146" s="137" t="s">
        <v>72</v>
      </c>
      <c r="AU146" s="137" t="s">
        <v>81</v>
      </c>
      <c r="AY146" s="129" t="s">
        <v>166</v>
      </c>
      <c r="BK146" s="138">
        <f>SUM(BK147:BK151)</f>
        <v>0</v>
      </c>
    </row>
    <row r="147" spans="1:65" s="2" customFormat="1" ht="24.2" customHeight="1">
      <c r="A147" s="29"/>
      <c r="B147" s="141"/>
      <c r="C147" s="142" t="s">
        <v>247</v>
      </c>
      <c r="D147" s="142" t="s">
        <v>168</v>
      </c>
      <c r="E147" s="143" t="s">
        <v>243</v>
      </c>
      <c r="F147" s="144" t="s">
        <v>244</v>
      </c>
      <c r="G147" s="145" t="s">
        <v>245</v>
      </c>
      <c r="H147" s="146">
        <v>110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38</v>
      </c>
      <c r="O147" s="55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172</v>
      </c>
      <c r="AT147" s="154" t="s">
        <v>168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608</v>
      </c>
    </row>
    <row r="148" spans="1:65" s="2" customFormat="1" ht="24.2" customHeight="1">
      <c r="A148" s="29"/>
      <c r="B148" s="141"/>
      <c r="C148" s="142" t="s">
        <v>251</v>
      </c>
      <c r="D148" s="142" t="s">
        <v>168</v>
      </c>
      <c r="E148" s="143" t="s">
        <v>248</v>
      </c>
      <c r="F148" s="144" t="s">
        <v>249</v>
      </c>
      <c r="G148" s="145" t="s">
        <v>245</v>
      </c>
      <c r="H148" s="146">
        <v>110</v>
      </c>
      <c r="I148" s="147"/>
      <c r="J148" s="148">
        <f>ROUND(I148*H148,2)</f>
        <v>0</v>
      </c>
      <c r="K148" s="149"/>
      <c r="L148" s="30"/>
      <c r="M148" s="150" t="s">
        <v>1</v>
      </c>
      <c r="N148" s="151" t="s">
        <v>38</v>
      </c>
      <c r="O148" s="55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172</v>
      </c>
      <c r="AT148" s="154" t="s">
        <v>168</v>
      </c>
      <c r="AU148" s="154" t="s">
        <v>83</v>
      </c>
      <c r="AY148" s="14" t="s">
        <v>166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4" t="s">
        <v>81</v>
      </c>
      <c r="BK148" s="155">
        <f>ROUND(I148*H148,2)</f>
        <v>0</v>
      </c>
      <c r="BL148" s="14" t="s">
        <v>172</v>
      </c>
      <c r="BM148" s="154" t="s">
        <v>609</v>
      </c>
    </row>
    <row r="149" spans="1:65" s="2" customFormat="1" ht="24.2" customHeight="1">
      <c r="A149" s="29"/>
      <c r="B149" s="141"/>
      <c r="C149" s="142" t="s">
        <v>7</v>
      </c>
      <c r="D149" s="142" t="s">
        <v>168</v>
      </c>
      <c r="E149" s="143" t="s">
        <v>252</v>
      </c>
      <c r="F149" s="144" t="s">
        <v>253</v>
      </c>
      <c r="G149" s="145" t="s">
        <v>245</v>
      </c>
      <c r="H149" s="146">
        <v>100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38</v>
      </c>
      <c r="O149" s="55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172</v>
      </c>
      <c r="AT149" s="154" t="s">
        <v>168</v>
      </c>
      <c r="AU149" s="154" t="s">
        <v>83</v>
      </c>
      <c r="AY149" s="14" t="s">
        <v>166</v>
      </c>
      <c r="BE149" s="155">
        <f>IF(N149="základní",J149,0)</f>
        <v>0</v>
      </c>
      <c r="BF149" s="155">
        <f>IF(N149="snížená",J149,0)</f>
        <v>0</v>
      </c>
      <c r="BG149" s="155">
        <f>IF(N149="zákl. přenesená",J149,0)</f>
        <v>0</v>
      </c>
      <c r="BH149" s="155">
        <f>IF(N149="sníž. přenesená",J149,0)</f>
        <v>0</v>
      </c>
      <c r="BI149" s="155">
        <f>IF(N149="nulová",J149,0)</f>
        <v>0</v>
      </c>
      <c r="BJ149" s="14" t="s">
        <v>81</v>
      </c>
      <c r="BK149" s="155">
        <f>ROUND(I149*H149,2)</f>
        <v>0</v>
      </c>
      <c r="BL149" s="14" t="s">
        <v>172</v>
      </c>
      <c r="BM149" s="154" t="s">
        <v>610</v>
      </c>
    </row>
    <row r="150" spans="1:65" s="2" customFormat="1" ht="37.9" customHeight="1">
      <c r="A150" s="29"/>
      <c r="B150" s="141"/>
      <c r="C150" s="142" t="s">
        <v>423</v>
      </c>
      <c r="D150" s="142" t="s">
        <v>168</v>
      </c>
      <c r="E150" s="143" t="s">
        <v>420</v>
      </c>
      <c r="F150" s="144" t="s">
        <v>421</v>
      </c>
      <c r="G150" s="145" t="s">
        <v>245</v>
      </c>
      <c r="H150" s="146">
        <v>8</v>
      </c>
      <c r="I150" s="147"/>
      <c r="J150" s="148">
        <f>ROUND(I150*H150,2)</f>
        <v>0</v>
      </c>
      <c r="K150" s="149"/>
      <c r="L150" s="30"/>
      <c r="M150" s="150" t="s">
        <v>1</v>
      </c>
      <c r="N150" s="151" t="s">
        <v>38</v>
      </c>
      <c r="O150" s="55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172</v>
      </c>
      <c r="AT150" s="154" t="s">
        <v>168</v>
      </c>
      <c r="AU150" s="154" t="s">
        <v>83</v>
      </c>
      <c r="AY150" s="14" t="s">
        <v>166</v>
      </c>
      <c r="BE150" s="155">
        <f>IF(N150="základní",J150,0)</f>
        <v>0</v>
      </c>
      <c r="BF150" s="155">
        <f>IF(N150="snížená",J150,0)</f>
        <v>0</v>
      </c>
      <c r="BG150" s="155">
        <f>IF(N150="zákl. přenesená",J150,0)</f>
        <v>0</v>
      </c>
      <c r="BH150" s="155">
        <f>IF(N150="sníž. přenesená",J150,0)</f>
        <v>0</v>
      </c>
      <c r="BI150" s="155">
        <f>IF(N150="nulová",J150,0)</f>
        <v>0</v>
      </c>
      <c r="BJ150" s="14" t="s">
        <v>81</v>
      </c>
      <c r="BK150" s="155">
        <f>ROUND(I150*H150,2)</f>
        <v>0</v>
      </c>
      <c r="BL150" s="14" t="s">
        <v>172</v>
      </c>
      <c r="BM150" s="154" t="s">
        <v>611</v>
      </c>
    </row>
    <row r="151" spans="1:65" s="2" customFormat="1" ht="44.25" customHeight="1">
      <c r="A151" s="29"/>
      <c r="B151" s="141"/>
      <c r="C151" s="142" t="s">
        <v>453</v>
      </c>
      <c r="D151" s="142" t="s">
        <v>168</v>
      </c>
      <c r="E151" s="143" t="s">
        <v>255</v>
      </c>
      <c r="F151" s="144" t="s">
        <v>256</v>
      </c>
      <c r="G151" s="145" t="s">
        <v>245</v>
      </c>
      <c r="H151" s="146">
        <v>2</v>
      </c>
      <c r="I151" s="147"/>
      <c r="J151" s="148">
        <f>ROUND(I151*H151,2)</f>
        <v>0</v>
      </c>
      <c r="K151" s="149"/>
      <c r="L151" s="30"/>
      <c r="M151" s="167" t="s">
        <v>1</v>
      </c>
      <c r="N151" s="168" t="s">
        <v>38</v>
      </c>
      <c r="O151" s="169"/>
      <c r="P151" s="170">
        <f>O151*H151</f>
        <v>0</v>
      </c>
      <c r="Q151" s="170">
        <v>0</v>
      </c>
      <c r="R151" s="170">
        <f>Q151*H151</f>
        <v>0</v>
      </c>
      <c r="S151" s="170">
        <v>0</v>
      </c>
      <c r="T151" s="171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172</v>
      </c>
      <c r="AT151" s="154" t="s">
        <v>168</v>
      </c>
      <c r="AU151" s="154" t="s">
        <v>83</v>
      </c>
      <c r="AY151" s="14" t="s">
        <v>166</v>
      </c>
      <c r="BE151" s="155">
        <f>IF(N151="základní",J151,0)</f>
        <v>0</v>
      </c>
      <c r="BF151" s="155">
        <f>IF(N151="snížená",J151,0)</f>
        <v>0</v>
      </c>
      <c r="BG151" s="155">
        <f>IF(N151="zákl. přenesená",J151,0)</f>
        <v>0</v>
      </c>
      <c r="BH151" s="155">
        <f>IF(N151="sníž. přenesená",J151,0)</f>
        <v>0</v>
      </c>
      <c r="BI151" s="155">
        <f>IF(N151="nulová",J151,0)</f>
        <v>0</v>
      </c>
      <c r="BJ151" s="14" t="s">
        <v>81</v>
      </c>
      <c r="BK151" s="155">
        <f>ROUND(I151*H151,2)</f>
        <v>0</v>
      </c>
      <c r="BL151" s="14" t="s">
        <v>172</v>
      </c>
      <c r="BM151" s="154" t="s">
        <v>612</v>
      </c>
    </row>
    <row r="152" spans="1:65" s="2" customFormat="1" ht="6.95" customHeight="1">
      <c r="A152" s="29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21:K15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140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ROUND((SUM(BE121:BE147)),  2)</f>
        <v>0</v>
      </c>
      <c r="G33" s="29"/>
      <c r="H33" s="29"/>
      <c r="I33" s="97">
        <v>0.21</v>
      </c>
      <c r="J33" s="96">
        <f>ROUND(((SUM(BE121:BE147))*I33),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ROUND((SUM(BF121:BF147)),  2)</f>
        <v>0</v>
      </c>
      <c r="G34" s="29"/>
      <c r="H34" s="29"/>
      <c r="I34" s="97">
        <v>0.12</v>
      </c>
      <c r="J34" s="96">
        <f>ROUND(((SUM(BF121:BF147))*I34),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ROUND((SUM(BG121:BG147)),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ROUND((SUM(BH121:BH147)),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C10 - 073 – Levského (u domu č. p. 3198/37)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J137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J143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C10 - 073 – Levského (u domu č. p. 3198/37)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13.013359999999999</v>
      </c>
      <c r="S121" s="63"/>
      <c r="T121" s="126">
        <f>T122</f>
        <v>3.778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P123+P129+P137+P143</f>
        <v>0</v>
      </c>
      <c r="Q122" s="134"/>
      <c r="R122" s="135">
        <f>R123+R129+R137+R143</f>
        <v>13.013359999999999</v>
      </c>
      <c r="S122" s="134"/>
      <c r="T122" s="136">
        <f>T123+T129+T137+T143</f>
        <v>3.778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BK123+BK129+BK137+BK143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SUM(P124:P128)</f>
        <v>0</v>
      </c>
      <c r="Q123" s="134"/>
      <c r="R123" s="135">
        <f>SUM(R124:R128)</f>
        <v>0</v>
      </c>
      <c r="S123" s="134"/>
      <c r="T123" s="136">
        <f>SUM(T124:T128)</f>
        <v>3.778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SUM(BK124:BK128)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6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0.58800000000000008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173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11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0.28999999999999998</v>
      </c>
      <c r="T125" s="153">
        <f>S125*H125</f>
        <v>3.19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177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56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181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16.8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185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56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189</v>
      </c>
    </row>
    <row r="129" spans="1:65" s="12" customFormat="1" ht="22.9" customHeight="1">
      <c r="B129" s="128"/>
      <c r="D129" s="129" t="s">
        <v>72</v>
      </c>
      <c r="E129" s="139" t="s">
        <v>186</v>
      </c>
      <c r="F129" s="139" t="s">
        <v>190</v>
      </c>
      <c r="I129" s="131"/>
      <c r="J129" s="140">
        <f>BK129</f>
        <v>0</v>
      </c>
      <c r="L129" s="128"/>
      <c r="M129" s="133"/>
      <c r="N129" s="134"/>
      <c r="O129" s="134"/>
      <c r="P129" s="135">
        <f>SUM(P130:P136)</f>
        <v>0</v>
      </c>
      <c r="Q129" s="134"/>
      <c r="R129" s="135">
        <f>SUM(R130:R136)</f>
        <v>6.7456399999999999</v>
      </c>
      <c r="S129" s="134"/>
      <c r="T129" s="136">
        <f>SUM(T130:T136)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SUM(BK130:BK136)</f>
        <v>0</v>
      </c>
    </row>
    <row r="130" spans="1:65" s="2" customFormat="1" ht="16.5" customHeight="1">
      <c r="A130" s="29"/>
      <c r="B130" s="141"/>
      <c r="C130" s="142" t="s">
        <v>191</v>
      </c>
      <c r="D130" s="142" t="s">
        <v>168</v>
      </c>
      <c r="E130" s="143" t="s">
        <v>192</v>
      </c>
      <c r="F130" s="144" t="s">
        <v>193</v>
      </c>
      <c r="G130" s="145" t="s">
        <v>171</v>
      </c>
      <c r="H130" s="146">
        <v>56</v>
      </c>
      <c r="I130" s="147"/>
      <c r="J130" s="148">
        <f t="shared" ref="J130:J136" si="0"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ref="P130:P136" si="1">O130*H130</f>
        <v>0</v>
      </c>
      <c r="Q130" s="152">
        <v>0</v>
      </c>
      <c r="R130" s="152">
        <f t="shared" ref="R130:R136" si="2">Q130*H130</f>
        <v>0</v>
      </c>
      <c r="S130" s="152">
        <v>0</v>
      </c>
      <c r="T130" s="153">
        <f t="shared" ref="T130:T13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ref="BE130:BE136" si="4">IF(N130="základní",J130,0)</f>
        <v>0</v>
      </c>
      <c r="BF130" s="155">
        <f t="shared" ref="BF130:BF136" si="5">IF(N130="snížená",J130,0)</f>
        <v>0</v>
      </c>
      <c r="BG130" s="155">
        <f t="shared" ref="BG130:BG136" si="6">IF(N130="zákl. přenesená",J130,0)</f>
        <v>0</v>
      </c>
      <c r="BH130" s="155">
        <f t="shared" ref="BH130:BH136" si="7">IF(N130="sníž. přenesená",J130,0)</f>
        <v>0</v>
      </c>
      <c r="BI130" s="155">
        <f t="shared" ref="BI130:BI136" si="8">IF(N130="nulová",J130,0)</f>
        <v>0</v>
      </c>
      <c r="BJ130" s="14" t="s">
        <v>81</v>
      </c>
      <c r="BK130" s="155">
        <f t="shared" ref="BK130:BK136" si="9">ROUND(I130*H130,2)</f>
        <v>0</v>
      </c>
      <c r="BL130" s="14" t="s">
        <v>172</v>
      </c>
      <c r="BM130" s="154" t="s">
        <v>194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196</v>
      </c>
      <c r="F131" s="144" t="s">
        <v>197</v>
      </c>
      <c r="G131" s="145" t="s">
        <v>171</v>
      </c>
      <c r="H131" s="146">
        <v>36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198</v>
      </c>
    </row>
    <row r="132" spans="1:65" s="2" customFormat="1" ht="24.2" customHeight="1">
      <c r="A132" s="29"/>
      <c r="B132" s="141"/>
      <c r="C132" s="142" t="s">
        <v>199</v>
      </c>
      <c r="D132" s="142" t="s">
        <v>168</v>
      </c>
      <c r="E132" s="143" t="s">
        <v>200</v>
      </c>
      <c r="F132" s="144" t="s">
        <v>201</v>
      </c>
      <c r="G132" s="145" t="s">
        <v>171</v>
      </c>
      <c r="H132" s="146">
        <v>36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38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81</v>
      </c>
      <c r="BK132" s="155">
        <f t="shared" si="9"/>
        <v>0</v>
      </c>
      <c r="BL132" s="14" t="s">
        <v>172</v>
      </c>
      <c r="BM132" s="154" t="s">
        <v>202</v>
      </c>
    </row>
    <row r="133" spans="1:65" s="2" customFormat="1" ht="24.2" customHeight="1">
      <c r="A133" s="29"/>
      <c r="B133" s="141"/>
      <c r="C133" s="142" t="s">
        <v>203</v>
      </c>
      <c r="D133" s="142" t="s">
        <v>168</v>
      </c>
      <c r="E133" s="143" t="s">
        <v>204</v>
      </c>
      <c r="F133" s="144" t="s">
        <v>205</v>
      </c>
      <c r="G133" s="145" t="s">
        <v>171</v>
      </c>
      <c r="H133" s="146">
        <v>36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38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81</v>
      </c>
      <c r="BK133" s="155">
        <f t="shared" si="9"/>
        <v>0</v>
      </c>
      <c r="BL133" s="14" t="s">
        <v>172</v>
      </c>
      <c r="BM133" s="154" t="s">
        <v>206</v>
      </c>
    </row>
    <row r="134" spans="1:65" s="2" customFormat="1" ht="24.2" customHeight="1">
      <c r="A134" s="29"/>
      <c r="B134" s="141"/>
      <c r="C134" s="142" t="s">
        <v>207</v>
      </c>
      <c r="D134" s="142" t="s">
        <v>168</v>
      </c>
      <c r="E134" s="143" t="s">
        <v>208</v>
      </c>
      <c r="F134" s="144" t="s">
        <v>209</v>
      </c>
      <c r="G134" s="145" t="s">
        <v>171</v>
      </c>
      <c r="H134" s="146">
        <v>22</v>
      </c>
      <c r="I134" s="147"/>
      <c r="J134" s="148">
        <f t="shared" si="0"/>
        <v>0</v>
      </c>
      <c r="K134" s="149"/>
      <c r="L134" s="30"/>
      <c r="M134" s="150" t="s">
        <v>1</v>
      </c>
      <c r="N134" s="151" t="s">
        <v>38</v>
      </c>
      <c r="O134" s="55"/>
      <c r="P134" s="152">
        <f t="shared" si="1"/>
        <v>0</v>
      </c>
      <c r="Q134" s="152">
        <v>0.11162</v>
      </c>
      <c r="R134" s="152">
        <f t="shared" si="2"/>
        <v>2.4556399999999998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81</v>
      </c>
      <c r="BK134" s="155">
        <f t="shared" si="9"/>
        <v>0</v>
      </c>
      <c r="BL134" s="14" t="s">
        <v>172</v>
      </c>
      <c r="BM134" s="154" t="s">
        <v>210</v>
      </c>
    </row>
    <row r="135" spans="1:65" s="2" customFormat="1" ht="16.5" customHeight="1">
      <c r="A135" s="29"/>
      <c r="B135" s="141"/>
      <c r="C135" s="156" t="s">
        <v>211</v>
      </c>
      <c r="D135" s="156" t="s">
        <v>212</v>
      </c>
      <c r="E135" s="157" t="s">
        <v>213</v>
      </c>
      <c r="F135" s="158" t="s">
        <v>214</v>
      </c>
      <c r="G135" s="159" t="s">
        <v>171</v>
      </c>
      <c r="H135" s="160">
        <v>20</v>
      </c>
      <c r="I135" s="161"/>
      <c r="J135" s="162">
        <f t="shared" si="0"/>
        <v>0</v>
      </c>
      <c r="K135" s="163"/>
      <c r="L135" s="164"/>
      <c r="M135" s="165" t="s">
        <v>1</v>
      </c>
      <c r="N135" s="166" t="s">
        <v>38</v>
      </c>
      <c r="O135" s="55"/>
      <c r="P135" s="152">
        <f t="shared" si="1"/>
        <v>0</v>
      </c>
      <c r="Q135" s="152">
        <v>0.19700000000000001</v>
      </c>
      <c r="R135" s="152">
        <f t="shared" si="2"/>
        <v>3.9400000000000004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199</v>
      </c>
      <c r="AT135" s="154" t="s">
        <v>212</v>
      </c>
      <c r="AU135" s="154" t="s">
        <v>83</v>
      </c>
      <c r="AY135" s="14" t="s">
        <v>166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81</v>
      </c>
      <c r="BK135" s="155">
        <f t="shared" si="9"/>
        <v>0</v>
      </c>
      <c r="BL135" s="14" t="s">
        <v>172</v>
      </c>
      <c r="BM135" s="154" t="s">
        <v>215</v>
      </c>
    </row>
    <row r="136" spans="1:65" s="2" customFormat="1" ht="16.5" customHeight="1">
      <c r="A136" s="29"/>
      <c r="B136" s="141"/>
      <c r="C136" s="156" t="s">
        <v>8</v>
      </c>
      <c r="D136" s="156" t="s">
        <v>212</v>
      </c>
      <c r="E136" s="157" t="s">
        <v>216</v>
      </c>
      <c r="F136" s="158" t="s">
        <v>217</v>
      </c>
      <c r="G136" s="159" t="s">
        <v>171</v>
      </c>
      <c r="H136" s="160">
        <v>2</v>
      </c>
      <c r="I136" s="161"/>
      <c r="J136" s="162">
        <f t="shared" si="0"/>
        <v>0</v>
      </c>
      <c r="K136" s="163"/>
      <c r="L136" s="164"/>
      <c r="M136" s="165" t="s">
        <v>1</v>
      </c>
      <c r="N136" s="166" t="s">
        <v>38</v>
      </c>
      <c r="O136" s="55"/>
      <c r="P136" s="152">
        <f t="shared" si="1"/>
        <v>0</v>
      </c>
      <c r="Q136" s="152">
        <v>0.17499999999999999</v>
      </c>
      <c r="R136" s="152">
        <f t="shared" si="2"/>
        <v>0.35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81</v>
      </c>
      <c r="BK136" s="155">
        <f t="shared" si="9"/>
        <v>0</v>
      </c>
      <c r="BL136" s="14" t="s">
        <v>172</v>
      </c>
      <c r="BM136" s="154" t="s">
        <v>218</v>
      </c>
    </row>
    <row r="137" spans="1:65" s="12" customFormat="1" ht="22.9" customHeight="1">
      <c r="B137" s="128"/>
      <c r="D137" s="129" t="s">
        <v>72</v>
      </c>
      <c r="E137" s="139" t="s">
        <v>203</v>
      </c>
      <c r="F137" s="139" t="s">
        <v>219</v>
      </c>
      <c r="I137" s="131"/>
      <c r="J137" s="140">
        <f>BK137</f>
        <v>0</v>
      </c>
      <c r="L137" s="128"/>
      <c r="M137" s="133"/>
      <c r="N137" s="134"/>
      <c r="O137" s="134"/>
      <c r="P137" s="135">
        <f>SUM(P138:P142)</f>
        <v>0</v>
      </c>
      <c r="Q137" s="134"/>
      <c r="R137" s="135">
        <f>SUM(R138:R142)</f>
        <v>6.2677199999999997</v>
      </c>
      <c r="S137" s="134"/>
      <c r="T137" s="136">
        <f>SUM(T138:T142)</f>
        <v>0</v>
      </c>
      <c r="AR137" s="129" t="s">
        <v>81</v>
      </c>
      <c r="AT137" s="137" t="s">
        <v>72</v>
      </c>
      <c r="AU137" s="137" t="s">
        <v>81</v>
      </c>
      <c r="AY137" s="129" t="s">
        <v>166</v>
      </c>
      <c r="BK137" s="138">
        <f>SUM(BK138:BK142)</f>
        <v>0</v>
      </c>
    </row>
    <row r="138" spans="1:65" s="2" customFormat="1" ht="16.5" customHeight="1">
      <c r="A138" s="29"/>
      <c r="B138" s="141"/>
      <c r="C138" s="142" t="s">
        <v>220</v>
      </c>
      <c r="D138" s="142" t="s">
        <v>168</v>
      </c>
      <c r="E138" s="143" t="s">
        <v>221</v>
      </c>
      <c r="F138" s="144" t="s">
        <v>222</v>
      </c>
      <c r="G138" s="145" t="s">
        <v>176</v>
      </c>
      <c r="H138" s="146">
        <v>14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4.0079999999999998E-2</v>
      </c>
      <c r="R138" s="152">
        <f>Q138*H138</f>
        <v>0.56111999999999995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223</v>
      </c>
    </row>
    <row r="139" spans="1:65" s="2" customFormat="1" ht="16.5" customHeight="1">
      <c r="A139" s="29"/>
      <c r="B139" s="141"/>
      <c r="C139" s="156" t="s">
        <v>224</v>
      </c>
      <c r="D139" s="156" t="s">
        <v>212</v>
      </c>
      <c r="E139" s="157" t="s">
        <v>225</v>
      </c>
      <c r="F139" s="158" t="s">
        <v>226</v>
      </c>
      <c r="G139" s="159" t="s">
        <v>176</v>
      </c>
      <c r="H139" s="160">
        <v>14</v>
      </c>
      <c r="I139" s="161"/>
      <c r="J139" s="162">
        <f>ROUND(I139*H139,2)</f>
        <v>0</v>
      </c>
      <c r="K139" s="163"/>
      <c r="L139" s="164"/>
      <c r="M139" s="165" t="s">
        <v>1</v>
      </c>
      <c r="N139" s="166" t="s">
        <v>38</v>
      </c>
      <c r="O139" s="55"/>
      <c r="P139" s="152">
        <f>O139*H139</f>
        <v>0</v>
      </c>
      <c r="Q139" s="152">
        <v>0.02</v>
      </c>
      <c r="R139" s="152">
        <f>Q139*H139</f>
        <v>0.28000000000000003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199</v>
      </c>
      <c r="AT139" s="154" t="s">
        <v>212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227</v>
      </c>
    </row>
    <row r="140" spans="1:65" s="2" customFormat="1" ht="33" customHeight="1">
      <c r="A140" s="29"/>
      <c r="B140" s="141"/>
      <c r="C140" s="142" t="s">
        <v>228</v>
      </c>
      <c r="D140" s="142" t="s">
        <v>168</v>
      </c>
      <c r="E140" s="143" t="s">
        <v>229</v>
      </c>
      <c r="F140" s="144" t="s">
        <v>230</v>
      </c>
      <c r="G140" s="145" t="s">
        <v>176</v>
      </c>
      <c r="H140" s="146">
        <v>25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0.15540000000000001</v>
      </c>
      <c r="R140" s="152">
        <f>Q140*H140</f>
        <v>3.8850000000000002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231</v>
      </c>
    </row>
    <row r="141" spans="1:65" s="2" customFormat="1" ht="16.5" customHeight="1">
      <c r="A141" s="29"/>
      <c r="B141" s="141"/>
      <c r="C141" s="156" t="s">
        <v>232</v>
      </c>
      <c r="D141" s="156" t="s">
        <v>212</v>
      </c>
      <c r="E141" s="157" t="s">
        <v>233</v>
      </c>
      <c r="F141" s="158" t="s">
        <v>234</v>
      </c>
      <c r="G141" s="159" t="s">
        <v>176</v>
      </c>
      <c r="H141" s="160">
        <v>11.22</v>
      </c>
      <c r="I141" s="161"/>
      <c r="J141" s="162">
        <f>ROUND(I141*H141,2)</f>
        <v>0</v>
      </c>
      <c r="K141" s="163"/>
      <c r="L141" s="164"/>
      <c r="M141" s="165" t="s">
        <v>1</v>
      </c>
      <c r="N141" s="166" t="s">
        <v>38</v>
      </c>
      <c r="O141" s="55"/>
      <c r="P141" s="152">
        <f>O141*H141</f>
        <v>0</v>
      </c>
      <c r="Q141" s="152">
        <v>0.08</v>
      </c>
      <c r="R141" s="152">
        <f>Q141*H141</f>
        <v>0.89760000000000006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199</v>
      </c>
      <c r="AT141" s="154" t="s">
        <v>212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235</v>
      </c>
    </row>
    <row r="142" spans="1:65" s="2" customFormat="1" ht="16.5" customHeight="1">
      <c r="A142" s="29"/>
      <c r="B142" s="141"/>
      <c r="C142" s="156" t="s">
        <v>236</v>
      </c>
      <c r="D142" s="156" t="s">
        <v>212</v>
      </c>
      <c r="E142" s="157" t="s">
        <v>237</v>
      </c>
      <c r="F142" s="158" t="s">
        <v>238</v>
      </c>
      <c r="G142" s="159" t="s">
        <v>176</v>
      </c>
      <c r="H142" s="160">
        <v>14</v>
      </c>
      <c r="I142" s="161"/>
      <c r="J142" s="162">
        <f>ROUND(I142*H142,2)</f>
        <v>0</v>
      </c>
      <c r="K142" s="163"/>
      <c r="L142" s="164"/>
      <c r="M142" s="165" t="s">
        <v>1</v>
      </c>
      <c r="N142" s="166" t="s">
        <v>38</v>
      </c>
      <c r="O142" s="55"/>
      <c r="P142" s="152">
        <f>O142*H142</f>
        <v>0</v>
      </c>
      <c r="Q142" s="152">
        <v>4.5999999999999999E-2</v>
      </c>
      <c r="R142" s="152">
        <f>Q142*H142</f>
        <v>0.64400000000000002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199</v>
      </c>
      <c r="AT142" s="154" t="s">
        <v>212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239</v>
      </c>
    </row>
    <row r="143" spans="1:65" s="12" customFormat="1" ht="22.9" customHeight="1">
      <c r="B143" s="128"/>
      <c r="D143" s="129" t="s">
        <v>72</v>
      </c>
      <c r="E143" s="139" t="s">
        <v>240</v>
      </c>
      <c r="F143" s="139" t="s">
        <v>241</v>
      </c>
      <c r="I143" s="131"/>
      <c r="J143" s="140">
        <f>BK143</f>
        <v>0</v>
      </c>
      <c r="L143" s="128"/>
      <c r="M143" s="133"/>
      <c r="N143" s="134"/>
      <c r="O143" s="134"/>
      <c r="P143" s="135">
        <f>SUM(P144:P147)</f>
        <v>0</v>
      </c>
      <c r="Q143" s="134"/>
      <c r="R143" s="135">
        <f>SUM(R144:R147)</f>
        <v>0</v>
      </c>
      <c r="S143" s="134"/>
      <c r="T143" s="136">
        <f>SUM(T144:T147)</f>
        <v>0</v>
      </c>
      <c r="AR143" s="129" t="s">
        <v>81</v>
      </c>
      <c r="AT143" s="137" t="s">
        <v>72</v>
      </c>
      <c r="AU143" s="137" t="s">
        <v>81</v>
      </c>
      <c r="AY143" s="129" t="s">
        <v>166</v>
      </c>
      <c r="BK143" s="138">
        <f>SUM(BK144:BK147)</f>
        <v>0</v>
      </c>
    </row>
    <row r="144" spans="1:65" s="2" customFormat="1" ht="24.2" customHeight="1">
      <c r="A144" s="29"/>
      <c r="B144" s="141"/>
      <c r="C144" s="142" t="s">
        <v>242</v>
      </c>
      <c r="D144" s="142" t="s">
        <v>168</v>
      </c>
      <c r="E144" s="143" t="s">
        <v>243</v>
      </c>
      <c r="F144" s="144" t="s">
        <v>244</v>
      </c>
      <c r="G144" s="145" t="s">
        <v>245</v>
      </c>
      <c r="H144" s="146">
        <v>30</v>
      </c>
      <c r="I144" s="147"/>
      <c r="J144" s="148">
        <f>ROUND(I144*H144,2)</f>
        <v>0</v>
      </c>
      <c r="K144" s="149"/>
      <c r="L144" s="30"/>
      <c r="M144" s="150" t="s">
        <v>1</v>
      </c>
      <c r="N144" s="151" t="s">
        <v>38</v>
      </c>
      <c r="O144" s="55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246</v>
      </c>
    </row>
    <row r="145" spans="1:65" s="2" customFormat="1" ht="24.2" customHeight="1">
      <c r="A145" s="29"/>
      <c r="B145" s="141"/>
      <c r="C145" s="142" t="s">
        <v>247</v>
      </c>
      <c r="D145" s="142" t="s">
        <v>168</v>
      </c>
      <c r="E145" s="143" t="s">
        <v>248</v>
      </c>
      <c r="F145" s="144" t="s">
        <v>249</v>
      </c>
      <c r="G145" s="145" t="s">
        <v>245</v>
      </c>
      <c r="H145" s="146">
        <v>30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172</v>
      </c>
      <c r="AT145" s="154" t="s">
        <v>168</v>
      </c>
      <c r="AU145" s="154" t="s">
        <v>83</v>
      </c>
      <c r="AY145" s="14" t="s">
        <v>166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172</v>
      </c>
      <c r="BM145" s="154" t="s">
        <v>250</v>
      </c>
    </row>
    <row r="146" spans="1:65" s="2" customFormat="1" ht="24.2" customHeight="1">
      <c r="A146" s="29"/>
      <c r="B146" s="141"/>
      <c r="C146" s="142" t="s">
        <v>251</v>
      </c>
      <c r="D146" s="142" t="s">
        <v>168</v>
      </c>
      <c r="E146" s="143" t="s">
        <v>252</v>
      </c>
      <c r="F146" s="144" t="s">
        <v>253</v>
      </c>
      <c r="G146" s="145" t="s">
        <v>245</v>
      </c>
      <c r="H146" s="146">
        <v>25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172</v>
      </c>
      <c r="AT146" s="154" t="s">
        <v>168</v>
      </c>
      <c r="AU146" s="154" t="s">
        <v>83</v>
      </c>
      <c r="AY146" s="14" t="s">
        <v>166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172</v>
      </c>
      <c r="BM146" s="154" t="s">
        <v>254</v>
      </c>
    </row>
    <row r="147" spans="1:65" s="2" customFormat="1" ht="44.25" customHeight="1">
      <c r="A147" s="29"/>
      <c r="B147" s="141"/>
      <c r="C147" s="142" t="s">
        <v>7</v>
      </c>
      <c r="D147" s="142" t="s">
        <v>168</v>
      </c>
      <c r="E147" s="143" t="s">
        <v>255</v>
      </c>
      <c r="F147" s="144" t="s">
        <v>256</v>
      </c>
      <c r="G147" s="145" t="s">
        <v>245</v>
      </c>
      <c r="H147" s="146">
        <v>5</v>
      </c>
      <c r="I147" s="147"/>
      <c r="J147" s="148">
        <f>ROUND(I147*H147,2)</f>
        <v>0</v>
      </c>
      <c r="K147" s="149"/>
      <c r="L147" s="30"/>
      <c r="M147" s="167" t="s">
        <v>1</v>
      </c>
      <c r="N147" s="168" t="s">
        <v>38</v>
      </c>
      <c r="O147" s="169"/>
      <c r="P147" s="170">
        <f>O147*H147</f>
        <v>0</v>
      </c>
      <c r="Q147" s="170">
        <v>0</v>
      </c>
      <c r="R147" s="170">
        <f>Q147*H147</f>
        <v>0</v>
      </c>
      <c r="S147" s="170">
        <v>0</v>
      </c>
      <c r="T147" s="17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172</v>
      </c>
      <c r="AT147" s="154" t="s">
        <v>168</v>
      </c>
      <c r="AU147" s="154" t="s">
        <v>83</v>
      </c>
      <c r="AY147" s="14" t="s">
        <v>166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172</v>
      </c>
      <c r="BM147" s="154" t="s">
        <v>257</v>
      </c>
    </row>
    <row r="148" spans="1:65" s="2" customFormat="1" ht="6.95" customHeight="1">
      <c r="A148" s="29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0:K147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137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613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ROUND((SUM(BE120:BE130)),  2)</f>
        <v>0</v>
      </c>
      <c r="G33" s="29"/>
      <c r="H33" s="29"/>
      <c r="I33" s="97">
        <v>0.21</v>
      </c>
      <c r="J33" s="96">
        <f>ROUND(((SUM(BE120:BE130))*I33),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ROUND((SUM(BF120:BF130)),  2)</f>
        <v>0</v>
      </c>
      <c r="G34" s="29"/>
      <c r="H34" s="29"/>
      <c r="I34" s="97">
        <v>0.12</v>
      </c>
      <c r="J34" s="96">
        <f>ROUND(((SUM(BF120:BF130))*I34),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ROUND((SUM(BG120:BG130)),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ROUND((SUM(BH120:BH130)),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ROUND((SUM(BI120:BI130)),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00 - VRN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614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1:31" s="10" customFormat="1" ht="19.899999999999999" customHeight="1">
      <c r="B98" s="113"/>
      <c r="D98" s="114" t="s">
        <v>615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1:31" s="10" customFormat="1" ht="19.899999999999999" customHeight="1">
      <c r="B99" s="113"/>
      <c r="D99" s="114" t="s">
        <v>616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1:31" s="10" customFormat="1" ht="19.899999999999999" customHeight="1">
      <c r="B100" s="113"/>
      <c r="D100" s="114" t="s">
        <v>617</v>
      </c>
      <c r="E100" s="115"/>
      <c r="F100" s="115"/>
      <c r="G100" s="115"/>
      <c r="H100" s="115"/>
      <c r="I100" s="115"/>
      <c r="J100" s="116">
        <f>J127</f>
        <v>0</v>
      </c>
      <c r="L100" s="113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151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16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1" t="str">
        <f>E7</f>
        <v>Revitalizace ploch na umístění kontejnerů na tříděný odpad</v>
      </c>
      <c r="F110" s="212"/>
      <c r="G110" s="212"/>
      <c r="H110" s="212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139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76" t="str">
        <f>E9</f>
        <v>00 - VRN</v>
      </c>
      <c r="F112" s="213"/>
      <c r="G112" s="213"/>
      <c r="H112" s="213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20</v>
      </c>
      <c r="D114" s="29"/>
      <c r="E114" s="29"/>
      <c r="F114" s="22" t="str">
        <f>F12</f>
        <v xml:space="preserve"> </v>
      </c>
      <c r="G114" s="29"/>
      <c r="H114" s="29"/>
      <c r="I114" s="24" t="s">
        <v>22</v>
      </c>
      <c r="J114" s="52" t="str">
        <f>IF(J12="","",J12)</f>
        <v>28. 8. 2025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24</v>
      </c>
      <c r="D116" s="29"/>
      <c r="E116" s="29"/>
      <c r="F116" s="22" t="str">
        <f>E15</f>
        <v xml:space="preserve"> </v>
      </c>
      <c r="G116" s="29"/>
      <c r="H116" s="29"/>
      <c r="I116" s="24" t="s">
        <v>29</v>
      </c>
      <c r="J116" s="27" t="str">
        <f>E21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17"/>
      <c r="B119" s="118"/>
      <c r="C119" s="119" t="s">
        <v>152</v>
      </c>
      <c r="D119" s="120" t="s">
        <v>58</v>
      </c>
      <c r="E119" s="120" t="s">
        <v>54</v>
      </c>
      <c r="F119" s="120" t="s">
        <v>55</v>
      </c>
      <c r="G119" s="120" t="s">
        <v>153</v>
      </c>
      <c r="H119" s="120" t="s">
        <v>154</v>
      </c>
      <c r="I119" s="120" t="s">
        <v>155</v>
      </c>
      <c r="J119" s="121" t="s">
        <v>143</v>
      </c>
      <c r="K119" s="122" t="s">
        <v>156</v>
      </c>
      <c r="L119" s="123"/>
      <c r="M119" s="59" t="s">
        <v>1</v>
      </c>
      <c r="N119" s="60" t="s">
        <v>37</v>
      </c>
      <c r="O119" s="60" t="s">
        <v>157</v>
      </c>
      <c r="P119" s="60" t="s">
        <v>158</v>
      </c>
      <c r="Q119" s="60" t="s">
        <v>159</v>
      </c>
      <c r="R119" s="60" t="s">
        <v>160</v>
      </c>
      <c r="S119" s="60" t="s">
        <v>161</v>
      </c>
      <c r="T119" s="61" t="s">
        <v>162</v>
      </c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</row>
    <row r="120" spans="1:65" s="2" customFormat="1" ht="22.9" customHeight="1">
      <c r="A120" s="29"/>
      <c r="B120" s="30"/>
      <c r="C120" s="66" t="s">
        <v>163</v>
      </c>
      <c r="D120" s="29"/>
      <c r="E120" s="29"/>
      <c r="F120" s="29"/>
      <c r="G120" s="29"/>
      <c r="H120" s="29"/>
      <c r="I120" s="29"/>
      <c r="J120" s="124">
        <f>BK120</f>
        <v>0</v>
      </c>
      <c r="K120" s="29"/>
      <c r="L120" s="30"/>
      <c r="M120" s="62"/>
      <c r="N120" s="53"/>
      <c r="O120" s="63"/>
      <c r="P120" s="125">
        <f>P121</f>
        <v>0</v>
      </c>
      <c r="Q120" s="63"/>
      <c r="R120" s="125">
        <f>R121</f>
        <v>2.7720000000000002E-2</v>
      </c>
      <c r="S120" s="63"/>
      <c r="T120" s="126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72</v>
      </c>
      <c r="AU120" s="14" t="s">
        <v>145</v>
      </c>
      <c r="BK120" s="127">
        <f>BK121</f>
        <v>0</v>
      </c>
    </row>
    <row r="121" spans="1:65" s="12" customFormat="1" ht="25.9" customHeight="1">
      <c r="B121" s="128"/>
      <c r="D121" s="129" t="s">
        <v>72</v>
      </c>
      <c r="E121" s="130" t="s">
        <v>136</v>
      </c>
      <c r="F121" s="130" t="s">
        <v>618</v>
      </c>
      <c r="I121" s="131"/>
      <c r="J121" s="132">
        <f>BK121</f>
        <v>0</v>
      </c>
      <c r="L121" s="128"/>
      <c r="M121" s="133"/>
      <c r="N121" s="134"/>
      <c r="O121" s="134"/>
      <c r="P121" s="135">
        <f>P122+P125+P127</f>
        <v>0</v>
      </c>
      <c r="Q121" s="134"/>
      <c r="R121" s="135">
        <f>R122+R125+R127</f>
        <v>2.7720000000000002E-2</v>
      </c>
      <c r="S121" s="134"/>
      <c r="T121" s="136">
        <f>T122+T125+T127</f>
        <v>0</v>
      </c>
      <c r="AR121" s="129" t="s">
        <v>186</v>
      </c>
      <c r="AT121" s="137" t="s">
        <v>72</v>
      </c>
      <c r="AU121" s="137" t="s">
        <v>73</v>
      </c>
      <c r="AY121" s="129" t="s">
        <v>166</v>
      </c>
      <c r="BK121" s="138">
        <f>BK122+BK125+BK127</f>
        <v>0</v>
      </c>
    </row>
    <row r="122" spans="1:65" s="12" customFormat="1" ht="22.9" customHeight="1">
      <c r="B122" s="128"/>
      <c r="D122" s="129" t="s">
        <v>72</v>
      </c>
      <c r="E122" s="139" t="s">
        <v>619</v>
      </c>
      <c r="F122" s="139" t="s">
        <v>620</v>
      </c>
      <c r="I122" s="131"/>
      <c r="J122" s="140">
        <f>BK122</f>
        <v>0</v>
      </c>
      <c r="L122" s="128"/>
      <c r="M122" s="133"/>
      <c r="N122" s="134"/>
      <c r="O122" s="134"/>
      <c r="P122" s="135">
        <f>SUM(P123:P124)</f>
        <v>0</v>
      </c>
      <c r="Q122" s="134"/>
      <c r="R122" s="135">
        <f>SUM(R123:R124)</f>
        <v>0</v>
      </c>
      <c r="S122" s="134"/>
      <c r="T122" s="136">
        <f>SUM(T123:T124)</f>
        <v>0</v>
      </c>
      <c r="AR122" s="129" t="s">
        <v>186</v>
      </c>
      <c r="AT122" s="137" t="s">
        <v>72</v>
      </c>
      <c r="AU122" s="137" t="s">
        <v>81</v>
      </c>
      <c r="AY122" s="129" t="s">
        <v>166</v>
      </c>
      <c r="BK122" s="138">
        <f>SUM(BK123:BK124)</f>
        <v>0</v>
      </c>
    </row>
    <row r="123" spans="1:65" s="2" customFormat="1" ht="16.5" customHeight="1">
      <c r="A123" s="29"/>
      <c r="B123" s="141"/>
      <c r="C123" s="142" t="s">
        <v>81</v>
      </c>
      <c r="D123" s="142" t="s">
        <v>168</v>
      </c>
      <c r="E123" s="143" t="s">
        <v>621</v>
      </c>
      <c r="F123" s="144" t="s">
        <v>622</v>
      </c>
      <c r="G123" s="145" t="s">
        <v>623</v>
      </c>
      <c r="H123" s="146">
        <v>18</v>
      </c>
      <c r="I123" s="147"/>
      <c r="J123" s="148">
        <f>ROUND(I123*H123,2)</f>
        <v>0</v>
      </c>
      <c r="K123" s="149"/>
      <c r="L123" s="30"/>
      <c r="M123" s="150" t="s">
        <v>1</v>
      </c>
      <c r="N123" s="151" t="s">
        <v>38</v>
      </c>
      <c r="O123" s="55"/>
      <c r="P123" s="152">
        <f>O123*H123</f>
        <v>0</v>
      </c>
      <c r="Q123" s="152">
        <v>0</v>
      </c>
      <c r="R123" s="152">
        <f>Q123*H123</f>
        <v>0</v>
      </c>
      <c r="S123" s="152">
        <v>0</v>
      </c>
      <c r="T123" s="153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624</v>
      </c>
      <c r="AT123" s="154" t="s">
        <v>168</v>
      </c>
      <c r="AU123" s="154" t="s">
        <v>83</v>
      </c>
      <c r="AY123" s="14" t="s">
        <v>166</v>
      </c>
      <c r="BE123" s="155">
        <f>IF(N123="základní",J123,0)</f>
        <v>0</v>
      </c>
      <c r="BF123" s="155">
        <f>IF(N123="snížená",J123,0)</f>
        <v>0</v>
      </c>
      <c r="BG123" s="155">
        <f>IF(N123="zákl. přenesená",J123,0)</f>
        <v>0</v>
      </c>
      <c r="BH123" s="155">
        <f>IF(N123="sníž. přenesená",J123,0)</f>
        <v>0</v>
      </c>
      <c r="BI123" s="155">
        <f>IF(N123="nulová",J123,0)</f>
        <v>0</v>
      </c>
      <c r="BJ123" s="14" t="s">
        <v>81</v>
      </c>
      <c r="BK123" s="155">
        <f>ROUND(I123*H123,2)</f>
        <v>0</v>
      </c>
      <c r="BL123" s="14" t="s">
        <v>624</v>
      </c>
      <c r="BM123" s="154" t="s">
        <v>625</v>
      </c>
    </row>
    <row r="124" spans="1:65" s="2" customFormat="1" ht="16.5" customHeight="1">
      <c r="A124" s="29"/>
      <c r="B124" s="141"/>
      <c r="C124" s="142" t="s">
        <v>83</v>
      </c>
      <c r="D124" s="142" t="s">
        <v>168</v>
      </c>
      <c r="E124" s="143" t="s">
        <v>626</v>
      </c>
      <c r="F124" s="144" t="s">
        <v>627</v>
      </c>
      <c r="G124" s="145" t="s">
        <v>623</v>
      </c>
      <c r="H124" s="146">
        <v>1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0</v>
      </c>
      <c r="T124" s="153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624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624</v>
      </c>
      <c r="BM124" s="154" t="s">
        <v>628</v>
      </c>
    </row>
    <row r="125" spans="1:65" s="12" customFormat="1" ht="22.9" customHeight="1">
      <c r="B125" s="128"/>
      <c r="D125" s="129" t="s">
        <v>72</v>
      </c>
      <c r="E125" s="139" t="s">
        <v>629</v>
      </c>
      <c r="F125" s="139" t="s">
        <v>630</v>
      </c>
      <c r="I125" s="131"/>
      <c r="J125" s="140">
        <f>BK125</f>
        <v>0</v>
      </c>
      <c r="L125" s="128"/>
      <c r="M125" s="133"/>
      <c r="N125" s="134"/>
      <c r="O125" s="134"/>
      <c r="P125" s="135">
        <f>P126</f>
        <v>0</v>
      </c>
      <c r="Q125" s="134"/>
      <c r="R125" s="135">
        <f>R126</f>
        <v>0</v>
      </c>
      <c r="S125" s="134"/>
      <c r="T125" s="136">
        <f>T126</f>
        <v>0</v>
      </c>
      <c r="AR125" s="129" t="s">
        <v>186</v>
      </c>
      <c r="AT125" s="137" t="s">
        <v>72</v>
      </c>
      <c r="AU125" s="137" t="s">
        <v>81</v>
      </c>
      <c r="AY125" s="129" t="s">
        <v>166</v>
      </c>
      <c r="BK125" s="138">
        <f>BK126</f>
        <v>0</v>
      </c>
    </row>
    <row r="126" spans="1:65" s="2" customFormat="1" ht="16.5" customHeight="1">
      <c r="A126" s="29"/>
      <c r="B126" s="141"/>
      <c r="C126" s="142" t="s">
        <v>178</v>
      </c>
      <c r="D126" s="142" t="s">
        <v>168</v>
      </c>
      <c r="E126" s="143" t="s">
        <v>631</v>
      </c>
      <c r="F126" s="144" t="s">
        <v>630</v>
      </c>
      <c r="G126" s="145" t="s">
        <v>632</v>
      </c>
      <c r="H126" s="146">
        <v>1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624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624</v>
      </c>
      <c r="BM126" s="154" t="s">
        <v>633</v>
      </c>
    </row>
    <row r="127" spans="1:65" s="12" customFormat="1" ht="22.9" customHeight="1">
      <c r="B127" s="128"/>
      <c r="D127" s="129" t="s">
        <v>72</v>
      </c>
      <c r="E127" s="139" t="s">
        <v>634</v>
      </c>
      <c r="F127" s="139" t="s">
        <v>635</v>
      </c>
      <c r="I127" s="131"/>
      <c r="J127" s="140">
        <f>BK127</f>
        <v>0</v>
      </c>
      <c r="L127" s="128"/>
      <c r="M127" s="133"/>
      <c r="N127" s="134"/>
      <c r="O127" s="134"/>
      <c r="P127" s="135">
        <f>SUM(P128:P130)</f>
        <v>0</v>
      </c>
      <c r="Q127" s="134"/>
      <c r="R127" s="135">
        <f>SUM(R128:R130)</f>
        <v>2.7720000000000002E-2</v>
      </c>
      <c r="S127" s="134"/>
      <c r="T127" s="136">
        <f>SUM(T128:T130)</f>
        <v>0</v>
      </c>
      <c r="AR127" s="129" t="s">
        <v>186</v>
      </c>
      <c r="AT127" s="137" t="s">
        <v>72</v>
      </c>
      <c r="AU127" s="137" t="s">
        <v>81</v>
      </c>
      <c r="AY127" s="129" t="s">
        <v>166</v>
      </c>
      <c r="BK127" s="138">
        <f>SUM(BK128:BK130)</f>
        <v>0</v>
      </c>
    </row>
    <row r="128" spans="1:65" s="2" customFormat="1" ht="16.5" customHeight="1">
      <c r="A128" s="29"/>
      <c r="B128" s="141"/>
      <c r="C128" s="142" t="s">
        <v>172</v>
      </c>
      <c r="D128" s="142" t="s">
        <v>168</v>
      </c>
      <c r="E128" s="143" t="s">
        <v>636</v>
      </c>
      <c r="F128" s="144" t="s">
        <v>637</v>
      </c>
      <c r="G128" s="145" t="s">
        <v>632</v>
      </c>
      <c r="H128" s="146">
        <v>1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624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624</v>
      </c>
      <c r="BM128" s="154" t="s">
        <v>638</v>
      </c>
    </row>
    <row r="129" spans="1:65" s="2" customFormat="1" ht="16.5" customHeight="1">
      <c r="A129" s="29"/>
      <c r="B129" s="141"/>
      <c r="C129" s="142" t="s">
        <v>186</v>
      </c>
      <c r="D129" s="142" t="s">
        <v>168</v>
      </c>
      <c r="E129" s="143" t="s">
        <v>639</v>
      </c>
      <c r="F129" s="144" t="s">
        <v>640</v>
      </c>
      <c r="G129" s="145" t="s">
        <v>171</v>
      </c>
      <c r="H129" s="146">
        <v>2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1.3860000000000001E-2</v>
      </c>
      <c r="R129" s="152">
        <f>Q129*H129</f>
        <v>2.7720000000000002E-2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172</v>
      </c>
      <c r="BM129" s="154" t="s">
        <v>641</v>
      </c>
    </row>
    <row r="130" spans="1:65" s="2" customFormat="1" ht="16.5" customHeight="1">
      <c r="A130" s="29"/>
      <c r="B130" s="141"/>
      <c r="C130" s="142" t="s">
        <v>191</v>
      </c>
      <c r="D130" s="142" t="s">
        <v>168</v>
      </c>
      <c r="E130" s="143" t="s">
        <v>642</v>
      </c>
      <c r="F130" s="144" t="s">
        <v>643</v>
      </c>
      <c r="G130" s="145" t="s">
        <v>296</v>
      </c>
      <c r="H130" s="146">
        <v>1</v>
      </c>
      <c r="I130" s="147"/>
      <c r="J130" s="148">
        <f>ROUND(I130*H130,2)</f>
        <v>0</v>
      </c>
      <c r="K130" s="149"/>
      <c r="L130" s="30"/>
      <c r="M130" s="167" t="s">
        <v>1</v>
      </c>
      <c r="N130" s="168" t="s">
        <v>38</v>
      </c>
      <c r="O130" s="169"/>
      <c r="P130" s="170">
        <f>O130*H130</f>
        <v>0</v>
      </c>
      <c r="Q130" s="170">
        <v>0</v>
      </c>
      <c r="R130" s="170">
        <f>Q130*H130</f>
        <v>0</v>
      </c>
      <c r="S130" s="170">
        <v>0</v>
      </c>
      <c r="T130" s="17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644</v>
      </c>
    </row>
    <row r="131" spans="1:65" s="2" customFormat="1" ht="6.95" customHeight="1">
      <c r="A131" s="29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0"/>
      <c r="M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</sheetData>
  <autoFilter ref="C119:K13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258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ROUND((SUM(BE121:BE144)),  2)</f>
        <v>0</v>
      </c>
      <c r="G33" s="29"/>
      <c r="H33" s="29"/>
      <c r="I33" s="97">
        <v>0.21</v>
      </c>
      <c r="J33" s="96">
        <f>ROUND(((SUM(BE121:BE144))*I33),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ROUND((SUM(BF121:BF144)),  2)</f>
        <v>0</v>
      </c>
      <c r="G34" s="29"/>
      <c r="H34" s="29"/>
      <c r="I34" s="97">
        <v>0.12</v>
      </c>
      <c r="J34" s="96">
        <f>ROUND(((SUM(BF121:BF144))*I34),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ROUND((SUM(BG121:BG144)),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ROUND((SUM(BH121:BH144)),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C11 - 095 – Otradovická (Otradovická X Písnická)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J140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C11 - 095 – Otradovická (Otradovická X Písnická)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11.452560000000002</v>
      </c>
      <c r="S121" s="63"/>
      <c r="T121" s="126">
        <f>T122</f>
        <v>2.5199999999999996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P123+P130+P134+P140</f>
        <v>0</v>
      </c>
      <c r="Q122" s="134"/>
      <c r="R122" s="135">
        <f>R123+R130+R134+R140</f>
        <v>11.452560000000002</v>
      </c>
      <c r="S122" s="134"/>
      <c r="T122" s="136">
        <f>T123+T130+T134+T140</f>
        <v>2.5199999999999996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BK123+BK130+BK134+BK140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SUM(P124:P129)</f>
        <v>0</v>
      </c>
      <c r="Q123" s="134"/>
      <c r="R123" s="135">
        <f>SUM(R124:R129)</f>
        <v>0</v>
      </c>
      <c r="S123" s="134"/>
      <c r="T123" s="136">
        <f>SUM(T124:T129)</f>
        <v>2.5199999999999996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SUM(BK124:BK129)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5</v>
      </c>
      <c r="I124" s="147"/>
      <c r="J124" s="148">
        <f t="shared" ref="J124:J129" si="0"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 t="shared" ref="P124:P129" si="1">O124*H124</f>
        <v>0</v>
      </c>
      <c r="Q124" s="152">
        <v>0</v>
      </c>
      <c r="R124" s="152">
        <f t="shared" ref="R124:R129" si="2">Q124*H124</f>
        <v>0</v>
      </c>
      <c r="S124" s="152">
        <v>9.8000000000000004E-2</v>
      </c>
      <c r="T124" s="153">
        <f t="shared" ref="T124:T129" si="3">S124*H124</f>
        <v>0.49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 t="shared" ref="BE124:BE129" si="4">IF(N124="základní",J124,0)</f>
        <v>0</v>
      </c>
      <c r="BF124" s="155">
        <f t="shared" ref="BF124:BF129" si="5">IF(N124="snížená",J124,0)</f>
        <v>0</v>
      </c>
      <c r="BG124" s="155">
        <f t="shared" ref="BG124:BG129" si="6">IF(N124="zákl. přenesená",J124,0)</f>
        <v>0</v>
      </c>
      <c r="BH124" s="155">
        <f t="shared" ref="BH124:BH129" si="7">IF(N124="sníž. přenesená",J124,0)</f>
        <v>0</v>
      </c>
      <c r="BI124" s="155">
        <f t="shared" ref="BI124:BI129" si="8">IF(N124="nulová",J124,0)</f>
        <v>0</v>
      </c>
      <c r="BJ124" s="14" t="s">
        <v>81</v>
      </c>
      <c r="BK124" s="155">
        <f t="shared" ref="BK124:BK129" si="9">ROUND(I124*H124,2)</f>
        <v>0</v>
      </c>
      <c r="BL124" s="14" t="s">
        <v>172</v>
      </c>
      <c r="BM124" s="154" t="s">
        <v>259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7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si="1"/>
        <v>0</v>
      </c>
      <c r="Q125" s="152">
        <v>0</v>
      </c>
      <c r="R125" s="152">
        <f t="shared" si="2"/>
        <v>0</v>
      </c>
      <c r="S125" s="152">
        <v>0.28999999999999998</v>
      </c>
      <c r="T125" s="153">
        <f t="shared" si="3"/>
        <v>2.0299999999999998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81</v>
      </c>
      <c r="BK125" s="155">
        <f t="shared" si="9"/>
        <v>0</v>
      </c>
      <c r="BL125" s="14" t="s">
        <v>172</v>
      </c>
      <c r="BM125" s="154" t="s">
        <v>260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20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261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6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262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20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263</v>
      </c>
    </row>
    <row r="129" spans="1:65" s="2" customFormat="1" ht="24.2" customHeight="1">
      <c r="A129" s="29"/>
      <c r="B129" s="141"/>
      <c r="C129" s="142" t="s">
        <v>191</v>
      </c>
      <c r="D129" s="142" t="s">
        <v>168</v>
      </c>
      <c r="E129" s="143" t="s">
        <v>264</v>
      </c>
      <c r="F129" s="144" t="s">
        <v>265</v>
      </c>
      <c r="G129" s="145" t="s">
        <v>176</v>
      </c>
      <c r="H129" s="146">
        <v>6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266</v>
      </c>
    </row>
    <row r="130" spans="1:65" s="12" customFormat="1" ht="22.9" customHeight="1">
      <c r="B130" s="128"/>
      <c r="D130" s="129" t="s">
        <v>72</v>
      </c>
      <c r="E130" s="139" t="s">
        <v>186</v>
      </c>
      <c r="F130" s="139" t="s">
        <v>190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SUM(P131:P133)</f>
        <v>0</v>
      </c>
      <c r="Q130" s="134"/>
      <c r="R130" s="135">
        <f>SUM(R131:R133)</f>
        <v>5.8580000000000005</v>
      </c>
      <c r="S130" s="134"/>
      <c r="T130" s="136">
        <f>SUM(T131:T133)</f>
        <v>0</v>
      </c>
      <c r="AR130" s="129" t="s">
        <v>81</v>
      </c>
      <c r="AT130" s="137" t="s">
        <v>72</v>
      </c>
      <c r="AU130" s="137" t="s">
        <v>81</v>
      </c>
      <c r="AY130" s="129" t="s">
        <v>166</v>
      </c>
      <c r="BK130" s="138">
        <f>SUM(BK131:BK133)</f>
        <v>0</v>
      </c>
    </row>
    <row r="131" spans="1:65" s="2" customFormat="1" ht="21.75" customHeight="1">
      <c r="A131" s="29"/>
      <c r="B131" s="141"/>
      <c r="C131" s="142" t="s">
        <v>195</v>
      </c>
      <c r="D131" s="142" t="s">
        <v>168</v>
      </c>
      <c r="E131" s="143" t="s">
        <v>267</v>
      </c>
      <c r="F131" s="144" t="s">
        <v>268</v>
      </c>
      <c r="G131" s="145" t="s">
        <v>171</v>
      </c>
      <c r="H131" s="146">
        <v>20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269</v>
      </c>
    </row>
    <row r="132" spans="1:65" s="2" customFormat="1" ht="24.2" customHeight="1">
      <c r="A132" s="29"/>
      <c r="B132" s="141"/>
      <c r="C132" s="142" t="s">
        <v>199</v>
      </c>
      <c r="D132" s="142" t="s">
        <v>168</v>
      </c>
      <c r="E132" s="143" t="s">
        <v>270</v>
      </c>
      <c r="F132" s="144" t="s">
        <v>271</v>
      </c>
      <c r="G132" s="145" t="s">
        <v>171</v>
      </c>
      <c r="H132" s="146">
        <v>20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0.11162</v>
      </c>
      <c r="R132" s="152">
        <f>Q132*H132</f>
        <v>2.2324000000000002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272</v>
      </c>
    </row>
    <row r="133" spans="1:65" s="2" customFormat="1" ht="21.75" customHeight="1">
      <c r="A133" s="29"/>
      <c r="B133" s="141"/>
      <c r="C133" s="156" t="s">
        <v>203</v>
      </c>
      <c r="D133" s="156" t="s">
        <v>212</v>
      </c>
      <c r="E133" s="157" t="s">
        <v>273</v>
      </c>
      <c r="F133" s="158" t="s">
        <v>274</v>
      </c>
      <c r="G133" s="159" t="s">
        <v>171</v>
      </c>
      <c r="H133" s="160">
        <v>20.6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0.17599999999999999</v>
      </c>
      <c r="R133" s="152">
        <f>Q133*H133</f>
        <v>3.6255999999999999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275</v>
      </c>
    </row>
    <row r="134" spans="1:65" s="12" customFormat="1" ht="22.9" customHeight="1">
      <c r="B134" s="128"/>
      <c r="D134" s="129" t="s">
        <v>72</v>
      </c>
      <c r="E134" s="139" t="s">
        <v>203</v>
      </c>
      <c r="F134" s="139" t="s">
        <v>219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SUM(P135:P139)</f>
        <v>0</v>
      </c>
      <c r="Q134" s="134"/>
      <c r="R134" s="135">
        <f>SUM(R135:R139)</f>
        <v>5.5945600000000004</v>
      </c>
      <c r="S134" s="134"/>
      <c r="T134" s="136">
        <f>SUM(T135:T139)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SUM(BK135:BK139)</f>
        <v>0</v>
      </c>
    </row>
    <row r="135" spans="1:65" s="2" customFormat="1" ht="16.5" customHeight="1">
      <c r="A135" s="29"/>
      <c r="B135" s="141"/>
      <c r="C135" s="142" t="s">
        <v>207</v>
      </c>
      <c r="D135" s="142" t="s">
        <v>168</v>
      </c>
      <c r="E135" s="143" t="s">
        <v>221</v>
      </c>
      <c r="F135" s="144" t="s">
        <v>222</v>
      </c>
      <c r="G135" s="145" t="s">
        <v>176</v>
      </c>
      <c r="H135" s="146">
        <v>17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4.0079999999999998E-2</v>
      </c>
      <c r="R135" s="152">
        <f>Q135*H135</f>
        <v>0.68135999999999997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276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225</v>
      </c>
      <c r="F136" s="158" t="s">
        <v>226</v>
      </c>
      <c r="G136" s="159" t="s">
        <v>176</v>
      </c>
      <c r="H136" s="160">
        <v>17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0.02</v>
      </c>
      <c r="R136" s="152">
        <f>Q136*H136</f>
        <v>0.34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277</v>
      </c>
    </row>
    <row r="137" spans="1:65" s="2" customFormat="1" ht="33" customHeight="1">
      <c r="A137" s="29"/>
      <c r="B137" s="141"/>
      <c r="C137" s="142" t="s">
        <v>8</v>
      </c>
      <c r="D137" s="142" t="s">
        <v>168</v>
      </c>
      <c r="E137" s="143" t="s">
        <v>229</v>
      </c>
      <c r="F137" s="144" t="s">
        <v>230</v>
      </c>
      <c r="G137" s="145" t="s">
        <v>176</v>
      </c>
      <c r="H137" s="146">
        <v>22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0.15540000000000001</v>
      </c>
      <c r="R137" s="152">
        <f>Q137*H137</f>
        <v>3.4188000000000001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278</v>
      </c>
    </row>
    <row r="138" spans="1:65" s="2" customFormat="1" ht="16.5" customHeight="1">
      <c r="A138" s="29"/>
      <c r="B138" s="141"/>
      <c r="C138" s="156" t="s">
        <v>220</v>
      </c>
      <c r="D138" s="156" t="s">
        <v>212</v>
      </c>
      <c r="E138" s="157" t="s">
        <v>233</v>
      </c>
      <c r="F138" s="158" t="s">
        <v>234</v>
      </c>
      <c r="G138" s="159" t="s">
        <v>176</v>
      </c>
      <c r="H138" s="160">
        <v>4.08</v>
      </c>
      <c r="I138" s="161"/>
      <c r="J138" s="162">
        <f>ROUND(I138*H138,2)</f>
        <v>0</v>
      </c>
      <c r="K138" s="163"/>
      <c r="L138" s="164"/>
      <c r="M138" s="165" t="s">
        <v>1</v>
      </c>
      <c r="N138" s="166" t="s">
        <v>38</v>
      </c>
      <c r="O138" s="55"/>
      <c r="P138" s="152">
        <f>O138*H138</f>
        <v>0</v>
      </c>
      <c r="Q138" s="152">
        <v>0.08</v>
      </c>
      <c r="R138" s="152">
        <f>Q138*H138</f>
        <v>0.32640000000000002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199</v>
      </c>
      <c r="AT138" s="154" t="s">
        <v>212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279</v>
      </c>
    </row>
    <row r="139" spans="1:65" s="2" customFormat="1" ht="16.5" customHeight="1">
      <c r="A139" s="29"/>
      <c r="B139" s="141"/>
      <c r="C139" s="156" t="s">
        <v>224</v>
      </c>
      <c r="D139" s="156" t="s">
        <v>212</v>
      </c>
      <c r="E139" s="157" t="s">
        <v>237</v>
      </c>
      <c r="F139" s="158" t="s">
        <v>238</v>
      </c>
      <c r="G139" s="159" t="s">
        <v>176</v>
      </c>
      <c r="H139" s="160">
        <v>18</v>
      </c>
      <c r="I139" s="161"/>
      <c r="J139" s="162">
        <f>ROUND(I139*H139,2)</f>
        <v>0</v>
      </c>
      <c r="K139" s="163"/>
      <c r="L139" s="164"/>
      <c r="M139" s="165" t="s">
        <v>1</v>
      </c>
      <c r="N139" s="166" t="s">
        <v>38</v>
      </c>
      <c r="O139" s="55"/>
      <c r="P139" s="152">
        <f>O139*H139</f>
        <v>0</v>
      </c>
      <c r="Q139" s="152">
        <v>4.5999999999999999E-2</v>
      </c>
      <c r="R139" s="152">
        <f>Q139*H139</f>
        <v>0.82799999999999996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199</v>
      </c>
      <c r="AT139" s="154" t="s">
        <v>212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280</v>
      </c>
    </row>
    <row r="140" spans="1:65" s="12" customFormat="1" ht="22.9" customHeight="1">
      <c r="B140" s="128"/>
      <c r="D140" s="129" t="s">
        <v>72</v>
      </c>
      <c r="E140" s="139" t="s">
        <v>240</v>
      </c>
      <c r="F140" s="139" t="s">
        <v>241</v>
      </c>
      <c r="I140" s="131"/>
      <c r="J140" s="140">
        <f>BK140</f>
        <v>0</v>
      </c>
      <c r="L140" s="128"/>
      <c r="M140" s="133"/>
      <c r="N140" s="134"/>
      <c r="O140" s="134"/>
      <c r="P140" s="135">
        <f>SUM(P141:P144)</f>
        <v>0</v>
      </c>
      <c r="Q140" s="134"/>
      <c r="R140" s="135">
        <f>SUM(R141:R144)</f>
        <v>0</v>
      </c>
      <c r="S140" s="134"/>
      <c r="T140" s="136">
        <f>SUM(T141:T144)</f>
        <v>0</v>
      </c>
      <c r="AR140" s="129" t="s">
        <v>81</v>
      </c>
      <c r="AT140" s="137" t="s">
        <v>72</v>
      </c>
      <c r="AU140" s="137" t="s">
        <v>81</v>
      </c>
      <c r="AY140" s="129" t="s">
        <v>166</v>
      </c>
      <c r="BK140" s="138">
        <f>SUM(BK141:BK144)</f>
        <v>0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243</v>
      </c>
      <c r="F141" s="144" t="s">
        <v>244</v>
      </c>
      <c r="G141" s="145" t="s">
        <v>245</v>
      </c>
      <c r="H141" s="146">
        <v>25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281</v>
      </c>
    </row>
    <row r="142" spans="1:65" s="2" customFormat="1" ht="24.2" customHeight="1">
      <c r="A142" s="29"/>
      <c r="B142" s="141"/>
      <c r="C142" s="142" t="s">
        <v>232</v>
      </c>
      <c r="D142" s="142" t="s">
        <v>168</v>
      </c>
      <c r="E142" s="143" t="s">
        <v>248</v>
      </c>
      <c r="F142" s="144" t="s">
        <v>249</v>
      </c>
      <c r="G142" s="145" t="s">
        <v>245</v>
      </c>
      <c r="H142" s="146">
        <v>25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282</v>
      </c>
    </row>
    <row r="143" spans="1:65" s="2" customFormat="1" ht="24.2" customHeight="1">
      <c r="A143" s="29"/>
      <c r="B143" s="141"/>
      <c r="C143" s="142" t="s">
        <v>236</v>
      </c>
      <c r="D143" s="142" t="s">
        <v>168</v>
      </c>
      <c r="E143" s="143" t="s">
        <v>252</v>
      </c>
      <c r="F143" s="144" t="s">
        <v>253</v>
      </c>
      <c r="G143" s="145" t="s">
        <v>245</v>
      </c>
      <c r="H143" s="146">
        <v>20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283</v>
      </c>
    </row>
    <row r="144" spans="1:65" s="2" customFormat="1" ht="44.25" customHeight="1">
      <c r="A144" s="29"/>
      <c r="B144" s="141"/>
      <c r="C144" s="142" t="s">
        <v>242</v>
      </c>
      <c r="D144" s="142" t="s">
        <v>168</v>
      </c>
      <c r="E144" s="143" t="s">
        <v>255</v>
      </c>
      <c r="F144" s="144" t="s">
        <v>256</v>
      </c>
      <c r="G144" s="145" t="s">
        <v>245</v>
      </c>
      <c r="H144" s="146">
        <v>5</v>
      </c>
      <c r="I144" s="147"/>
      <c r="J144" s="148">
        <f>ROUND(I144*H144,2)</f>
        <v>0</v>
      </c>
      <c r="K144" s="149"/>
      <c r="L144" s="30"/>
      <c r="M144" s="167" t="s">
        <v>1</v>
      </c>
      <c r="N144" s="168" t="s">
        <v>38</v>
      </c>
      <c r="O144" s="169"/>
      <c r="P144" s="170">
        <f>O144*H144</f>
        <v>0</v>
      </c>
      <c r="Q144" s="170">
        <v>0</v>
      </c>
      <c r="R144" s="170">
        <f>Q144*H144</f>
        <v>0</v>
      </c>
      <c r="S144" s="170">
        <v>0</v>
      </c>
      <c r="T144" s="17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284</v>
      </c>
    </row>
    <row r="145" spans="1:31" s="2" customFormat="1" ht="6.95" customHeight="1">
      <c r="A145" s="29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0"/>
      <c r="M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</sheetData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topLeftCell="A113" workbookViewId="0">
      <selection activeCell="Y134" sqref="Y13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76" t="s">
        <v>285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ROUND((SUM(BE122:BE141)),  2)</f>
        <v>0</v>
      </c>
      <c r="G33" s="29"/>
      <c r="H33" s="29"/>
      <c r="I33" s="97">
        <v>0.21</v>
      </c>
      <c r="J33" s="96">
        <f>ROUND(((SUM(BE122:BE141))*I33),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ROUND((SUM(BF122:BF141)),  2)</f>
        <v>0</v>
      </c>
      <c r="G34" s="29"/>
      <c r="H34" s="29"/>
      <c r="I34" s="97">
        <v>0.12</v>
      </c>
      <c r="J34" s="96">
        <f>ROUND(((SUM(BF122:BF141))*I34),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ROUND((SUM(BG122:BG141)),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ROUND((SUM(BH122:BH141)),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ROUND((SUM(BI122:BI141)),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76" t="str">
        <f>E9</f>
        <v>C13 - 118 – U Klubu (parkoviště u křižovatky Komořanská X U Klubu)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899999999999999" customHeight="1">
      <c r="B99" s="113"/>
      <c r="D99" s="114" t="s">
        <v>286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148</v>
      </c>
      <c r="E100" s="115"/>
      <c r="F100" s="115"/>
      <c r="G100" s="115"/>
      <c r="H100" s="115"/>
      <c r="I100" s="115"/>
      <c r="J100" s="116">
        <f>J131</f>
        <v>0</v>
      </c>
      <c r="L100" s="113"/>
    </row>
    <row r="101" spans="1:31" s="10" customFormat="1" ht="19.899999999999999" customHeight="1">
      <c r="B101" s="113"/>
      <c r="D101" s="114" t="s">
        <v>149</v>
      </c>
      <c r="E101" s="115"/>
      <c r="F101" s="115"/>
      <c r="G101" s="115"/>
      <c r="H101" s="115"/>
      <c r="I101" s="115"/>
      <c r="J101" s="116">
        <f>J134</f>
        <v>0</v>
      </c>
      <c r="L101" s="113"/>
    </row>
    <row r="102" spans="1:31" s="10" customFormat="1" ht="19.899999999999999" customHeight="1">
      <c r="B102" s="113"/>
      <c r="D102" s="114" t="s">
        <v>150</v>
      </c>
      <c r="E102" s="115"/>
      <c r="F102" s="115"/>
      <c r="G102" s="115"/>
      <c r="H102" s="115"/>
      <c r="I102" s="115"/>
      <c r="J102" s="116">
        <f>J137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151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1" t="str">
        <f>E7</f>
        <v>Revitalizace ploch na umístění kontejnerů na tříděný odpad</v>
      </c>
      <c r="F112" s="212"/>
      <c r="G112" s="212"/>
      <c r="H112" s="212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30" customHeight="1">
      <c r="A114" s="29"/>
      <c r="B114" s="30"/>
      <c r="C114" s="29"/>
      <c r="D114" s="29"/>
      <c r="E114" s="176" t="str">
        <f>E9</f>
        <v>C13 - 118 – U Klubu (parkoviště u křižovatky Komořanská X U Klubu)</v>
      </c>
      <c r="F114" s="213"/>
      <c r="G114" s="213"/>
      <c r="H114" s="21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20</v>
      </c>
      <c r="D116" s="29"/>
      <c r="E116" s="29"/>
      <c r="F116" s="22" t="str">
        <f>F12</f>
        <v xml:space="preserve"> </v>
      </c>
      <c r="G116" s="29"/>
      <c r="H116" s="29"/>
      <c r="I116" s="24" t="s">
        <v>22</v>
      </c>
      <c r="J116" s="52" t="str">
        <f>IF(J12="","",J12)</f>
        <v>28. 8. 2025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152</v>
      </c>
      <c r="D121" s="120" t="s">
        <v>58</v>
      </c>
      <c r="E121" s="120" t="s">
        <v>54</v>
      </c>
      <c r="F121" s="120" t="s">
        <v>55</v>
      </c>
      <c r="G121" s="120" t="s">
        <v>153</v>
      </c>
      <c r="H121" s="120" t="s">
        <v>154</v>
      </c>
      <c r="I121" s="120" t="s">
        <v>155</v>
      </c>
      <c r="J121" s="121" t="s">
        <v>143</v>
      </c>
      <c r="K121" s="122" t="s">
        <v>156</v>
      </c>
      <c r="L121" s="123"/>
      <c r="M121" s="59" t="s">
        <v>1</v>
      </c>
      <c r="N121" s="60" t="s">
        <v>37</v>
      </c>
      <c r="O121" s="60" t="s">
        <v>157</v>
      </c>
      <c r="P121" s="60" t="s">
        <v>158</v>
      </c>
      <c r="Q121" s="60" t="s">
        <v>159</v>
      </c>
      <c r="R121" s="60" t="s">
        <v>160</v>
      </c>
      <c r="S121" s="60" t="s">
        <v>161</v>
      </c>
      <c r="T121" s="61" t="s">
        <v>162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163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11.577220000000001</v>
      </c>
      <c r="S122" s="63"/>
      <c r="T122" s="126">
        <f>T123</f>
        <v>3.488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145</v>
      </c>
      <c r="BK122" s="127">
        <f>BK123</f>
        <v>0</v>
      </c>
    </row>
    <row r="123" spans="1:65" s="12" customFormat="1" ht="25.9" customHeight="1">
      <c r="B123" s="128"/>
      <c r="D123" s="129" t="s">
        <v>72</v>
      </c>
      <c r="E123" s="130" t="s">
        <v>164</v>
      </c>
      <c r="F123" s="130" t="s">
        <v>165</v>
      </c>
      <c r="I123" s="131"/>
      <c r="J123" s="132">
        <f>BK123</f>
        <v>0</v>
      </c>
      <c r="L123" s="128"/>
      <c r="M123" s="133"/>
      <c r="N123" s="134"/>
      <c r="O123" s="134"/>
      <c r="P123" s="135">
        <f>P124+P129+P131+P134+P137</f>
        <v>0</v>
      </c>
      <c r="Q123" s="134"/>
      <c r="R123" s="135">
        <f>R124+R129+R131+R134+R137</f>
        <v>11.577220000000001</v>
      </c>
      <c r="S123" s="134"/>
      <c r="T123" s="136">
        <f>T124+T129+T131+T134+T137</f>
        <v>3.488</v>
      </c>
      <c r="AR123" s="129" t="s">
        <v>81</v>
      </c>
      <c r="AT123" s="137" t="s">
        <v>72</v>
      </c>
      <c r="AU123" s="137" t="s">
        <v>73</v>
      </c>
      <c r="AY123" s="129" t="s">
        <v>166</v>
      </c>
      <c r="BK123" s="138">
        <f>BK124+BK129+BK131+BK134+BK137</f>
        <v>0</v>
      </c>
    </row>
    <row r="124" spans="1:65" s="12" customFormat="1" ht="22.9" customHeight="1">
      <c r="B124" s="128"/>
      <c r="D124" s="129" t="s">
        <v>72</v>
      </c>
      <c r="E124" s="139" t="s">
        <v>81</v>
      </c>
      <c r="F124" s="139" t="s">
        <v>167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SUM(P125:P128)</f>
        <v>0</v>
      </c>
      <c r="Q124" s="134"/>
      <c r="R124" s="135">
        <f>SUM(R125:R128)</f>
        <v>0</v>
      </c>
      <c r="S124" s="134"/>
      <c r="T124" s="136">
        <f>SUM(T125:T128)</f>
        <v>3.488</v>
      </c>
      <c r="AR124" s="129" t="s">
        <v>81</v>
      </c>
      <c r="AT124" s="137" t="s">
        <v>72</v>
      </c>
      <c r="AU124" s="137" t="s">
        <v>81</v>
      </c>
      <c r="AY124" s="129" t="s">
        <v>166</v>
      </c>
      <c r="BK124" s="138">
        <f>SUM(BK125:BK128)</f>
        <v>0</v>
      </c>
    </row>
    <row r="125" spans="1:65" s="2" customFormat="1" ht="16.5" customHeight="1">
      <c r="A125" s="29"/>
      <c r="B125" s="141"/>
      <c r="C125" s="142" t="s">
        <v>81</v>
      </c>
      <c r="D125" s="142" t="s">
        <v>168</v>
      </c>
      <c r="E125" s="143" t="s">
        <v>169</v>
      </c>
      <c r="F125" s="144" t="s">
        <v>170</v>
      </c>
      <c r="G125" s="145" t="s">
        <v>171</v>
      </c>
      <c r="H125" s="146">
        <v>6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9.8000000000000004E-2</v>
      </c>
      <c r="T125" s="153">
        <f>S125*H125</f>
        <v>0.58800000000000008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287</v>
      </c>
    </row>
    <row r="126" spans="1:65" s="2" customFormat="1" ht="16.5" customHeight="1">
      <c r="A126" s="29"/>
      <c r="B126" s="141"/>
      <c r="C126" s="142" t="s">
        <v>83</v>
      </c>
      <c r="D126" s="142" t="s">
        <v>168</v>
      </c>
      <c r="E126" s="143" t="s">
        <v>174</v>
      </c>
      <c r="F126" s="144" t="s">
        <v>175</v>
      </c>
      <c r="G126" s="145" t="s">
        <v>176</v>
      </c>
      <c r="H126" s="146">
        <v>10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0.28999999999999998</v>
      </c>
      <c r="T126" s="153">
        <f>S126*H126</f>
        <v>2.9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288</v>
      </c>
    </row>
    <row r="127" spans="1:65" s="2" customFormat="1" ht="24.2" customHeight="1">
      <c r="A127" s="29"/>
      <c r="B127" s="141"/>
      <c r="C127" s="142" t="s">
        <v>178</v>
      </c>
      <c r="D127" s="142" t="s">
        <v>168</v>
      </c>
      <c r="E127" s="143" t="s">
        <v>179</v>
      </c>
      <c r="F127" s="144" t="s">
        <v>180</v>
      </c>
      <c r="G127" s="145" t="s">
        <v>171</v>
      </c>
      <c r="H127" s="146">
        <v>40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289</v>
      </c>
    </row>
    <row r="128" spans="1:65" s="2" customFormat="1" ht="24.2" customHeight="1">
      <c r="A128" s="29"/>
      <c r="B128" s="141"/>
      <c r="C128" s="142" t="s">
        <v>172</v>
      </c>
      <c r="D128" s="142" t="s">
        <v>168</v>
      </c>
      <c r="E128" s="143" t="s">
        <v>290</v>
      </c>
      <c r="F128" s="144" t="s">
        <v>291</v>
      </c>
      <c r="G128" s="145" t="s">
        <v>184</v>
      </c>
      <c r="H128" s="146">
        <v>120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292</v>
      </c>
    </row>
    <row r="129" spans="1:65" s="12" customFormat="1" ht="22.9" customHeight="1">
      <c r="B129" s="128"/>
      <c r="D129" s="129" t="s">
        <v>72</v>
      </c>
      <c r="E129" s="139" t="s">
        <v>178</v>
      </c>
      <c r="F129" s="139" t="s">
        <v>293</v>
      </c>
      <c r="I129" s="131"/>
      <c r="J129" s="140">
        <f>BK129</f>
        <v>0</v>
      </c>
      <c r="L129" s="128"/>
      <c r="M129" s="133"/>
      <c r="N129" s="134"/>
      <c r="O129" s="134"/>
      <c r="P129" s="135">
        <f>P130</f>
        <v>0</v>
      </c>
      <c r="Q129" s="134"/>
      <c r="R129" s="135">
        <f>R130</f>
        <v>9.2379200000000008</v>
      </c>
      <c r="S129" s="134"/>
      <c r="T129" s="136">
        <f>T130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BK130</f>
        <v>0</v>
      </c>
    </row>
    <row r="130" spans="1:65" s="2" customFormat="1" ht="24.2" customHeight="1">
      <c r="A130" s="29"/>
      <c r="B130" s="141"/>
      <c r="C130" s="142" t="s">
        <v>186</v>
      </c>
      <c r="D130" s="142" t="s">
        <v>168</v>
      </c>
      <c r="E130" s="143" t="s">
        <v>294</v>
      </c>
      <c r="F130" s="144" t="s">
        <v>295</v>
      </c>
      <c r="G130" s="145" t="s">
        <v>296</v>
      </c>
      <c r="H130" s="146">
        <v>4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2.3094800000000002</v>
      </c>
      <c r="R130" s="152">
        <f>Q130*H130</f>
        <v>9.2379200000000008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297</v>
      </c>
    </row>
    <row r="131" spans="1:65" s="12" customFormat="1" ht="22.9" customHeight="1">
      <c r="B131" s="128"/>
      <c r="D131" s="129" t="s">
        <v>72</v>
      </c>
      <c r="E131" s="139" t="s">
        <v>186</v>
      </c>
      <c r="F131" s="139" t="s">
        <v>190</v>
      </c>
      <c r="I131" s="131"/>
      <c r="J131" s="140">
        <f>BK131</f>
        <v>0</v>
      </c>
      <c r="L131" s="128"/>
      <c r="M131" s="133"/>
      <c r="N131" s="134"/>
      <c r="O131" s="134"/>
      <c r="P131" s="135">
        <f>SUM(P132:P133)</f>
        <v>0</v>
      </c>
      <c r="Q131" s="134"/>
      <c r="R131" s="135">
        <f>SUM(R132:R133)</f>
        <v>1.4380999999999999</v>
      </c>
      <c r="S131" s="134"/>
      <c r="T131" s="136">
        <f>SUM(T132:T133)</f>
        <v>0</v>
      </c>
      <c r="AR131" s="129" t="s">
        <v>81</v>
      </c>
      <c r="AT131" s="137" t="s">
        <v>72</v>
      </c>
      <c r="AU131" s="137" t="s">
        <v>81</v>
      </c>
      <c r="AY131" s="129" t="s">
        <v>166</v>
      </c>
      <c r="BK131" s="138">
        <f>SUM(BK132:BK133)</f>
        <v>0</v>
      </c>
    </row>
    <row r="132" spans="1:65" s="2" customFormat="1" ht="24.2" customHeight="1">
      <c r="A132" s="29"/>
      <c r="B132" s="141"/>
      <c r="C132" s="142" t="s">
        <v>191</v>
      </c>
      <c r="D132" s="142" t="s">
        <v>168</v>
      </c>
      <c r="E132" s="143" t="s">
        <v>270</v>
      </c>
      <c r="F132" s="144" t="s">
        <v>271</v>
      </c>
      <c r="G132" s="145" t="s">
        <v>171</v>
      </c>
      <c r="H132" s="146">
        <v>5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0.11162</v>
      </c>
      <c r="R132" s="152">
        <f>Q132*H132</f>
        <v>0.55810000000000004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298</v>
      </c>
    </row>
    <row r="133" spans="1:65" s="2" customFormat="1" ht="16.5" customHeight="1">
      <c r="A133" s="29"/>
      <c r="B133" s="141"/>
      <c r="C133" s="156" t="s">
        <v>195</v>
      </c>
      <c r="D133" s="156" t="s">
        <v>212</v>
      </c>
      <c r="E133" s="157" t="s">
        <v>299</v>
      </c>
      <c r="F133" s="158" t="s">
        <v>645</v>
      </c>
      <c r="G133" s="159" t="s">
        <v>171</v>
      </c>
      <c r="H133" s="160">
        <v>5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0.17599999999999999</v>
      </c>
      <c r="R133" s="152">
        <f>Q133*H133</f>
        <v>0.87999999999999989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300</v>
      </c>
    </row>
    <row r="134" spans="1:65" s="12" customFormat="1" ht="22.9" customHeight="1">
      <c r="B134" s="128"/>
      <c r="D134" s="129" t="s">
        <v>72</v>
      </c>
      <c r="E134" s="139" t="s">
        <v>203</v>
      </c>
      <c r="F134" s="139" t="s">
        <v>219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SUM(P135:P136)</f>
        <v>0</v>
      </c>
      <c r="Q134" s="134"/>
      <c r="R134" s="135">
        <f>SUM(R135:R136)</f>
        <v>0.9012</v>
      </c>
      <c r="S134" s="134"/>
      <c r="T134" s="136">
        <f>SUM(T135:T136)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SUM(BK135:BK136)</f>
        <v>0</v>
      </c>
    </row>
    <row r="135" spans="1:65" s="2" customFormat="1" ht="16.5" customHeight="1">
      <c r="A135" s="29"/>
      <c r="B135" s="141"/>
      <c r="C135" s="142" t="s">
        <v>199</v>
      </c>
      <c r="D135" s="142" t="s">
        <v>168</v>
      </c>
      <c r="E135" s="143" t="s">
        <v>301</v>
      </c>
      <c r="F135" s="144" t="s">
        <v>302</v>
      </c>
      <c r="G135" s="145" t="s">
        <v>176</v>
      </c>
      <c r="H135" s="146">
        <v>15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4.0079999999999998E-2</v>
      </c>
      <c r="R135" s="152">
        <f>Q135*H135</f>
        <v>0.60119999999999996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303</v>
      </c>
    </row>
    <row r="136" spans="1:65" s="2" customFormat="1" ht="16.5" customHeight="1">
      <c r="A136" s="29"/>
      <c r="B136" s="141"/>
      <c r="C136" s="156" t="s">
        <v>203</v>
      </c>
      <c r="D136" s="156" t="s">
        <v>212</v>
      </c>
      <c r="E136" s="157" t="s">
        <v>304</v>
      </c>
      <c r="F136" s="158" t="s">
        <v>305</v>
      </c>
      <c r="G136" s="159" t="s">
        <v>176</v>
      </c>
      <c r="H136" s="160">
        <v>15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0.02</v>
      </c>
      <c r="R136" s="152">
        <f>Q136*H136</f>
        <v>0.3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306</v>
      </c>
    </row>
    <row r="137" spans="1:65" s="12" customFormat="1" ht="22.9" customHeight="1">
      <c r="B137" s="128"/>
      <c r="D137" s="129" t="s">
        <v>72</v>
      </c>
      <c r="E137" s="139" t="s">
        <v>240</v>
      </c>
      <c r="F137" s="139" t="s">
        <v>241</v>
      </c>
      <c r="I137" s="131"/>
      <c r="J137" s="140">
        <f>BK137</f>
        <v>0</v>
      </c>
      <c r="L137" s="128"/>
      <c r="M137" s="133"/>
      <c r="N137" s="134"/>
      <c r="O137" s="134"/>
      <c r="P137" s="135">
        <f>SUM(P138:P141)</f>
        <v>0</v>
      </c>
      <c r="Q137" s="134"/>
      <c r="R137" s="135">
        <f>SUM(R138:R141)</f>
        <v>0</v>
      </c>
      <c r="S137" s="134"/>
      <c r="T137" s="136">
        <f>SUM(T138:T141)</f>
        <v>0</v>
      </c>
      <c r="AR137" s="129" t="s">
        <v>81</v>
      </c>
      <c r="AT137" s="137" t="s">
        <v>72</v>
      </c>
      <c r="AU137" s="137" t="s">
        <v>81</v>
      </c>
      <c r="AY137" s="129" t="s">
        <v>166</v>
      </c>
      <c r="BK137" s="138">
        <f>SUM(BK138:BK141)</f>
        <v>0</v>
      </c>
    </row>
    <row r="138" spans="1:65" s="2" customFormat="1" ht="24.2" customHeight="1">
      <c r="A138" s="29"/>
      <c r="B138" s="141"/>
      <c r="C138" s="142" t="s">
        <v>207</v>
      </c>
      <c r="D138" s="142" t="s">
        <v>168</v>
      </c>
      <c r="E138" s="143" t="s">
        <v>243</v>
      </c>
      <c r="F138" s="144" t="s">
        <v>244</v>
      </c>
      <c r="G138" s="145" t="s">
        <v>245</v>
      </c>
      <c r="H138" s="146">
        <v>130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307</v>
      </c>
    </row>
    <row r="139" spans="1:65" s="2" customFormat="1" ht="24.2" customHeight="1">
      <c r="A139" s="29"/>
      <c r="B139" s="141"/>
      <c r="C139" s="142" t="s">
        <v>211</v>
      </c>
      <c r="D139" s="142" t="s">
        <v>168</v>
      </c>
      <c r="E139" s="143" t="s">
        <v>248</v>
      </c>
      <c r="F139" s="144" t="s">
        <v>249</v>
      </c>
      <c r="G139" s="145" t="s">
        <v>245</v>
      </c>
      <c r="H139" s="146">
        <v>130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308</v>
      </c>
    </row>
    <row r="140" spans="1:65" s="2" customFormat="1" ht="24.2" customHeight="1">
      <c r="A140" s="29"/>
      <c r="B140" s="141"/>
      <c r="C140" s="142" t="s">
        <v>8</v>
      </c>
      <c r="D140" s="142" t="s">
        <v>168</v>
      </c>
      <c r="E140" s="143" t="s">
        <v>252</v>
      </c>
      <c r="F140" s="144" t="s">
        <v>253</v>
      </c>
      <c r="G140" s="145" t="s">
        <v>245</v>
      </c>
      <c r="H140" s="146">
        <v>125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309</v>
      </c>
    </row>
    <row r="141" spans="1:65" s="2" customFormat="1" ht="44.25" customHeight="1">
      <c r="A141" s="29"/>
      <c r="B141" s="141"/>
      <c r="C141" s="142" t="s">
        <v>220</v>
      </c>
      <c r="D141" s="142" t="s">
        <v>168</v>
      </c>
      <c r="E141" s="143" t="s">
        <v>255</v>
      </c>
      <c r="F141" s="144" t="s">
        <v>256</v>
      </c>
      <c r="G141" s="145" t="s">
        <v>245</v>
      </c>
      <c r="H141" s="146">
        <v>5</v>
      </c>
      <c r="I141" s="147"/>
      <c r="J141" s="148">
        <f>ROUND(I141*H141,2)</f>
        <v>0</v>
      </c>
      <c r="K141" s="149"/>
      <c r="L141" s="30"/>
      <c r="M141" s="167" t="s">
        <v>1</v>
      </c>
      <c r="N141" s="168" t="s">
        <v>38</v>
      </c>
      <c r="O141" s="169"/>
      <c r="P141" s="170">
        <f>O141*H141</f>
        <v>0</v>
      </c>
      <c r="Q141" s="170">
        <v>0</v>
      </c>
      <c r="R141" s="170">
        <f>Q141*H141</f>
        <v>0</v>
      </c>
      <c r="S141" s="170">
        <v>0</v>
      </c>
      <c r="T141" s="17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310</v>
      </c>
    </row>
    <row r="142" spans="1:65" s="2" customFormat="1" ht="6.95" customHeight="1">
      <c r="A142" s="29"/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0"/>
      <c r="M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</sheetData>
  <autoFilter ref="C121:K14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76" t="s">
        <v>311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ROUND((SUM(BE121:BE144)),  2)</f>
        <v>0</v>
      </c>
      <c r="G33" s="29"/>
      <c r="H33" s="29"/>
      <c r="I33" s="97">
        <v>0.21</v>
      </c>
      <c r="J33" s="96">
        <f>ROUND(((SUM(BE121:BE144))*I33),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ROUND((SUM(BF121:BF144)),  2)</f>
        <v>0</v>
      </c>
      <c r="G34" s="29"/>
      <c r="H34" s="29"/>
      <c r="I34" s="97">
        <v>0.12</v>
      </c>
      <c r="J34" s="96">
        <f>ROUND(((SUM(BF121:BF144))*I34),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ROUND((SUM(BG121:BG144)),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ROUND((SUM(BH121:BH144)),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76" t="str">
        <f>E9</f>
        <v>C15 - 141 – Vazovova (Vazovova X Levského – u placeného parkoviště)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J140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30" customHeight="1">
      <c r="A113" s="29"/>
      <c r="B113" s="30"/>
      <c r="C113" s="29"/>
      <c r="D113" s="29"/>
      <c r="E113" s="176" t="str">
        <f>E9</f>
        <v>C15 - 141 – Vazovova (Vazovova X Levského – u placeného parkoviště)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18.924399999999999</v>
      </c>
      <c r="S121" s="63"/>
      <c r="T121" s="126">
        <f>T122</f>
        <v>7.27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P123+P129+P136+P140</f>
        <v>0</v>
      </c>
      <c r="Q122" s="134"/>
      <c r="R122" s="135">
        <f>R123+R129+R136+R140</f>
        <v>18.924399999999999</v>
      </c>
      <c r="S122" s="134"/>
      <c r="T122" s="136">
        <f>T123+T129+T136+T140</f>
        <v>7.27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BK123+BK129+BK136+BK140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SUM(P124:P128)</f>
        <v>0</v>
      </c>
      <c r="Q123" s="134"/>
      <c r="R123" s="135">
        <f>SUM(R124:R128)</f>
        <v>0</v>
      </c>
      <c r="S123" s="134"/>
      <c r="T123" s="136">
        <f>SUM(T124:T128)</f>
        <v>7.27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SUM(BK124:BK128)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15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9.8000000000000004E-2</v>
      </c>
      <c r="T124" s="153">
        <f>S124*H124</f>
        <v>1.47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312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20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0.28999999999999998</v>
      </c>
      <c r="T125" s="153">
        <f>S125*H125</f>
        <v>5.8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313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40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314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12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315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38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172</v>
      </c>
      <c r="BM128" s="154" t="s">
        <v>316</v>
      </c>
    </row>
    <row r="129" spans="1:65" s="12" customFormat="1" ht="22.9" customHeight="1">
      <c r="B129" s="128"/>
      <c r="D129" s="129" t="s">
        <v>72</v>
      </c>
      <c r="E129" s="139" t="s">
        <v>186</v>
      </c>
      <c r="F129" s="139" t="s">
        <v>190</v>
      </c>
      <c r="I129" s="131"/>
      <c r="J129" s="140">
        <f>BK129</f>
        <v>0</v>
      </c>
      <c r="L129" s="128"/>
      <c r="M129" s="133"/>
      <c r="N129" s="134"/>
      <c r="O129" s="134"/>
      <c r="P129" s="135">
        <f>SUM(P130:P135)</f>
        <v>0</v>
      </c>
      <c r="Q129" s="134"/>
      <c r="R129" s="135">
        <f>SUM(R130:R135)</f>
        <v>6.1284000000000001</v>
      </c>
      <c r="S129" s="134"/>
      <c r="T129" s="136">
        <f>SUM(T130:T135)</f>
        <v>0</v>
      </c>
      <c r="AR129" s="129" t="s">
        <v>81</v>
      </c>
      <c r="AT129" s="137" t="s">
        <v>72</v>
      </c>
      <c r="AU129" s="137" t="s">
        <v>81</v>
      </c>
      <c r="AY129" s="129" t="s">
        <v>166</v>
      </c>
      <c r="BK129" s="138">
        <f>SUM(BK130:BK135)</f>
        <v>0</v>
      </c>
    </row>
    <row r="130" spans="1:65" s="2" customFormat="1" ht="16.5" customHeight="1">
      <c r="A130" s="29"/>
      <c r="B130" s="141"/>
      <c r="C130" s="142" t="s">
        <v>191</v>
      </c>
      <c r="D130" s="142" t="s">
        <v>168</v>
      </c>
      <c r="E130" s="143" t="s">
        <v>192</v>
      </c>
      <c r="F130" s="144" t="s">
        <v>193</v>
      </c>
      <c r="G130" s="145" t="s">
        <v>171</v>
      </c>
      <c r="H130" s="146">
        <v>38</v>
      </c>
      <c r="I130" s="147"/>
      <c r="J130" s="148">
        <f t="shared" ref="J130:J135" si="0"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ref="P130:P135" si="1">O130*H130</f>
        <v>0</v>
      </c>
      <c r="Q130" s="152">
        <v>0</v>
      </c>
      <c r="R130" s="152">
        <f t="shared" ref="R130:R135" si="2">Q130*H130</f>
        <v>0</v>
      </c>
      <c r="S130" s="152">
        <v>0</v>
      </c>
      <c r="T130" s="153">
        <f t="shared" ref="T130:T135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 t="shared" ref="BE130:BE135" si="4">IF(N130="základní",J130,0)</f>
        <v>0</v>
      </c>
      <c r="BF130" s="155">
        <f t="shared" ref="BF130:BF135" si="5">IF(N130="snížená",J130,0)</f>
        <v>0</v>
      </c>
      <c r="BG130" s="155">
        <f t="shared" ref="BG130:BG135" si="6">IF(N130="zákl. přenesená",J130,0)</f>
        <v>0</v>
      </c>
      <c r="BH130" s="155">
        <f t="shared" ref="BH130:BH135" si="7">IF(N130="sníž. přenesená",J130,0)</f>
        <v>0</v>
      </c>
      <c r="BI130" s="155">
        <f t="shared" ref="BI130:BI135" si="8">IF(N130="nulová",J130,0)</f>
        <v>0</v>
      </c>
      <c r="BJ130" s="14" t="s">
        <v>81</v>
      </c>
      <c r="BK130" s="155">
        <f t="shared" ref="BK130:BK135" si="9">ROUND(I130*H130,2)</f>
        <v>0</v>
      </c>
      <c r="BL130" s="14" t="s">
        <v>172</v>
      </c>
      <c r="BM130" s="154" t="s">
        <v>317</v>
      </c>
    </row>
    <row r="131" spans="1:65" s="2" customFormat="1" ht="24.2" customHeight="1">
      <c r="A131" s="29"/>
      <c r="B131" s="141"/>
      <c r="C131" s="142" t="s">
        <v>195</v>
      </c>
      <c r="D131" s="142" t="s">
        <v>168</v>
      </c>
      <c r="E131" s="143" t="s">
        <v>196</v>
      </c>
      <c r="F131" s="144" t="s">
        <v>197</v>
      </c>
      <c r="G131" s="145" t="s">
        <v>171</v>
      </c>
      <c r="H131" s="146">
        <v>20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172</v>
      </c>
      <c r="BM131" s="154" t="s">
        <v>318</v>
      </c>
    </row>
    <row r="132" spans="1:65" s="2" customFormat="1" ht="24.2" customHeight="1">
      <c r="A132" s="29"/>
      <c r="B132" s="141"/>
      <c r="C132" s="142" t="s">
        <v>199</v>
      </c>
      <c r="D132" s="142" t="s">
        <v>168</v>
      </c>
      <c r="E132" s="143" t="s">
        <v>204</v>
      </c>
      <c r="F132" s="144" t="s">
        <v>205</v>
      </c>
      <c r="G132" s="145" t="s">
        <v>171</v>
      </c>
      <c r="H132" s="146">
        <v>20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38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81</v>
      </c>
      <c r="BK132" s="155">
        <f t="shared" si="9"/>
        <v>0</v>
      </c>
      <c r="BL132" s="14" t="s">
        <v>172</v>
      </c>
      <c r="BM132" s="154" t="s">
        <v>319</v>
      </c>
    </row>
    <row r="133" spans="1:65" s="2" customFormat="1" ht="24.2" customHeight="1">
      <c r="A133" s="29"/>
      <c r="B133" s="141"/>
      <c r="C133" s="142" t="s">
        <v>203</v>
      </c>
      <c r="D133" s="142" t="s">
        <v>168</v>
      </c>
      <c r="E133" s="143" t="s">
        <v>208</v>
      </c>
      <c r="F133" s="144" t="s">
        <v>209</v>
      </c>
      <c r="G133" s="145" t="s">
        <v>171</v>
      </c>
      <c r="H133" s="146">
        <v>20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38</v>
      </c>
      <c r="O133" s="55"/>
      <c r="P133" s="152">
        <f t="shared" si="1"/>
        <v>0</v>
      </c>
      <c r="Q133" s="152">
        <v>0.11162</v>
      </c>
      <c r="R133" s="152">
        <f t="shared" si="2"/>
        <v>2.2324000000000002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81</v>
      </c>
      <c r="BK133" s="155">
        <f t="shared" si="9"/>
        <v>0</v>
      </c>
      <c r="BL133" s="14" t="s">
        <v>172</v>
      </c>
      <c r="BM133" s="154" t="s">
        <v>320</v>
      </c>
    </row>
    <row r="134" spans="1:65" s="2" customFormat="1" ht="16.5" customHeight="1">
      <c r="A134" s="29"/>
      <c r="B134" s="141"/>
      <c r="C134" s="156" t="s">
        <v>207</v>
      </c>
      <c r="D134" s="156" t="s">
        <v>212</v>
      </c>
      <c r="E134" s="157" t="s">
        <v>213</v>
      </c>
      <c r="F134" s="158" t="s">
        <v>214</v>
      </c>
      <c r="G134" s="159" t="s">
        <v>171</v>
      </c>
      <c r="H134" s="160">
        <v>18</v>
      </c>
      <c r="I134" s="161"/>
      <c r="J134" s="162">
        <f t="shared" si="0"/>
        <v>0</v>
      </c>
      <c r="K134" s="163"/>
      <c r="L134" s="164"/>
      <c r="M134" s="165" t="s">
        <v>1</v>
      </c>
      <c r="N134" s="166" t="s">
        <v>38</v>
      </c>
      <c r="O134" s="55"/>
      <c r="P134" s="152">
        <f t="shared" si="1"/>
        <v>0</v>
      </c>
      <c r="Q134" s="152">
        <v>0.19700000000000001</v>
      </c>
      <c r="R134" s="152">
        <f t="shared" si="2"/>
        <v>3.5460000000000003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199</v>
      </c>
      <c r="AT134" s="154" t="s">
        <v>212</v>
      </c>
      <c r="AU134" s="154" t="s">
        <v>83</v>
      </c>
      <c r="AY134" s="14" t="s">
        <v>166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81</v>
      </c>
      <c r="BK134" s="155">
        <f t="shared" si="9"/>
        <v>0</v>
      </c>
      <c r="BL134" s="14" t="s">
        <v>172</v>
      </c>
      <c r="BM134" s="154" t="s">
        <v>321</v>
      </c>
    </row>
    <row r="135" spans="1:65" s="2" customFormat="1" ht="16.5" customHeight="1">
      <c r="A135" s="29"/>
      <c r="B135" s="141"/>
      <c r="C135" s="156" t="s">
        <v>211</v>
      </c>
      <c r="D135" s="156" t="s">
        <v>212</v>
      </c>
      <c r="E135" s="157" t="s">
        <v>216</v>
      </c>
      <c r="F135" s="158" t="s">
        <v>217</v>
      </c>
      <c r="G135" s="159" t="s">
        <v>171</v>
      </c>
      <c r="H135" s="160">
        <v>2</v>
      </c>
      <c r="I135" s="161"/>
      <c r="J135" s="162">
        <f t="shared" si="0"/>
        <v>0</v>
      </c>
      <c r="K135" s="163"/>
      <c r="L135" s="164"/>
      <c r="M135" s="165" t="s">
        <v>1</v>
      </c>
      <c r="N135" s="166" t="s">
        <v>38</v>
      </c>
      <c r="O135" s="55"/>
      <c r="P135" s="152">
        <f t="shared" si="1"/>
        <v>0</v>
      </c>
      <c r="Q135" s="152">
        <v>0.17499999999999999</v>
      </c>
      <c r="R135" s="152">
        <f t="shared" si="2"/>
        <v>0.35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199</v>
      </c>
      <c r="AT135" s="154" t="s">
        <v>212</v>
      </c>
      <c r="AU135" s="154" t="s">
        <v>83</v>
      </c>
      <c r="AY135" s="14" t="s">
        <v>166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81</v>
      </c>
      <c r="BK135" s="155">
        <f t="shared" si="9"/>
        <v>0</v>
      </c>
      <c r="BL135" s="14" t="s">
        <v>172</v>
      </c>
      <c r="BM135" s="154" t="s">
        <v>322</v>
      </c>
    </row>
    <row r="136" spans="1:65" s="12" customFormat="1" ht="22.9" customHeight="1">
      <c r="B136" s="128"/>
      <c r="D136" s="129" t="s">
        <v>72</v>
      </c>
      <c r="E136" s="139" t="s">
        <v>203</v>
      </c>
      <c r="F136" s="139" t="s">
        <v>219</v>
      </c>
      <c r="I136" s="131"/>
      <c r="J136" s="140">
        <f>BK136</f>
        <v>0</v>
      </c>
      <c r="L136" s="128"/>
      <c r="M136" s="133"/>
      <c r="N136" s="134"/>
      <c r="O136" s="134"/>
      <c r="P136" s="135">
        <f>SUM(P137:P139)</f>
        <v>0</v>
      </c>
      <c r="Q136" s="134"/>
      <c r="R136" s="135">
        <f>SUM(R137:R139)</f>
        <v>12.795999999999999</v>
      </c>
      <c r="S136" s="134"/>
      <c r="T136" s="136">
        <f>SUM(T137:T139)</f>
        <v>0</v>
      </c>
      <c r="AR136" s="129" t="s">
        <v>81</v>
      </c>
      <c r="AT136" s="137" t="s">
        <v>72</v>
      </c>
      <c r="AU136" s="137" t="s">
        <v>81</v>
      </c>
      <c r="AY136" s="129" t="s">
        <v>166</v>
      </c>
      <c r="BK136" s="138">
        <f>SUM(BK137:BK139)</f>
        <v>0</v>
      </c>
    </row>
    <row r="137" spans="1:65" s="2" customFormat="1" ht="33" customHeight="1">
      <c r="A137" s="29"/>
      <c r="B137" s="141"/>
      <c r="C137" s="142" t="s">
        <v>8</v>
      </c>
      <c r="D137" s="142" t="s">
        <v>168</v>
      </c>
      <c r="E137" s="143" t="s">
        <v>229</v>
      </c>
      <c r="F137" s="144" t="s">
        <v>230</v>
      </c>
      <c r="G137" s="145" t="s">
        <v>176</v>
      </c>
      <c r="H137" s="146">
        <v>60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0.15540000000000001</v>
      </c>
      <c r="R137" s="152">
        <f>Q137*H137</f>
        <v>9.3239999999999998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323</v>
      </c>
    </row>
    <row r="138" spans="1:65" s="2" customFormat="1" ht="16.5" customHeight="1">
      <c r="A138" s="29"/>
      <c r="B138" s="141"/>
      <c r="C138" s="156" t="s">
        <v>220</v>
      </c>
      <c r="D138" s="156" t="s">
        <v>212</v>
      </c>
      <c r="E138" s="157" t="s">
        <v>233</v>
      </c>
      <c r="F138" s="158" t="s">
        <v>234</v>
      </c>
      <c r="G138" s="159" t="s">
        <v>176</v>
      </c>
      <c r="H138" s="160">
        <v>20.399999999999999</v>
      </c>
      <c r="I138" s="161"/>
      <c r="J138" s="162">
        <f>ROUND(I138*H138,2)</f>
        <v>0</v>
      </c>
      <c r="K138" s="163"/>
      <c r="L138" s="164"/>
      <c r="M138" s="165" t="s">
        <v>1</v>
      </c>
      <c r="N138" s="166" t="s">
        <v>38</v>
      </c>
      <c r="O138" s="55"/>
      <c r="P138" s="152">
        <f>O138*H138</f>
        <v>0</v>
      </c>
      <c r="Q138" s="152">
        <v>0.08</v>
      </c>
      <c r="R138" s="152">
        <f>Q138*H138</f>
        <v>1.6319999999999999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199</v>
      </c>
      <c r="AT138" s="154" t="s">
        <v>212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324</v>
      </c>
    </row>
    <row r="139" spans="1:65" s="2" customFormat="1" ht="16.5" customHeight="1">
      <c r="A139" s="29"/>
      <c r="B139" s="141"/>
      <c r="C139" s="156" t="s">
        <v>224</v>
      </c>
      <c r="D139" s="156" t="s">
        <v>212</v>
      </c>
      <c r="E139" s="157" t="s">
        <v>237</v>
      </c>
      <c r="F139" s="158" t="s">
        <v>238</v>
      </c>
      <c r="G139" s="159" t="s">
        <v>176</v>
      </c>
      <c r="H139" s="160">
        <v>40</v>
      </c>
      <c r="I139" s="161"/>
      <c r="J139" s="162">
        <f>ROUND(I139*H139,2)</f>
        <v>0</v>
      </c>
      <c r="K139" s="163"/>
      <c r="L139" s="164"/>
      <c r="M139" s="165" t="s">
        <v>1</v>
      </c>
      <c r="N139" s="166" t="s">
        <v>38</v>
      </c>
      <c r="O139" s="55"/>
      <c r="P139" s="152">
        <f>O139*H139</f>
        <v>0</v>
      </c>
      <c r="Q139" s="152">
        <v>4.5999999999999999E-2</v>
      </c>
      <c r="R139" s="152">
        <f>Q139*H139</f>
        <v>1.8399999999999999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199</v>
      </c>
      <c r="AT139" s="154" t="s">
        <v>212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325</v>
      </c>
    </row>
    <row r="140" spans="1:65" s="12" customFormat="1" ht="22.9" customHeight="1">
      <c r="B140" s="128"/>
      <c r="D140" s="129" t="s">
        <v>72</v>
      </c>
      <c r="E140" s="139" t="s">
        <v>240</v>
      </c>
      <c r="F140" s="139" t="s">
        <v>241</v>
      </c>
      <c r="I140" s="131"/>
      <c r="J140" s="140">
        <f>BK140</f>
        <v>0</v>
      </c>
      <c r="L140" s="128"/>
      <c r="M140" s="133"/>
      <c r="N140" s="134"/>
      <c r="O140" s="134"/>
      <c r="P140" s="135">
        <f>SUM(P141:P144)</f>
        <v>0</v>
      </c>
      <c r="Q140" s="134"/>
      <c r="R140" s="135">
        <f>SUM(R141:R144)</f>
        <v>0</v>
      </c>
      <c r="S140" s="134"/>
      <c r="T140" s="136">
        <f>SUM(T141:T144)</f>
        <v>0</v>
      </c>
      <c r="AR140" s="129" t="s">
        <v>81</v>
      </c>
      <c r="AT140" s="137" t="s">
        <v>72</v>
      </c>
      <c r="AU140" s="137" t="s">
        <v>81</v>
      </c>
      <c r="AY140" s="129" t="s">
        <v>166</v>
      </c>
      <c r="BK140" s="138">
        <f>SUM(BK141:BK144)</f>
        <v>0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243</v>
      </c>
      <c r="F141" s="144" t="s">
        <v>244</v>
      </c>
      <c r="G141" s="145" t="s">
        <v>245</v>
      </c>
      <c r="H141" s="146">
        <v>42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326</v>
      </c>
    </row>
    <row r="142" spans="1:65" s="2" customFormat="1" ht="24.2" customHeight="1">
      <c r="A142" s="29"/>
      <c r="B142" s="141"/>
      <c r="C142" s="142" t="s">
        <v>232</v>
      </c>
      <c r="D142" s="142" t="s">
        <v>168</v>
      </c>
      <c r="E142" s="143" t="s">
        <v>248</v>
      </c>
      <c r="F142" s="144" t="s">
        <v>249</v>
      </c>
      <c r="G142" s="145" t="s">
        <v>245</v>
      </c>
      <c r="H142" s="146">
        <v>42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327</v>
      </c>
    </row>
    <row r="143" spans="1:65" s="2" customFormat="1" ht="24.2" customHeight="1">
      <c r="A143" s="29"/>
      <c r="B143" s="141"/>
      <c r="C143" s="142" t="s">
        <v>236</v>
      </c>
      <c r="D143" s="142" t="s">
        <v>168</v>
      </c>
      <c r="E143" s="143" t="s">
        <v>252</v>
      </c>
      <c r="F143" s="144" t="s">
        <v>253</v>
      </c>
      <c r="G143" s="145" t="s">
        <v>245</v>
      </c>
      <c r="H143" s="146">
        <v>40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172</v>
      </c>
      <c r="AT143" s="154" t="s">
        <v>168</v>
      </c>
      <c r="AU143" s="154" t="s">
        <v>83</v>
      </c>
      <c r="AY143" s="14" t="s">
        <v>166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172</v>
      </c>
      <c r="BM143" s="154" t="s">
        <v>328</v>
      </c>
    </row>
    <row r="144" spans="1:65" s="2" customFormat="1" ht="44.25" customHeight="1">
      <c r="A144" s="29"/>
      <c r="B144" s="141"/>
      <c r="C144" s="142" t="s">
        <v>242</v>
      </c>
      <c r="D144" s="142" t="s">
        <v>168</v>
      </c>
      <c r="E144" s="143" t="s">
        <v>255</v>
      </c>
      <c r="F144" s="144" t="s">
        <v>256</v>
      </c>
      <c r="G144" s="145" t="s">
        <v>245</v>
      </c>
      <c r="H144" s="146">
        <v>2</v>
      </c>
      <c r="I144" s="147"/>
      <c r="J144" s="148">
        <f>ROUND(I144*H144,2)</f>
        <v>0</v>
      </c>
      <c r="K144" s="149"/>
      <c r="L144" s="30"/>
      <c r="M144" s="167" t="s">
        <v>1</v>
      </c>
      <c r="N144" s="168" t="s">
        <v>38</v>
      </c>
      <c r="O144" s="169"/>
      <c r="P144" s="170">
        <f>O144*H144</f>
        <v>0</v>
      </c>
      <c r="Q144" s="170">
        <v>0</v>
      </c>
      <c r="R144" s="170">
        <f>Q144*H144</f>
        <v>0</v>
      </c>
      <c r="S144" s="170">
        <v>0</v>
      </c>
      <c r="T144" s="17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172</v>
      </c>
      <c r="AT144" s="154" t="s">
        <v>168</v>
      </c>
      <c r="AU144" s="154" t="s">
        <v>83</v>
      </c>
      <c r="AY144" s="14" t="s">
        <v>166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172</v>
      </c>
      <c r="BM144" s="154" t="s">
        <v>329</v>
      </c>
    </row>
    <row r="145" spans="1:31" s="2" customFormat="1" ht="6.95" customHeight="1">
      <c r="A145" s="29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0"/>
      <c r="M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</sheetData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330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ROUND((SUM(BE121:BE139)),  2)</f>
        <v>0</v>
      </c>
      <c r="G33" s="29"/>
      <c r="H33" s="29"/>
      <c r="I33" s="97">
        <v>0.21</v>
      </c>
      <c r="J33" s="96">
        <f>ROUND(((SUM(BE121:BE139))*I33),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ROUND((SUM(BF121:BF139)),  2)</f>
        <v>0</v>
      </c>
      <c r="G34" s="29"/>
      <c r="H34" s="29"/>
      <c r="I34" s="97">
        <v>0.12</v>
      </c>
      <c r="J34" s="96">
        <f>ROUND(((SUM(BF121:BF139))*I34),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ROUND((SUM(BG121:BG139)),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ROUND((SUM(BH121:BH139)),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ROUND((SUM(BI121:BI139)),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C16 - 144 – Mladenovova (u MŠ a ZŠ)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J136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C16 - 144 – Mladenovova (u MŠ a ZŠ)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13.264600000000002</v>
      </c>
      <c r="S121" s="63"/>
      <c r="T121" s="126">
        <f>T122</f>
        <v>0.255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P123+P128+P133+P136</f>
        <v>0</v>
      </c>
      <c r="Q122" s="134"/>
      <c r="R122" s="135">
        <f>R123+R128+R133+R136</f>
        <v>13.264600000000002</v>
      </c>
      <c r="S122" s="134"/>
      <c r="T122" s="136">
        <f>T123+T128+T133+T136</f>
        <v>0.255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BK123+BK128+BK133+BK136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SUM(P124:P127)</f>
        <v>0</v>
      </c>
      <c r="Q123" s="134"/>
      <c r="R123" s="135">
        <f>SUM(R124:R127)</f>
        <v>0</v>
      </c>
      <c r="S123" s="134"/>
      <c r="T123" s="136">
        <f>SUM(T124:T127)</f>
        <v>0.255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SUM(BK124:BK127)</f>
        <v>0</v>
      </c>
    </row>
    <row r="124" spans="1:65" s="2" customFormat="1" ht="33" customHeight="1">
      <c r="A124" s="29"/>
      <c r="B124" s="141"/>
      <c r="C124" s="142" t="s">
        <v>81</v>
      </c>
      <c r="D124" s="142" t="s">
        <v>168</v>
      </c>
      <c r="E124" s="143" t="s">
        <v>331</v>
      </c>
      <c r="F124" s="144" t="s">
        <v>332</v>
      </c>
      <c r="G124" s="145" t="s">
        <v>171</v>
      </c>
      <c r="H124" s="146">
        <v>1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0.255</v>
      </c>
      <c r="T124" s="153">
        <f>S124*H124</f>
        <v>0.255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333</v>
      </c>
    </row>
    <row r="125" spans="1:65" s="2" customFormat="1" ht="24.2" customHeight="1">
      <c r="A125" s="29"/>
      <c r="B125" s="141"/>
      <c r="C125" s="142" t="s">
        <v>83</v>
      </c>
      <c r="D125" s="142" t="s">
        <v>168</v>
      </c>
      <c r="E125" s="143" t="s">
        <v>179</v>
      </c>
      <c r="F125" s="144" t="s">
        <v>180</v>
      </c>
      <c r="G125" s="145" t="s">
        <v>171</v>
      </c>
      <c r="H125" s="146">
        <v>30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334</v>
      </c>
    </row>
    <row r="126" spans="1:65" s="2" customFormat="1" ht="33" customHeight="1">
      <c r="A126" s="29"/>
      <c r="B126" s="141"/>
      <c r="C126" s="142" t="s">
        <v>178</v>
      </c>
      <c r="D126" s="142" t="s">
        <v>168</v>
      </c>
      <c r="E126" s="143" t="s">
        <v>182</v>
      </c>
      <c r="F126" s="144" t="s">
        <v>183</v>
      </c>
      <c r="G126" s="145" t="s">
        <v>184</v>
      </c>
      <c r="H126" s="146">
        <v>9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335</v>
      </c>
    </row>
    <row r="127" spans="1:65" s="2" customFormat="1" ht="24.2" customHeight="1">
      <c r="A127" s="29"/>
      <c r="B127" s="141"/>
      <c r="C127" s="142" t="s">
        <v>172</v>
      </c>
      <c r="D127" s="142" t="s">
        <v>168</v>
      </c>
      <c r="E127" s="143" t="s">
        <v>187</v>
      </c>
      <c r="F127" s="144" t="s">
        <v>188</v>
      </c>
      <c r="G127" s="145" t="s">
        <v>171</v>
      </c>
      <c r="H127" s="146">
        <v>30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336</v>
      </c>
    </row>
    <row r="128" spans="1:65" s="12" customFormat="1" ht="22.9" customHeight="1">
      <c r="B128" s="128"/>
      <c r="D128" s="129" t="s">
        <v>72</v>
      </c>
      <c r="E128" s="139" t="s">
        <v>186</v>
      </c>
      <c r="F128" s="139" t="s">
        <v>190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SUM(P129:P132)</f>
        <v>0</v>
      </c>
      <c r="Q128" s="134"/>
      <c r="R128" s="135">
        <f>SUM(R129:R132)</f>
        <v>9.236600000000001</v>
      </c>
      <c r="S128" s="134"/>
      <c r="T128" s="136">
        <f>SUM(T129:T132)</f>
        <v>0</v>
      </c>
      <c r="AR128" s="129" t="s">
        <v>81</v>
      </c>
      <c r="AT128" s="137" t="s">
        <v>72</v>
      </c>
      <c r="AU128" s="137" t="s">
        <v>81</v>
      </c>
      <c r="AY128" s="129" t="s">
        <v>166</v>
      </c>
      <c r="BK128" s="138">
        <f>SUM(BK129:BK132)</f>
        <v>0</v>
      </c>
    </row>
    <row r="129" spans="1:65" s="2" customFormat="1" ht="21.75" customHeight="1">
      <c r="A129" s="29"/>
      <c r="B129" s="141"/>
      <c r="C129" s="142" t="s">
        <v>186</v>
      </c>
      <c r="D129" s="142" t="s">
        <v>168</v>
      </c>
      <c r="E129" s="143" t="s">
        <v>267</v>
      </c>
      <c r="F129" s="144" t="s">
        <v>268</v>
      </c>
      <c r="G129" s="145" t="s">
        <v>171</v>
      </c>
      <c r="H129" s="146">
        <v>30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172</v>
      </c>
      <c r="BM129" s="154" t="s">
        <v>337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270</v>
      </c>
      <c r="F130" s="144" t="s">
        <v>271</v>
      </c>
      <c r="G130" s="145" t="s">
        <v>171</v>
      </c>
      <c r="H130" s="146">
        <v>30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0.11162</v>
      </c>
      <c r="R130" s="152">
        <f>Q130*H130</f>
        <v>3.3485999999999998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338</v>
      </c>
    </row>
    <row r="131" spans="1:65" s="2" customFormat="1" ht="16.5" customHeight="1">
      <c r="A131" s="29"/>
      <c r="B131" s="141"/>
      <c r="C131" s="156" t="s">
        <v>195</v>
      </c>
      <c r="D131" s="156" t="s">
        <v>212</v>
      </c>
      <c r="E131" s="157" t="s">
        <v>213</v>
      </c>
      <c r="F131" s="158" t="s">
        <v>214</v>
      </c>
      <c r="G131" s="159" t="s">
        <v>171</v>
      </c>
      <c r="H131" s="160">
        <v>29</v>
      </c>
      <c r="I131" s="161"/>
      <c r="J131" s="162">
        <f>ROUND(I131*H131,2)</f>
        <v>0</v>
      </c>
      <c r="K131" s="163"/>
      <c r="L131" s="164"/>
      <c r="M131" s="165" t="s">
        <v>1</v>
      </c>
      <c r="N131" s="166" t="s">
        <v>38</v>
      </c>
      <c r="O131" s="55"/>
      <c r="P131" s="152">
        <f>O131*H131</f>
        <v>0</v>
      </c>
      <c r="Q131" s="152">
        <v>0.19700000000000001</v>
      </c>
      <c r="R131" s="152">
        <f>Q131*H131</f>
        <v>5.7130000000000001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199</v>
      </c>
      <c r="AT131" s="154" t="s">
        <v>212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339</v>
      </c>
    </row>
    <row r="132" spans="1:65" s="2" customFormat="1" ht="16.5" customHeight="1">
      <c r="A132" s="29"/>
      <c r="B132" s="141"/>
      <c r="C132" s="156" t="s">
        <v>199</v>
      </c>
      <c r="D132" s="156" t="s">
        <v>212</v>
      </c>
      <c r="E132" s="157" t="s">
        <v>216</v>
      </c>
      <c r="F132" s="158" t="s">
        <v>217</v>
      </c>
      <c r="G132" s="159" t="s">
        <v>171</v>
      </c>
      <c r="H132" s="160">
        <v>1</v>
      </c>
      <c r="I132" s="161"/>
      <c r="J132" s="162">
        <f>ROUND(I132*H132,2)</f>
        <v>0</v>
      </c>
      <c r="K132" s="163"/>
      <c r="L132" s="164"/>
      <c r="M132" s="165" t="s">
        <v>1</v>
      </c>
      <c r="N132" s="166" t="s">
        <v>38</v>
      </c>
      <c r="O132" s="55"/>
      <c r="P132" s="152">
        <f>O132*H132</f>
        <v>0</v>
      </c>
      <c r="Q132" s="152">
        <v>0.17499999999999999</v>
      </c>
      <c r="R132" s="152">
        <f>Q132*H132</f>
        <v>0.17499999999999999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199</v>
      </c>
      <c r="AT132" s="154" t="s">
        <v>212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340</v>
      </c>
    </row>
    <row r="133" spans="1:65" s="12" customFormat="1" ht="22.9" customHeight="1">
      <c r="B133" s="128"/>
      <c r="D133" s="129" t="s">
        <v>72</v>
      </c>
      <c r="E133" s="139" t="s">
        <v>203</v>
      </c>
      <c r="F133" s="139" t="s">
        <v>219</v>
      </c>
      <c r="I133" s="131"/>
      <c r="J133" s="140">
        <f>BK133</f>
        <v>0</v>
      </c>
      <c r="L133" s="128"/>
      <c r="M133" s="133"/>
      <c r="N133" s="134"/>
      <c r="O133" s="134"/>
      <c r="P133" s="135">
        <f>SUM(P134:P135)</f>
        <v>0</v>
      </c>
      <c r="Q133" s="134"/>
      <c r="R133" s="135">
        <f>SUM(R134:R135)</f>
        <v>4.0280000000000005</v>
      </c>
      <c r="S133" s="134"/>
      <c r="T133" s="136">
        <f>SUM(T134:T135)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SUM(BK134:BK135)</f>
        <v>0</v>
      </c>
    </row>
    <row r="134" spans="1:65" s="2" customFormat="1" ht="33" customHeight="1">
      <c r="A134" s="29"/>
      <c r="B134" s="141"/>
      <c r="C134" s="142" t="s">
        <v>203</v>
      </c>
      <c r="D134" s="142" t="s">
        <v>168</v>
      </c>
      <c r="E134" s="143" t="s">
        <v>229</v>
      </c>
      <c r="F134" s="144" t="s">
        <v>230</v>
      </c>
      <c r="G134" s="145" t="s">
        <v>176</v>
      </c>
      <c r="H134" s="146">
        <v>20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0.15540000000000001</v>
      </c>
      <c r="R134" s="152">
        <f>Q134*H134</f>
        <v>3.1080000000000001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341</v>
      </c>
    </row>
    <row r="135" spans="1:65" s="2" customFormat="1" ht="16.5" customHeight="1">
      <c r="A135" s="29"/>
      <c r="B135" s="141"/>
      <c r="C135" s="156" t="s">
        <v>207</v>
      </c>
      <c r="D135" s="156" t="s">
        <v>212</v>
      </c>
      <c r="E135" s="157" t="s">
        <v>237</v>
      </c>
      <c r="F135" s="158" t="s">
        <v>238</v>
      </c>
      <c r="G135" s="159" t="s">
        <v>176</v>
      </c>
      <c r="H135" s="160">
        <v>20</v>
      </c>
      <c r="I135" s="161"/>
      <c r="J135" s="162">
        <f>ROUND(I135*H135,2)</f>
        <v>0</v>
      </c>
      <c r="K135" s="163"/>
      <c r="L135" s="164"/>
      <c r="M135" s="165" t="s">
        <v>1</v>
      </c>
      <c r="N135" s="166" t="s">
        <v>38</v>
      </c>
      <c r="O135" s="55"/>
      <c r="P135" s="152">
        <f>O135*H135</f>
        <v>0</v>
      </c>
      <c r="Q135" s="152">
        <v>4.5999999999999999E-2</v>
      </c>
      <c r="R135" s="152">
        <f>Q135*H135</f>
        <v>0.91999999999999993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199</v>
      </c>
      <c r="AT135" s="154" t="s">
        <v>212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342</v>
      </c>
    </row>
    <row r="136" spans="1:65" s="12" customFormat="1" ht="22.9" customHeight="1">
      <c r="B136" s="128"/>
      <c r="D136" s="129" t="s">
        <v>72</v>
      </c>
      <c r="E136" s="139" t="s">
        <v>240</v>
      </c>
      <c r="F136" s="139" t="s">
        <v>241</v>
      </c>
      <c r="I136" s="131"/>
      <c r="J136" s="140">
        <f>BK136</f>
        <v>0</v>
      </c>
      <c r="L136" s="128"/>
      <c r="M136" s="133"/>
      <c r="N136" s="134"/>
      <c r="O136" s="134"/>
      <c r="P136" s="135">
        <f>SUM(P137:P139)</f>
        <v>0</v>
      </c>
      <c r="Q136" s="134"/>
      <c r="R136" s="135">
        <f>SUM(R137:R139)</f>
        <v>0</v>
      </c>
      <c r="S136" s="134"/>
      <c r="T136" s="136">
        <f>SUM(T137:T139)</f>
        <v>0</v>
      </c>
      <c r="AR136" s="129" t="s">
        <v>81</v>
      </c>
      <c r="AT136" s="137" t="s">
        <v>72</v>
      </c>
      <c r="AU136" s="137" t="s">
        <v>81</v>
      </c>
      <c r="AY136" s="129" t="s">
        <v>166</v>
      </c>
      <c r="BK136" s="138">
        <f>SUM(BK137:BK139)</f>
        <v>0</v>
      </c>
    </row>
    <row r="137" spans="1:65" s="2" customFormat="1" ht="24.2" customHeight="1">
      <c r="A137" s="29"/>
      <c r="B137" s="141"/>
      <c r="C137" s="142" t="s">
        <v>211</v>
      </c>
      <c r="D137" s="142" t="s">
        <v>168</v>
      </c>
      <c r="E137" s="143" t="s">
        <v>243</v>
      </c>
      <c r="F137" s="144" t="s">
        <v>244</v>
      </c>
      <c r="G137" s="145" t="s">
        <v>245</v>
      </c>
      <c r="H137" s="146">
        <v>30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172</v>
      </c>
      <c r="AT137" s="154" t="s">
        <v>168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343</v>
      </c>
    </row>
    <row r="138" spans="1:65" s="2" customFormat="1" ht="24.2" customHeight="1">
      <c r="A138" s="29"/>
      <c r="B138" s="141"/>
      <c r="C138" s="142" t="s">
        <v>8</v>
      </c>
      <c r="D138" s="142" t="s">
        <v>168</v>
      </c>
      <c r="E138" s="143" t="s">
        <v>248</v>
      </c>
      <c r="F138" s="144" t="s">
        <v>249</v>
      </c>
      <c r="G138" s="145" t="s">
        <v>245</v>
      </c>
      <c r="H138" s="146">
        <v>30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344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252</v>
      </c>
      <c r="F139" s="144" t="s">
        <v>253</v>
      </c>
      <c r="G139" s="145" t="s">
        <v>245</v>
      </c>
      <c r="H139" s="146">
        <v>30</v>
      </c>
      <c r="I139" s="147"/>
      <c r="J139" s="148">
        <f>ROUND(I139*H139,2)</f>
        <v>0</v>
      </c>
      <c r="K139" s="149"/>
      <c r="L139" s="30"/>
      <c r="M139" s="167" t="s">
        <v>1</v>
      </c>
      <c r="N139" s="168" t="s">
        <v>38</v>
      </c>
      <c r="O139" s="169"/>
      <c r="P139" s="170">
        <f>O139*H139</f>
        <v>0</v>
      </c>
      <c r="Q139" s="170">
        <v>0</v>
      </c>
      <c r="R139" s="170">
        <f>Q139*H139</f>
        <v>0</v>
      </c>
      <c r="S139" s="170">
        <v>0</v>
      </c>
      <c r="T139" s="17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345</v>
      </c>
    </row>
    <row r="140" spans="1:65" s="2" customFormat="1" ht="6.95" customHeight="1">
      <c r="A140" s="29"/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0"/>
      <c r="M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20:K13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346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ROUND((SUM(BE121:BE142)),  2)</f>
        <v>0</v>
      </c>
      <c r="G33" s="29"/>
      <c r="H33" s="29"/>
      <c r="I33" s="97">
        <v>0.21</v>
      </c>
      <c r="J33" s="96">
        <f>ROUND(((SUM(BE121:BE142))*I33),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ROUND((SUM(BF121:BF142)),  2)</f>
        <v>0</v>
      </c>
      <c r="G34" s="29"/>
      <c r="H34" s="29"/>
      <c r="I34" s="97">
        <v>0.12</v>
      </c>
      <c r="J34" s="96">
        <f>ROUND(((SUM(BF121:BF142))*I34),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ROUND((SUM(BG121:BG142)),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ROUND((SUM(BH121:BH142)),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ROUND((SUM(BI121:BI142)),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C17 - 169 – K Vltavě (K Vltavě X Povodňová)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C17 - 169 – K Vltavě (K Vltavě X Povodňová)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18.516800000000003</v>
      </c>
      <c r="S121" s="63"/>
      <c r="T121" s="126">
        <f>T122</f>
        <v>6.3879999999999999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P123+P130+P134+P138</f>
        <v>0</v>
      </c>
      <c r="Q122" s="134"/>
      <c r="R122" s="135">
        <f>R123+R130+R134+R138</f>
        <v>18.516800000000003</v>
      </c>
      <c r="S122" s="134"/>
      <c r="T122" s="136">
        <f>T123+T130+T134+T138</f>
        <v>6.3879999999999999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BK123+BK130+BK134+BK138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SUM(P124:P129)</f>
        <v>0</v>
      </c>
      <c r="Q123" s="134"/>
      <c r="R123" s="135">
        <f>SUM(R124:R129)</f>
        <v>0</v>
      </c>
      <c r="S123" s="134"/>
      <c r="T123" s="136">
        <f>SUM(T124:T129)</f>
        <v>6.3879999999999999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SUM(BK124:BK129)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169</v>
      </c>
      <c r="F124" s="144" t="s">
        <v>170</v>
      </c>
      <c r="G124" s="145" t="s">
        <v>171</v>
      </c>
      <c r="H124" s="146">
        <v>6</v>
      </c>
      <c r="I124" s="147"/>
      <c r="J124" s="148">
        <f t="shared" ref="J124:J129" si="0"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 t="shared" ref="P124:P129" si="1">O124*H124</f>
        <v>0</v>
      </c>
      <c r="Q124" s="152">
        <v>0</v>
      </c>
      <c r="R124" s="152">
        <f t="shared" ref="R124:R129" si="2">Q124*H124</f>
        <v>0</v>
      </c>
      <c r="S124" s="152">
        <v>9.8000000000000004E-2</v>
      </c>
      <c r="T124" s="153">
        <f t="shared" ref="T124:T129" si="3">S124*H124</f>
        <v>0.58800000000000008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 t="shared" ref="BE124:BE129" si="4">IF(N124="základní",J124,0)</f>
        <v>0</v>
      </c>
      <c r="BF124" s="155">
        <f t="shared" ref="BF124:BF129" si="5">IF(N124="snížená",J124,0)</f>
        <v>0</v>
      </c>
      <c r="BG124" s="155">
        <f t="shared" ref="BG124:BG129" si="6">IF(N124="zákl. přenesená",J124,0)</f>
        <v>0</v>
      </c>
      <c r="BH124" s="155">
        <f t="shared" ref="BH124:BH129" si="7">IF(N124="sníž. přenesená",J124,0)</f>
        <v>0</v>
      </c>
      <c r="BI124" s="155">
        <f t="shared" ref="BI124:BI129" si="8">IF(N124="nulová",J124,0)</f>
        <v>0</v>
      </c>
      <c r="BJ124" s="14" t="s">
        <v>81</v>
      </c>
      <c r="BK124" s="155">
        <f t="shared" ref="BK124:BK129" si="9">ROUND(I124*H124,2)</f>
        <v>0</v>
      </c>
      <c r="BL124" s="14" t="s">
        <v>172</v>
      </c>
      <c r="BM124" s="154" t="s">
        <v>347</v>
      </c>
    </row>
    <row r="125" spans="1:65" s="2" customFormat="1" ht="16.5" customHeight="1">
      <c r="A125" s="29"/>
      <c r="B125" s="141"/>
      <c r="C125" s="142" t="s">
        <v>83</v>
      </c>
      <c r="D125" s="142" t="s">
        <v>168</v>
      </c>
      <c r="E125" s="143" t="s">
        <v>174</v>
      </c>
      <c r="F125" s="144" t="s">
        <v>175</v>
      </c>
      <c r="G125" s="145" t="s">
        <v>176</v>
      </c>
      <c r="H125" s="146">
        <v>20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si="1"/>
        <v>0</v>
      </c>
      <c r="Q125" s="152">
        <v>0</v>
      </c>
      <c r="R125" s="152">
        <f t="shared" si="2"/>
        <v>0</v>
      </c>
      <c r="S125" s="152">
        <v>0.28999999999999998</v>
      </c>
      <c r="T125" s="153">
        <f t="shared" si="3"/>
        <v>5.8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81</v>
      </c>
      <c r="BK125" s="155">
        <f t="shared" si="9"/>
        <v>0</v>
      </c>
      <c r="BL125" s="14" t="s">
        <v>172</v>
      </c>
      <c r="BM125" s="154" t="s">
        <v>348</v>
      </c>
    </row>
    <row r="126" spans="1:65" s="2" customFormat="1" ht="24.2" customHeight="1">
      <c r="A126" s="29"/>
      <c r="B126" s="141"/>
      <c r="C126" s="142" t="s">
        <v>178</v>
      </c>
      <c r="D126" s="142" t="s">
        <v>168</v>
      </c>
      <c r="E126" s="143" t="s">
        <v>179</v>
      </c>
      <c r="F126" s="144" t="s">
        <v>180</v>
      </c>
      <c r="G126" s="145" t="s">
        <v>171</v>
      </c>
      <c r="H126" s="146">
        <v>40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172</v>
      </c>
      <c r="BM126" s="154" t="s">
        <v>349</v>
      </c>
    </row>
    <row r="127" spans="1:65" s="2" customFormat="1" ht="33" customHeight="1">
      <c r="A127" s="29"/>
      <c r="B127" s="141"/>
      <c r="C127" s="142" t="s">
        <v>172</v>
      </c>
      <c r="D127" s="142" t="s">
        <v>168</v>
      </c>
      <c r="E127" s="143" t="s">
        <v>182</v>
      </c>
      <c r="F127" s="144" t="s">
        <v>183</v>
      </c>
      <c r="G127" s="145" t="s">
        <v>184</v>
      </c>
      <c r="H127" s="146">
        <v>12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172</v>
      </c>
      <c r="BM127" s="154" t="s">
        <v>350</v>
      </c>
    </row>
    <row r="128" spans="1:65" s="2" customFormat="1" ht="24.2" customHeight="1">
      <c r="A128" s="29"/>
      <c r="B128" s="141"/>
      <c r="C128" s="142" t="s">
        <v>186</v>
      </c>
      <c r="D128" s="142" t="s">
        <v>168</v>
      </c>
      <c r="E128" s="143" t="s">
        <v>187</v>
      </c>
      <c r="F128" s="144" t="s">
        <v>188</v>
      </c>
      <c r="G128" s="145" t="s">
        <v>171</v>
      </c>
      <c r="H128" s="146">
        <v>40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172</v>
      </c>
      <c r="AT128" s="154" t="s">
        <v>168</v>
      </c>
      <c r="AU128" s="154" t="s">
        <v>83</v>
      </c>
      <c r="AY128" s="14" t="s">
        <v>166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172</v>
      </c>
      <c r="BM128" s="154" t="s">
        <v>351</v>
      </c>
    </row>
    <row r="129" spans="1:65" s="2" customFormat="1" ht="24.2" customHeight="1">
      <c r="A129" s="29"/>
      <c r="B129" s="141"/>
      <c r="C129" s="142" t="s">
        <v>191</v>
      </c>
      <c r="D129" s="142" t="s">
        <v>168</v>
      </c>
      <c r="E129" s="143" t="s">
        <v>264</v>
      </c>
      <c r="F129" s="144" t="s">
        <v>265</v>
      </c>
      <c r="G129" s="145" t="s">
        <v>176</v>
      </c>
      <c r="H129" s="146">
        <v>11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172</v>
      </c>
      <c r="BM129" s="154" t="s">
        <v>352</v>
      </c>
    </row>
    <row r="130" spans="1:65" s="12" customFormat="1" ht="22.9" customHeight="1">
      <c r="B130" s="128"/>
      <c r="D130" s="129" t="s">
        <v>72</v>
      </c>
      <c r="E130" s="139" t="s">
        <v>186</v>
      </c>
      <c r="F130" s="139" t="s">
        <v>190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SUM(P131:P133)</f>
        <v>0</v>
      </c>
      <c r="Q130" s="134"/>
      <c r="R130" s="135">
        <f>SUM(R131:R133)</f>
        <v>11.716000000000001</v>
      </c>
      <c r="S130" s="134"/>
      <c r="T130" s="136">
        <f>SUM(T131:T133)</f>
        <v>0</v>
      </c>
      <c r="AR130" s="129" t="s">
        <v>81</v>
      </c>
      <c r="AT130" s="137" t="s">
        <v>72</v>
      </c>
      <c r="AU130" s="137" t="s">
        <v>81</v>
      </c>
      <c r="AY130" s="129" t="s">
        <v>166</v>
      </c>
      <c r="BK130" s="138">
        <f>SUM(BK131:BK133)</f>
        <v>0</v>
      </c>
    </row>
    <row r="131" spans="1:65" s="2" customFormat="1" ht="21.75" customHeight="1">
      <c r="A131" s="29"/>
      <c r="B131" s="141"/>
      <c r="C131" s="142" t="s">
        <v>195</v>
      </c>
      <c r="D131" s="142" t="s">
        <v>168</v>
      </c>
      <c r="E131" s="143" t="s">
        <v>267</v>
      </c>
      <c r="F131" s="144" t="s">
        <v>268</v>
      </c>
      <c r="G131" s="145" t="s">
        <v>171</v>
      </c>
      <c r="H131" s="146">
        <v>40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172</v>
      </c>
      <c r="AT131" s="154" t="s">
        <v>168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353</v>
      </c>
    </row>
    <row r="132" spans="1:65" s="2" customFormat="1" ht="24.2" customHeight="1">
      <c r="A132" s="29"/>
      <c r="B132" s="141"/>
      <c r="C132" s="142" t="s">
        <v>199</v>
      </c>
      <c r="D132" s="142" t="s">
        <v>168</v>
      </c>
      <c r="E132" s="143" t="s">
        <v>270</v>
      </c>
      <c r="F132" s="144" t="s">
        <v>271</v>
      </c>
      <c r="G132" s="145" t="s">
        <v>171</v>
      </c>
      <c r="H132" s="146">
        <v>40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0.11162</v>
      </c>
      <c r="R132" s="152">
        <f>Q132*H132</f>
        <v>4.4648000000000003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172</v>
      </c>
      <c r="AT132" s="154" t="s">
        <v>168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354</v>
      </c>
    </row>
    <row r="133" spans="1:65" s="2" customFormat="1" ht="21.75" customHeight="1">
      <c r="A133" s="29"/>
      <c r="B133" s="141"/>
      <c r="C133" s="156" t="s">
        <v>203</v>
      </c>
      <c r="D133" s="156" t="s">
        <v>212</v>
      </c>
      <c r="E133" s="157" t="s">
        <v>273</v>
      </c>
      <c r="F133" s="158" t="s">
        <v>274</v>
      </c>
      <c r="G133" s="159" t="s">
        <v>171</v>
      </c>
      <c r="H133" s="160">
        <v>41.2</v>
      </c>
      <c r="I133" s="161"/>
      <c r="J133" s="162">
        <f>ROUND(I133*H133,2)</f>
        <v>0</v>
      </c>
      <c r="K133" s="163"/>
      <c r="L133" s="164"/>
      <c r="M133" s="165" t="s">
        <v>1</v>
      </c>
      <c r="N133" s="166" t="s">
        <v>38</v>
      </c>
      <c r="O133" s="55"/>
      <c r="P133" s="152">
        <f>O133*H133</f>
        <v>0</v>
      </c>
      <c r="Q133" s="152">
        <v>0.17599999999999999</v>
      </c>
      <c r="R133" s="152">
        <f>Q133*H133</f>
        <v>7.2511999999999999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199</v>
      </c>
      <c r="AT133" s="154" t="s">
        <v>212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355</v>
      </c>
    </row>
    <row r="134" spans="1:65" s="12" customFormat="1" ht="22.9" customHeight="1">
      <c r="B134" s="128"/>
      <c r="D134" s="129" t="s">
        <v>72</v>
      </c>
      <c r="E134" s="139" t="s">
        <v>203</v>
      </c>
      <c r="F134" s="139" t="s">
        <v>219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SUM(P135:P137)</f>
        <v>0</v>
      </c>
      <c r="Q134" s="134"/>
      <c r="R134" s="135">
        <f>SUM(R135:R137)</f>
        <v>6.8008000000000006</v>
      </c>
      <c r="S134" s="134"/>
      <c r="T134" s="136">
        <f>SUM(T135:T137)</f>
        <v>0</v>
      </c>
      <c r="AR134" s="129" t="s">
        <v>81</v>
      </c>
      <c r="AT134" s="137" t="s">
        <v>72</v>
      </c>
      <c r="AU134" s="137" t="s">
        <v>81</v>
      </c>
      <c r="AY134" s="129" t="s">
        <v>166</v>
      </c>
      <c r="BK134" s="138">
        <f>SUM(BK135:BK137)</f>
        <v>0</v>
      </c>
    </row>
    <row r="135" spans="1:65" s="2" customFormat="1" ht="33" customHeight="1">
      <c r="A135" s="29"/>
      <c r="B135" s="141"/>
      <c r="C135" s="142" t="s">
        <v>207</v>
      </c>
      <c r="D135" s="142" t="s">
        <v>168</v>
      </c>
      <c r="E135" s="143" t="s">
        <v>229</v>
      </c>
      <c r="F135" s="144" t="s">
        <v>230</v>
      </c>
      <c r="G135" s="145" t="s">
        <v>176</v>
      </c>
      <c r="H135" s="146">
        <v>32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0.15540000000000001</v>
      </c>
      <c r="R135" s="152">
        <f>Q135*H135</f>
        <v>4.9728000000000003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356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233</v>
      </c>
      <c r="F136" s="158" t="s">
        <v>234</v>
      </c>
      <c r="G136" s="159" t="s">
        <v>176</v>
      </c>
      <c r="H136" s="160">
        <v>10.199999999999999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0.08</v>
      </c>
      <c r="R136" s="152">
        <f>Q136*H136</f>
        <v>0.81599999999999995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357</v>
      </c>
    </row>
    <row r="137" spans="1:65" s="2" customFormat="1" ht="16.5" customHeight="1">
      <c r="A137" s="29"/>
      <c r="B137" s="141"/>
      <c r="C137" s="156" t="s">
        <v>8</v>
      </c>
      <c r="D137" s="156" t="s">
        <v>212</v>
      </c>
      <c r="E137" s="157" t="s">
        <v>237</v>
      </c>
      <c r="F137" s="158" t="s">
        <v>238</v>
      </c>
      <c r="G137" s="159" t="s">
        <v>176</v>
      </c>
      <c r="H137" s="160">
        <v>22</v>
      </c>
      <c r="I137" s="161"/>
      <c r="J137" s="162">
        <f>ROUND(I137*H137,2)</f>
        <v>0</v>
      </c>
      <c r="K137" s="163"/>
      <c r="L137" s="164"/>
      <c r="M137" s="165" t="s">
        <v>1</v>
      </c>
      <c r="N137" s="166" t="s">
        <v>38</v>
      </c>
      <c r="O137" s="55"/>
      <c r="P137" s="152">
        <f>O137*H137</f>
        <v>0</v>
      </c>
      <c r="Q137" s="152">
        <v>4.5999999999999999E-2</v>
      </c>
      <c r="R137" s="152">
        <f>Q137*H137</f>
        <v>1.012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199</v>
      </c>
      <c r="AT137" s="154" t="s">
        <v>212</v>
      </c>
      <c r="AU137" s="154" t="s">
        <v>83</v>
      </c>
      <c r="AY137" s="14" t="s">
        <v>166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172</v>
      </c>
      <c r="BM137" s="154" t="s">
        <v>358</v>
      </c>
    </row>
    <row r="138" spans="1:65" s="12" customFormat="1" ht="22.9" customHeight="1">
      <c r="B138" s="128"/>
      <c r="D138" s="129" t="s">
        <v>72</v>
      </c>
      <c r="E138" s="139" t="s">
        <v>240</v>
      </c>
      <c r="F138" s="139" t="s">
        <v>241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SUM(P139:P142)</f>
        <v>0</v>
      </c>
      <c r="Q138" s="134"/>
      <c r="R138" s="135">
        <f>SUM(R139:R142)</f>
        <v>0</v>
      </c>
      <c r="S138" s="134"/>
      <c r="T138" s="136">
        <f>SUM(T139:T142)</f>
        <v>0</v>
      </c>
      <c r="AR138" s="129" t="s">
        <v>81</v>
      </c>
      <c r="AT138" s="137" t="s">
        <v>72</v>
      </c>
      <c r="AU138" s="137" t="s">
        <v>81</v>
      </c>
      <c r="AY138" s="129" t="s">
        <v>166</v>
      </c>
      <c r="BK138" s="138">
        <f>SUM(BK139:BK142)</f>
        <v>0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243</v>
      </c>
      <c r="F139" s="144" t="s">
        <v>244</v>
      </c>
      <c r="G139" s="145" t="s">
        <v>245</v>
      </c>
      <c r="H139" s="146">
        <v>40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359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248</v>
      </c>
      <c r="F140" s="144" t="s">
        <v>249</v>
      </c>
      <c r="G140" s="145" t="s">
        <v>245</v>
      </c>
      <c r="H140" s="146">
        <v>40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360</v>
      </c>
    </row>
    <row r="141" spans="1:65" s="2" customFormat="1" ht="24.2" customHeight="1">
      <c r="A141" s="29"/>
      <c r="B141" s="141"/>
      <c r="C141" s="142" t="s">
        <v>228</v>
      </c>
      <c r="D141" s="142" t="s">
        <v>168</v>
      </c>
      <c r="E141" s="143" t="s">
        <v>252</v>
      </c>
      <c r="F141" s="144" t="s">
        <v>253</v>
      </c>
      <c r="G141" s="145" t="s">
        <v>245</v>
      </c>
      <c r="H141" s="146">
        <v>36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172</v>
      </c>
      <c r="AT141" s="154" t="s">
        <v>168</v>
      </c>
      <c r="AU141" s="154" t="s">
        <v>83</v>
      </c>
      <c r="AY141" s="14" t="s">
        <v>166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172</v>
      </c>
      <c r="BM141" s="154" t="s">
        <v>361</v>
      </c>
    </row>
    <row r="142" spans="1:65" s="2" customFormat="1" ht="44.25" customHeight="1">
      <c r="A142" s="29"/>
      <c r="B142" s="141"/>
      <c r="C142" s="142" t="s">
        <v>232</v>
      </c>
      <c r="D142" s="142" t="s">
        <v>168</v>
      </c>
      <c r="E142" s="143" t="s">
        <v>255</v>
      </c>
      <c r="F142" s="144" t="s">
        <v>256</v>
      </c>
      <c r="G142" s="145" t="s">
        <v>245</v>
      </c>
      <c r="H142" s="146">
        <v>4</v>
      </c>
      <c r="I142" s="147"/>
      <c r="J142" s="148">
        <f>ROUND(I142*H142,2)</f>
        <v>0</v>
      </c>
      <c r="K142" s="149"/>
      <c r="L142" s="30"/>
      <c r="M142" s="167" t="s">
        <v>1</v>
      </c>
      <c r="N142" s="168" t="s">
        <v>38</v>
      </c>
      <c r="O142" s="169"/>
      <c r="P142" s="170">
        <f>O142*H142</f>
        <v>0</v>
      </c>
      <c r="Q142" s="170">
        <v>0</v>
      </c>
      <c r="R142" s="170">
        <f>Q142*H142</f>
        <v>0</v>
      </c>
      <c r="S142" s="170">
        <v>0</v>
      </c>
      <c r="T142" s="17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172</v>
      </c>
      <c r="AT142" s="154" t="s">
        <v>168</v>
      </c>
      <c r="AU142" s="154" t="s">
        <v>83</v>
      </c>
      <c r="AY142" s="14" t="s">
        <v>166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172</v>
      </c>
      <c r="BM142" s="154" t="s">
        <v>362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autoFilter ref="C120:K14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363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ROUND((SUM(BE121:BE140)),  2)</f>
        <v>0</v>
      </c>
      <c r="G33" s="29"/>
      <c r="H33" s="29"/>
      <c r="I33" s="97">
        <v>0.21</v>
      </c>
      <c r="J33" s="96">
        <f>ROUND(((SUM(BE121:BE140))*I33),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ROUND((SUM(BF121:BF140)),  2)</f>
        <v>0</v>
      </c>
      <c r="G34" s="29"/>
      <c r="H34" s="29"/>
      <c r="I34" s="97">
        <v>0.12</v>
      </c>
      <c r="J34" s="96">
        <f>ROUND(((SUM(BF121:BF140))*I34),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ROUND((SUM(BG121:BG140)),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ROUND((SUM(BH121:BH140)),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C18 - 174 – Levského (Levského X Šumenská)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J132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J137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C18 - 174 – Levského (Levského X Šumenská)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10.7872</v>
      </c>
      <c r="S121" s="63"/>
      <c r="T121" s="126">
        <f>T122</f>
        <v>1.45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P123+P128+P132+P137</f>
        <v>0</v>
      </c>
      <c r="Q122" s="134"/>
      <c r="R122" s="135">
        <f>R123+R128+R132+R137</f>
        <v>10.7872</v>
      </c>
      <c r="S122" s="134"/>
      <c r="T122" s="136">
        <f>T123+T128+T132+T137</f>
        <v>1.45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BK123+BK128+BK132+BK137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SUM(P124:P127)</f>
        <v>0</v>
      </c>
      <c r="Q123" s="134"/>
      <c r="R123" s="135">
        <f>SUM(R124:R127)</f>
        <v>0</v>
      </c>
      <c r="S123" s="134"/>
      <c r="T123" s="136">
        <f>SUM(T124:T127)</f>
        <v>1.45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SUM(BK124:BK127)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174</v>
      </c>
      <c r="F124" s="144" t="s">
        <v>175</v>
      </c>
      <c r="G124" s="145" t="s">
        <v>176</v>
      </c>
      <c r="H124" s="146">
        <v>5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0.28999999999999998</v>
      </c>
      <c r="T124" s="153">
        <f>S124*H124</f>
        <v>1.45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364</v>
      </c>
    </row>
    <row r="125" spans="1:65" s="2" customFormat="1" ht="24.2" customHeight="1">
      <c r="A125" s="29"/>
      <c r="B125" s="141"/>
      <c r="C125" s="142" t="s">
        <v>83</v>
      </c>
      <c r="D125" s="142" t="s">
        <v>168</v>
      </c>
      <c r="E125" s="143" t="s">
        <v>179</v>
      </c>
      <c r="F125" s="144" t="s">
        <v>180</v>
      </c>
      <c r="G125" s="145" t="s">
        <v>171</v>
      </c>
      <c r="H125" s="146">
        <v>20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365</v>
      </c>
    </row>
    <row r="126" spans="1:65" s="2" customFormat="1" ht="33" customHeight="1">
      <c r="A126" s="29"/>
      <c r="B126" s="141"/>
      <c r="C126" s="142" t="s">
        <v>178</v>
      </c>
      <c r="D126" s="142" t="s">
        <v>168</v>
      </c>
      <c r="E126" s="143" t="s">
        <v>182</v>
      </c>
      <c r="F126" s="144" t="s">
        <v>183</v>
      </c>
      <c r="G126" s="145" t="s">
        <v>184</v>
      </c>
      <c r="H126" s="146">
        <v>6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366</v>
      </c>
    </row>
    <row r="127" spans="1:65" s="2" customFormat="1" ht="24.2" customHeight="1">
      <c r="A127" s="29"/>
      <c r="B127" s="141"/>
      <c r="C127" s="142" t="s">
        <v>172</v>
      </c>
      <c r="D127" s="142" t="s">
        <v>168</v>
      </c>
      <c r="E127" s="143" t="s">
        <v>187</v>
      </c>
      <c r="F127" s="144" t="s">
        <v>188</v>
      </c>
      <c r="G127" s="145" t="s">
        <v>171</v>
      </c>
      <c r="H127" s="146">
        <v>20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367</v>
      </c>
    </row>
    <row r="128" spans="1:65" s="12" customFormat="1" ht="22.9" customHeight="1">
      <c r="B128" s="128"/>
      <c r="D128" s="129" t="s">
        <v>72</v>
      </c>
      <c r="E128" s="139" t="s">
        <v>186</v>
      </c>
      <c r="F128" s="139" t="s">
        <v>190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SUM(P129:P131)</f>
        <v>0</v>
      </c>
      <c r="Q128" s="134"/>
      <c r="R128" s="135">
        <f>SUM(R129:R131)</f>
        <v>5.8580000000000005</v>
      </c>
      <c r="S128" s="134"/>
      <c r="T128" s="136">
        <f>SUM(T129:T131)</f>
        <v>0</v>
      </c>
      <c r="AR128" s="129" t="s">
        <v>81</v>
      </c>
      <c r="AT128" s="137" t="s">
        <v>72</v>
      </c>
      <c r="AU128" s="137" t="s">
        <v>81</v>
      </c>
      <c r="AY128" s="129" t="s">
        <v>166</v>
      </c>
      <c r="BK128" s="138">
        <f>SUM(BK129:BK131)</f>
        <v>0</v>
      </c>
    </row>
    <row r="129" spans="1:65" s="2" customFormat="1" ht="21.75" customHeight="1">
      <c r="A129" s="29"/>
      <c r="B129" s="141"/>
      <c r="C129" s="142" t="s">
        <v>186</v>
      </c>
      <c r="D129" s="142" t="s">
        <v>168</v>
      </c>
      <c r="E129" s="143" t="s">
        <v>267</v>
      </c>
      <c r="F129" s="144" t="s">
        <v>268</v>
      </c>
      <c r="G129" s="145" t="s">
        <v>171</v>
      </c>
      <c r="H129" s="146">
        <v>20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172</v>
      </c>
      <c r="BM129" s="154" t="s">
        <v>368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270</v>
      </c>
      <c r="F130" s="144" t="s">
        <v>271</v>
      </c>
      <c r="G130" s="145" t="s">
        <v>171</v>
      </c>
      <c r="H130" s="146">
        <v>20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0.11162</v>
      </c>
      <c r="R130" s="152">
        <f>Q130*H130</f>
        <v>2.2324000000000002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369</v>
      </c>
    </row>
    <row r="131" spans="1:65" s="2" customFormat="1" ht="21.75" customHeight="1">
      <c r="A131" s="29"/>
      <c r="B131" s="141"/>
      <c r="C131" s="156" t="s">
        <v>195</v>
      </c>
      <c r="D131" s="156" t="s">
        <v>212</v>
      </c>
      <c r="E131" s="157" t="s">
        <v>273</v>
      </c>
      <c r="F131" s="158" t="s">
        <v>274</v>
      </c>
      <c r="G131" s="159" t="s">
        <v>171</v>
      </c>
      <c r="H131" s="160">
        <v>20.6</v>
      </c>
      <c r="I131" s="161"/>
      <c r="J131" s="162">
        <f>ROUND(I131*H131,2)</f>
        <v>0</v>
      </c>
      <c r="K131" s="163"/>
      <c r="L131" s="164"/>
      <c r="M131" s="165" t="s">
        <v>1</v>
      </c>
      <c r="N131" s="166" t="s">
        <v>38</v>
      </c>
      <c r="O131" s="55"/>
      <c r="P131" s="152">
        <f>O131*H131</f>
        <v>0</v>
      </c>
      <c r="Q131" s="152">
        <v>0.17599999999999999</v>
      </c>
      <c r="R131" s="152">
        <f>Q131*H131</f>
        <v>3.6255999999999999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199</v>
      </c>
      <c r="AT131" s="154" t="s">
        <v>212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370</v>
      </c>
    </row>
    <row r="132" spans="1:65" s="12" customFormat="1" ht="22.9" customHeight="1">
      <c r="B132" s="128"/>
      <c r="D132" s="129" t="s">
        <v>72</v>
      </c>
      <c r="E132" s="139" t="s">
        <v>203</v>
      </c>
      <c r="F132" s="139" t="s">
        <v>219</v>
      </c>
      <c r="I132" s="131"/>
      <c r="J132" s="140">
        <f>BK132</f>
        <v>0</v>
      </c>
      <c r="L132" s="128"/>
      <c r="M132" s="133"/>
      <c r="N132" s="134"/>
      <c r="O132" s="134"/>
      <c r="P132" s="135">
        <f>SUM(P133:P136)</f>
        <v>0</v>
      </c>
      <c r="Q132" s="134"/>
      <c r="R132" s="135">
        <f>SUM(R133:R136)</f>
        <v>4.9291999999999998</v>
      </c>
      <c r="S132" s="134"/>
      <c r="T132" s="136">
        <f>SUM(T133:T136)</f>
        <v>0</v>
      </c>
      <c r="AR132" s="129" t="s">
        <v>81</v>
      </c>
      <c r="AT132" s="137" t="s">
        <v>72</v>
      </c>
      <c r="AU132" s="137" t="s">
        <v>81</v>
      </c>
      <c r="AY132" s="129" t="s">
        <v>166</v>
      </c>
      <c r="BK132" s="138">
        <f>SUM(BK133:BK136)</f>
        <v>0</v>
      </c>
    </row>
    <row r="133" spans="1:65" s="2" customFormat="1" ht="16.5" customHeight="1">
      <c r="A133" s="29"/>
      <c r="B133" s="141"/>
      <c r="C133" s="142" t="s">
        <v>199</v>
      </c>
      <c r="D133" s="142" t="s">
        <v>168</v>
      </c>
      <c r="E133" s="143" t="s">
        <v>221</v>
      </c>
      <c r="F133" s="144" t="s">
        <v>222</v>
      </c>
      <c r="G133" s="145" t="s">
        <v>176</v>
      </c>
      <c r="H133" s="146">
        <v>15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4.0079999999999998E-2</v>
      </c>
      <c r="R133" s="152">
        <f>Q133*H133</f>
        <v>0.60119999999999996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172</v>
      </c>
      <c r="AT133" s="154" t="s">
        <v>168</v>
      </c>
      <c r="AU133" s="154" t="s">
        <v>83</v>
      </c>
      <c r="AY133" s="14" t="s">
        <v>166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172</v>
      </c>
      <c r="BM133" s="154" t="s">
        <v>371</v>
      </c>
    </row>
    <row r="134" spans="1:65" s="2" customFormat="1" ht="16.5" customHeight="1">
      <c r="A134" s="29"/>
      <c r="B134" s="141"/>
      <c r="C134" s="156" t="s">
        <v>203</v>
      </c>
      <c r="D134" s="156" t="s">
        <v>212</v>
      </c>
      <c r="E134" s="157" t="s">
        <v>225</v>
      </c>
      <c r="F134" s="158" t="s">
        <v>226</v>
      </c>
      <c r="G134" s="159" t="s">
        <v>176</v>
      </c>
      <c r="H134" s="160">
        <v>15</v>
      </c>
      <c r="I134" s="161"/>
      <c r="J134" s="162">
        <f>ROUND(I134*H134,2)</f>
        <v>0</v>
      </c>
      <c r="K134" s="163"/>
      <c r="L134" s="164"/>
      <c r="M134" s="165" t="s">
        <v>1</v>
      </c>
      <c r="N134" s="166" t="s">
        <v>38</v>
      </c>
      <c r="O134" s="55"/>
      <c r="P134" s="152">
        <f>O134*H134</f>
        <v>0</v>
      </c>
      <c r="Q134" s="152">
        <v>0.02</v>
      </c>
      <c r="R134" s="152">
        <f>Q134*H134</f>
        <v>0.3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199</v>
      </c>
      <c r="AT134" s="154" t="s">
        <v>212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372</v>
      </c>
    </row>
    <row r="135" spans="1:65" s="2" customFormat="1" ht="33" customHeight="1">
      <c r="A135" s="29"/>
      <c r="B135" s="141"/>
      <c r="C135" s="142" t="s">
        <v>207</v>
      </c>
      <c r="D135" s="142" t="s">
        <v>168</v>
      </c>
      <c r="E135" s="143" t="s">
        <v>229</v>
      </c>
      <c r="F135" s="144" t="s">
        <v>230</v>
      </c>
      <c r="G135" s="145" t="s">
        <v>176</v>
      </c>
      <c r="H135" s="146">
        <v>20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0.15540000000000001</v>
      </c>
      <c r="R135" s="152">
        <f>Q135*H135</f>
        <v>3.1080000000000001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172</v>
      </c>
      <c r="AT135" s="154" t="s">
        <v>168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373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237</v>
      </c>
      <c r="F136" s="158" t="s">
        <v>238</v>
      </c>
      <c r="G136" s="159" t="s">
        <v>176</v>
      </c>
      <c r="H136" s="160">
        <v>20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4.5999999999999999E-2</v>
      </c>
      <c r="R136" s="152">
        <f>Q136*H136</f>
        <v>0.91999999999999993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374</v>
      </c>
    </row>
    <row r="137" spans="1:65" s="12" customFormat="1" ht="22.9" customHeight="1">
      <c r="B137" s="128"/>
      <c r="D137" s="129" t="s">
        <v>72</v>
      </c>
      <c r="E137" s="139" t="s">
        <v>240</v>
      </c>
      <c r="F137" s="139" t="s">
        <v>241</v>
      </c>
      <c r="I137" s="131"/>
      <c r="J137" s="140">
        <f>BK137</f>
        <v>0</v>
      </c>
      <c r="L137" s="128"/>
      <c r="M137" s="133"/>
      <c r="N137" s="134"/>
      <c r="O137" s="134"/>
      <c r="P137" s="135">
        <f>SUM(P138:P140)</f>
        <v>0</v>
      </c>
      <c r="Q137" s="134"/>
      <c r="R137" s="135">
        <f>SUM(R138:R140)</f>
        <v>0</v>
      </c>
      <c r="S137" s="134"/>
      <c r="T137" s="136">
        <f>SUM(T138:T140)</f>
        <v>0</v>
      </c>
      <c r="AR137" s="129" t="s">
        <v>81</v>
      </c>
      <c r="AT137" s="137" t="s">
        <v>72</v>
      </c>
      <c r="AU137" s="137" t="s">
        <v>81</v>
      </c>
      <c r="AY137" s="129" t="s">
        <v>166</v>
      </c>
      <c r="BK137" s="138">
        <f>SUM(BK138:BK140)</f>
        <v>0</v>
      </c>
    </row>
    <row r="138" spans="1:65" s="2" customFormat="1" ht="24.2" customHeight="1">
      <c r="A138" s="29"/>
      <c r="B138" s="141"/>
      <c r="C138" s="142" t="s">
        <v>8</v>
      </c>
      <c r="D138" s="142" t="s">
        <v>168</v>
      </c>
      <c r="E138" s="143" t="s">
        <v>243</v>
      </c>
      <c r="F138" s="144" t="s">
        <v>244</v>
      </c>
      <c r="G138" s="145" t="s">
        <v>245</v>
      </c>
      <c r="H138" s="146">
        <v>20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375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248</v>
      </c>
      <c r="F139" s="144" t="s">
        <v>249</v>
      </c>
      <c r="G139" s="145" t="s">
        <v>245</v>
      </c>
      <c r="H139" s="146">
        <v>20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376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252</v>
      </c>
      <c r="F140" s="144" t="s">
        <v>253</v>
      </c>
      <c r="G140" s="145" t="s">
        <v>245</v>
      </c>
      <c r="H140" s="146">
        <v>20</v>
      </c>
      <c r="I140" s="147"/>
      <c r="J140" s="148">
        <f>ROUND(I140*H140,2)</f>
        <v>0</v>
      </c>
      <c r="K140" s="149"/>
      <c r="L140" s="30"/>
      <c r="M140" s="167" t="s">
        <v>1</v>
      </c>
      <c r="N140" s="168" t="s">
        <v>38</v>
      </c>
      <c r="O140" s="169"/>
      <c r="P140" s="170">
        <f>O140*H140</f>
        <v>0</v>
      </c>
      <c r="Q140" s="170">
        <v>0</v>
      </c>
      <c r="R140" s="170">
        <f>Q140*H140</f>
        <v>0</v>
      </c>
      <c r="S140" s="170">
        <v>0</v>
      </c>
      <c r="T140" s="17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377</v>
      </c>
    </row>
    <row r="141" spans="1:65" s="2" customFormat="1" ht="6.95" customHeight="1">
      <c r="A141" s="29"/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0:K14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104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138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1" t="str">
        <f>'Rekapitulace stavby'!K6</f>
        <v>Revitalizace ploch na umístění kontejnerů na tříděný odpad</v>
      </c>
      <c r="F7" s="212"/>
      <c r="G7" s="212"/>
      <c r="H7" s="212"/>
      <c r="L7" s="17"/>
    </row>
    <row r="8" spans="1:46" s="2" customFormat="1" ht="12" customHeight="1">
      <c r="A8" s="29"/>
      <c r="B8" s="30"/>
      <c r="C8" s="29"/>
      <c r="D8" s="24" t="s">
        <v>139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378</v>
      </c>
      <c r="F9" s="213"/>
      <c r="G9" s="213"/>
      <c r="H9" s="21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18</v>
      </c>
      <c r="E11" s="29"/>
      <c r="F11" s="22" t="s">
        <v>1</v>
      </c>
      <c r="G11" s="29"/>
      <c r="H11" s="29"/>
      <c r="I11" s="24" t="s">
        <v>19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20</v>
      </c>
      <c r="E12" s="29"/>
      <c r="F12" s="22" t="s">
        <v>21</v>
      </c>
      <c r="G12" s="29"/>
      <c r="H12" s="29"/>
      <c r="I12" s="24" t="s">
        <v>22</v>
      </c>
      <c r="J12" s="52" t="str">
        <f>'Rekapitulace stavby'!AN8</f>
        <v>28. 8. 2025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24</v>
      </c>
      <c r="E14" s="29"/>
      <c r="F14" s="29"/>
      <c r="G14" s="29"/>
      <c r="H14" s="29"/>
      <c r="I14" s="24" t="s">
        <v>25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25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'Rekapitulace stavby'!E14</f>
        <v>Vyplň údaj</v>
      </c>
      <c r="F18" s="182"/>
      <c r="G18" s="182"/>
      <c r="H18" s="182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25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25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7" t="s">
        <v>1</v>
      </c>
      <c r="F27" s="187"/>
      <c r="G27" s="187"/>
      <c r="H27" s="187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37</v>
      </c>
      <c r="E33" s="24" t="s">
        <v>38</v>
      </c>
      <c r="F33" s="96">
        <f>ROUND((SUM(BE121:BE140)),  2)</f>
        <v>0</v>
      </c>
      <c r="G33" s="29"/>
      <c r="H33" s="29"/>
      <c r="I33" s="97">
        <v>0.21</v>
      </c>
      <c r="J33" s="96">
        <f>ROUND(((SUM(BE121:BE140))*I33),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39</v>
      </c>
      <c r="F34" s="96">
        <f>ROUND((SUM(BF121:BF140)),  2)</f>
        <v>0</v>
      </c>
      <c r="G34" s="29"/>
      <c r="H34" s="29"/>
      <c r="I34" s="97">
        <v>0.12</v>
      </c>
      <c r="J34" s="96">
        <f>ROUND(((SUM(BF121:BF140))*I34),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6">
        <f>ROUND((SUM(BG121:BG140)),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41</v>
      </c>
      <c r="F36" s="96">
        <f>ROUND((SUM(BH121:BH140)),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96">
        <f>ROUND((SUM(BI121:BI140)),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1" t="str">
        <f>E7</f>
        <v>Revitalizace ploch na umístění kontejnerů na tříděný odpad</v>
      </c>
      <c r="F85" s="212"/>
      <c r="G85" s="212"/>
      <c r="H85" s="212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139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C19 - 020 – Botevova (u ZUŠ A. Voborského)</v>
      </c>
      <c r="F87" s="213"/>
      <c r="G87" s="213"/>
      <c r="H87" s="21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20</v>
      </c>
      <c r="D89" s="29"/>
      <c r="E89" s="29"/>
      <c r="F89" s="22" t="str">
        <f>F12</f>
        <v xml:space="preserve"> </v>
      </c>
      <c r="G89" s="29"/>
      <c r="H89" s="29"/>
      <c r="I89" s="24" t="s">
        <v>22</v>
      </c>
      <c r="J89" s="52" t="str">
        <f>IF(J12="","",J12)</f>
        <v>28. 8. 2025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24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142</v>
      </c>
      <c r="D94" s="98"/>
      <c r="E94" s="98"/>
      <c r="F94" s="98"/>
      <c r="G94" s="98"/>
      <c r="H94" s="98"/>
      <c r="I94" s="98"/>
      <c r="J94" s="107" t="s">
        <v>143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144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145</v>
      </c>
    </row>
    <row r="97" spans="1:31" s="9" customFormat="1" ht="24.95" customHeight="1">
      <c r="B97" s="109"/>
      <c r="D97" s="110" t="s">
        <v>146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19.899999999999999" customHeight="1">
      <c r="B98" s="113"/>
      <c r="D98" s="114" t="s">
        <v>147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19.899999999999999" customHeight="1">
      <c r="B99" s="113"/>
      <c r="D99" s="114" t="s">
        <v>148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1:31" s="10" customFormat="1" ht="19.899999999999999" customHeight="1">
      <c r="B100" s="113"/>
      <c r="D100" s="114" t="s">
        <v>149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1:31" s="10" customFormat="1" ht="19.899999999999999" customHeight="1">
      <c r="B101" s="113"/>
      <c r="D101" s="114" t="s">
        <v>150</v>
      </c>
      <c r="E101" s="115"/>
      <c r="F101" s="115"/>
      <c r="G101" s="115"/>
      <c r="H101" s="115"/>
      <c r="I101" s="115"/>
      <c r="J101" s="116">
        <f>J137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151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1" t="str">
        <f>E7</f>
        <v>Revitalizace ploch na umístění kontejnerů na tříděný odpad</v>
      </c>
      <c r="F111" s="212"/>
      <c r="G111" s="212"/>
      <c r="H111" s="212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139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6" t="str">
        <f>E9</f>
        <v>C19 - 020 – Botevova (u ZUŠ A. Voborského)</v>
      </c>
      <c r="F113" s="213"/>
      <c r="G113" s="213"/>
      <c r="H113" s="21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20</v>
      </c>
      <c r="D115" s="29"/>
      <c r="E115" s="29"/>
      <c r="F115" s="22" t="str">
        <f>F12</f>
        <v xml:space="preserve"> </v>
      </c>
      <c r="G115" s="29"/>
      <c r="H115" s="29"/>
      <c r="I115" s="24" t="s">
        <v>22</v>
      </c>
      <c r="J115" s="52" t="str">
        <f>IF(J12="","",J12)</f>
        <v>28. 8. 2025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E15</f>
        <v xml:space="preserve"> </v>
      </c>
      <c r="G117" s="29"/>
      <c r="H117" s="29"/>
      <c r="I117" s="24" t="s">
        <v>29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27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152</v>
      </c>
      <c r="D120" s="120" t="s">
        <v>58</v>
      </c>
      <c r="E120" s="120" t="s">
        <v>54</v>
      </c>
      <c r="F120" s="120" t="s">
        <v>55</v>
      </c>
      <c r="G120" s="120" t="s">
        <v>153</v>
      </c>
      <c r="H120" s="120" t="s">
        <v>154</v>
      </c>
      <c r="I120" s="120" t="s">
        <v>155</v>
      </c>
      <c r="J120" s="121" t="s">
        <v>143</v>
      </c>
      <c r="K120" s="122" t="s">
        <v>156</v>
      </c>
      <c r="L120" s="123"/>
      <c r="M120" s="59" t="s">
        <v>1</v>
      </c>
      <c r="N120" s="60" t="s">
        <v>37</v>
      </c>
      <c r="O120" s="60" t="s">
        <v>157</v>
      </c>
      <c r="P120" s="60" t="s">
        <v>158</v>
      </c>
      <c r="Q120" s="60" t="s">
        <v>159</v>
      </c>
      <c r="R120" s="60" t="s">
        <v>160</v>
      </c>
      <c r="S120" s="60" t="s">
        <v>161</v>
      </c>
      <c r="T120" s="61" t="s">
        <v>162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9"/>
      <c r="B121" s="30"/>
      <c r="C121" s="66" t="s">
        <v>163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11.159319999999999</v>
      </c>
      <c r="S121" s="63"/>
      <c r="T121" s="126">
        <f>T122</f>
        <v>4.0599999999999996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145</v>
      </c>
      <c r="BK121" s="127">
        <f>BK122</f>
        <v>0</v>
      </c>
    </row>
    <row r="122" spans="1:65" s="12" customFormat="1" ht="25.9" customHeight="1">
      <c r="B122" s="128"/>
      <c r="D122" s="129" t="s">
        <v>72</v>
      </c>
      <c r="E122" s="130" t="s">
        <v>164</v>
      </c>
      <c r="F122" s="130" t="s">
        <v>165</v>
      </c>
      <c r="I122" s="131"/>
      <c r="J122" s="132">
        <f>BK122</f>
        <v>0</v>
      </c>
      <c r="L122" s="128"/>
      <c r="M122" s="133"/>
      <c r="N122" s="134"/>
      <c r="O122" s="134"/>
      <c r="P122" s="135">
        <f>P123+P128+P133+P137</f>
        <v>0</v>
      </c>
      <c r="Q122" s="134"/>
      <c r="R122" s="135">
        <f>R123+R128+R133+R137</f>
        <v>11.159319999999999</v>
      </c>
      <c r="S122" s="134"/>
      <c r="T122" s="136">
        <f>T123+T128+T133+T137</f>
        <v>4.0599999999999996</v>
      </c>
      <c r="AR122" s="129" t="s">
        <v>81</v>
      </c>
      <c r="AT122" s="137" t="s">
        <v>72</v>
      </c>
      <c r="AU122" s="137" t="s">
        <v>73</v>
      </c>
      <c r="AY122" s="129" t="s">
        <v>166</v>
      </c>
      <c r="BK122" s="138">
        <f>BK123+BK128+BK133+BK137</f>
        <v>0</v>
      </c>
    </row>
    <row r="123" spans="1:65" s="12" customFormat="1" ht="22.9" customHeight="1">
      <c r="B123" s="128"/>
      <c r="D123" s="129" t="s">
        <v>72</v>
      </c>
      <c r="E123" s="139" t="s">
        <v>81</v>
      </c>
      <c r="F123" s="139" t="s">
        <v>167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SUM(P124:P127)</f>
        <v>0</v>
      </c>
      <c r="Q123" s="134"/>
      <c r="R123" s="135">
        <f>SUM(R124:R127)</f>
        <v>0</v>
      </c>
      <c r="S123" s="134"/>
      <c r="T123" s="136">
        <f>SUM(T124:T127)</f>
        <v>4.0599999999999996</v>
      </c>
      <c r="AR123" s="129" t="s">
        <v>81</v>
      </c>
      <c r="AT123" s="137" t="s">
        <v>72</v>
      </c>
      <c r="AU123" s="137" t="s">
        <v>81</v>
      </c>
      <c r="AY123" s="129" t="s">
        <v>166</v>
      </c>
      <c r="BK123" s="138">
        <f>SUM(BK124:BK127)</f>
        <v>0</v>
      </c>
    </row>
    <row r="124" spans="1:65" s="2" customFormat="1" ht="16.5" customHeight="1">
      <c r="A124" s="29"/>
      <c r="B124" s="141"/>
      <c r="C124" s="142" t="s">
        <v>81</v>
      </c>
      <c r="D124" s="142" t="s">
        <v>168</v>
      </c>
      <c r="E124" s="143" t="s">
        <v>174</v>
      </c>
      <c r="F124" s="144" t="s">
        <v>175</v>
      </c>
      <c r="G124" s="145" t="s">
        <v>176</v>
      </c>
      <c r="H124" s="146">
        <v>14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38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0.28999999999999998</v>
      </c>
      <c r="T124" s="153">
        <f>S124*H124</f>
        <v>4.0599999999999996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172</v>
      </c>
      <c r="AT124" s="154" t="s">
        <v>168</v>
      </c>
      <c r="AU124" s="154" t="s">
        <v>83</v>
      </c>
      <c r="AY124" s="14" t="s">
        <v>166</v>
      </c>
      <c r="BE124" s="155">
        <f>IF(N124="základní",J124,0)</f>
        <v>0</v>
      </c>
      <c r="BF124" s="155">
        <f>IF(N124="snížená",J124,0)</f>
        <v>0</v>
      </c>
      <c r="BG124" s="155">
        <f>IF(N124="zákl. přenesená",J124,0)</f>
        <v>0</v>
      </c>
      <c r="BH124" s="155">
        <f>IF(N124="sníž. přenesená",J124,0)</f>
        <v>0</v>
      </c>
      <c r="BI124" s="155">
        <f>IF(N124="nulová",J124,0)</f>
        <v>0</v>
      </c>
      <c r="BJ124" s="14" t="s">
        <v>81</v>
      </c>
      <c r="BK124" s="155">
        <f>ROUND(I124*H124,2)</f>
        <v>0</v>
      </c>
      <c r="BL124" s="14" t="s">
        <v>172</v>
      </c>
      <c r="BM124" s="154" t="s">
        <v>379</v>
      </c>
    </row>
    <row r="125" spans="1:65" s="2" customFormat="1" ht="24.2" customHeight="1">
      <c r="A125" s="29"/>
      <c r="B125" s="141"/>
      <c r="C125" s="142" t="s">
        <v>83</v>
      </c>
      <c r="D125" s="142" t="s">
        <v>168</v>
      </c>
      <c r="E125" s="143" t="s">
        <v>179</v>
      </c>
      <c r="F125" s="144" t="s">
        <v>180</v>
      </c>
      <c r="G125" s="145" t="s">
        <v>171</v>
      </c>
      <c r="H125" s="146">
        <v>20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172</v>
      </c>
      <c r="AT125" s="154" t="s">
        <v>168</v>
      </c>
      <c r="AU125" s="154" t="s">
        <v>83</v>
      </c>
      <c r="AY125" s="14" t="s">
        <v>166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81</v>
      </c>
      <c r="BK125" s="155">
        <f>ROUND(I125*H125,2)</f>
        <v>0</v>
      </c>
      <c r="BL125" s="14" t="s">
        <v>172</v>
      </c>
      <c r="BM125" s="154" t="s">
        <v>380</v>
      </c>
    </row>
    <row r="126" spans="1:65" s="2" customFormat="1" ht="33" customHeight="1">
      <c r="A126" s="29"/>
      <c r="B126" s="141"/>
      <c r="C126" s="142" t="s">
        <v>178</v>
      </c>
      <c r="D126" s="142" t="s">
        <v>168</v>
      </c>
      <c r="E126" s="143" t="s">
        <v>182</v>
      </c>
      <c r="F126" s="144" t="s">
        <v>183</v>
      </c>
      <c r="G126" s="145" t="s">
        <v>184</v>
      </c>
      <c r="H126" s="146">
        <v>6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38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172</v>
      </c>
      <c r="AT126" s="154" t="s">
        <v>168</v>
      </c>
      <c r="AU126" s="154" t="s">
        <v>83</v>
      </c>
      <c r="AY126" s="14" t="s">
        <v>166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81</v>
      </c>
      <c r="BK126" s="155">
        <f>ROUND(I126*H126,2)</f>
        <v>0</v>
      </c>
      <c r="BL126" s="14" t="s">
        <v>172</v>
      </c>
      <c r="BM126" s="154" t="s">
        <v>381</v>
      </c>
    </row>
    <row r="127" spans="1:65" s="2" customFormat="1" ht="24.2" customHeight="1">
      <c r="A127" s="29"/>
      <c r="B127" s="141"/>
      <c r="C127" s="142" t="s">
        <v>172</v>
      </c>
      <c r="D127" s="142" t="s">
        <v>168</v>
      </c>
      <c r="E127" s="143" t="s">
        <v>187</v>
      </c>
      <c r="F127" s="144" t="s">
        <v>188</v>
      </c>
      <c r="G127" s="145" t="s">
        <v>171</v>
      </c>
      <c r="H127" s="146">
        <v>20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172</v>
      </c>
      <c r="AT127" s="154" t="s">
        <v>168</v>
      </c>
      <c r="AU127" s="154" t="s">
        <v>83</v>
      </c>
      <c r="AY127" s="14" t="s">
        <v>166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172</v>
      </c>
      <c r="BM127" s="154" t="s">
        <v>382</v>
      </c>
    </row>
    <row r="128" spans="1:65" s="12" customFormat="1" ht="22.9" customHeight="1">
      <c r="B128" s="128"/>
      <c r="D128" s="129" t="s">
        <v>72</v>
      </c>
      <c r="E128" s="139" t="s">
        <v>186</v>
      </c>
      <c r="F128" s="139" t="s">
        <v>190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SUM(P129:P132)</f>
        <v>0</v>
      </c>
      <c r="Q128" s="134"/>
      <c r="R128" s="135">
        <f>SUM(R129:R132)</f>
        <v>5.8517199999999994</v>
      </c>
      <c r="S128" s="134"/>
      <c r="T128" s="136">
        <f>SUM(T129:T132)</f>
        <v>0</v>
      </c>
      <c r="AR128" s="129" t="s">
        <v>81</v>
      </c>
      <c r="AT128" s="137" t="s">
        <v>72</v>
      </c>
      <c r="AU128" s="137" t="s">
        <v>81</v>
      </c>
      <c r="AY128" s="129" t="s">
        <v>166</v>
      </c>
      <c r="BK128" s="138">
        <f>SUM(BK129:BK132)</f>
        <v>0</v>
      </c>
    </row>
    <row r="129" spans="1:65" s="2" customFormat="1" ht="21.75" customHeight="1">
      <c r="A129" s="29"/>
      <c r="B129" s="141"/>
      <c r="C129" s="142" t="s">
        <v>186</v>
      </c>
      <c r="D129" s="142" t="s">
        <v>168</v>
      </c>
      <c r="E129" s="143" t="s">
        <v>267</v>
      </c>
      <c r="F129" s="144" t="s">
        <v>268</v>
      </c>
      <c r="G129" s="145" t="s">
        <v>171</v>
      </c>
      <c r="H129" s="146">
        <v>20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172</v>
      </c>
      <c r="AT129" s="154" t="s">
        <v>168</v>
      </c>
      <c r="AU129" s="154" t="s">
        <v>83</v>
      </c>
      <c r="AY129" s="14" t="s">
        <v>166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172</v>
      </c>
      <c r="BM129" s="154" t="s">
        <v>383</v>
      </c>
    </row>
    <row r="130" spans="1:65" s="2" customFormat="1" ht="24.2" customHeight="1">
      <c r="A130" s="29"/>
      <c r="B130" s="141"/>
      <c r="C130" s="142" t="s">
        <v>191</v>
      </c>
      <c r="D130" s="142" t="s">
        <v>168</v>
      </c>
      <c r="E130" s="143" t="s">
        <v>270</v>
      </c>
      <c r="F130" s="144" t="s">
        <v>271</v>
      </c>
      <c r="G130" s="145" t="s">
        <v>171</v>
      </c>
      <c r="H130" s="146">
        <v>20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38</v>
      </c>
      <c r="O130" s="55"/>
      <c r="P130" s="152">
        <f>O130*H130</f>
        <v>0</v>
      </c>
      <c r="Q130" s="152">
        <v>0.11162</v>
      </c>
      <c r="R130" s="152">
        <f>Q130*H130</f>
        <v>2.2324000000000002</v>
      </c>
      <c r="S130" s="152">
        <v>0</v>
      </c>
      <c r="T130" s="15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172</v>
      </c>
      <c r="AT130" s="154" t="s">
        <v>168</v>
      </c>
      <c r="AU130" s="154" t="s">
        <v>83</v>
      </c>
      <c r="AY130" s="14" t="s">
        <v>166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4" t="s">
        <v>81</v>
      </c>
      <c r="BK130" s="155">
        <f>ROUND(I130*H130,2)</f>
        <v>0</v>
      </c>
      <c r="BL130" s="14" t="s">
        <v>172</v>
      </c>
      <c r="BM130" s="154" t="s">
        <v>384</v>
      </c>
    </row>
    <row r="131" spans="1:65" s="2" customFormat="1" ht="21.75" customHeight="1">
      <c r="A131" s="29"/>
      <c r="B131" s="141"/>
      <c r="C131" s="156" t="s">
        <v>195</v>
      </c>
      <c r="D131" s="156" t="s">
        <v>212</v>
      </c>
      <c r="E131" s="157" t="s">
        <v>273</v>
      </c>
      <c r="F131" s="158" t="s">
        <v>274</v>
      </c>
      <c r="G131" s="159" t="s">
        <v>171</v>
      </c>
      <c r="H131" s="160">
        <v>19.57</v>
      </c>
      <c r="I131" s="161"/>
      <c r="J131" s="162">
        <f>ROUND(I131*H131,2)</f>
        <v>0</v>
      </c>
      <c r="K131" s="163"/>
      <c r="L131" s="164"/>
      <c r="M131" s="165" t="s">
        <v>1</v>
      </c>
      <c r="N131" s="166" t="s">
        <v>38</v>
      </c>
      <c r="O131" s="55"/>
      <c r="P131" s="152">
        <f>O131*H131</f>
        <v>0</v>
      </c>
      <c r="Q131" s="152">
        <v>0.17599999999999999</v>
      </c>
      <c r="R131" s="152">
        <f>Q131*H131</f>
        <v>3.4443199999999998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199</v>
      </c>
      <c r="AT131" s="154" t="s">
        <v>212</v>
      </c>
      <c r="AU131" s="154" t="s">
        <v>83</v>
      </c>
      <c r="AY131" s="14" t="s">
        <v>166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172</v>
      </c>
      <c r="BM131" s="154" t="s">
        <v>385</v>
      </c>
    </row>
    <row r="132" spans="1:65" s="2" customFormat="1" ht="16.5" customHeight="1">
      <c r="A132" s="29"/>
      <c r="B132" s="141"/>
      <c r="C132" s="156" t="s">
        <v>199</v>
      </c>
      <c r="D132" s="156" t="s">
        <v>212</v>
      </c>
      <c r="E132" s="157" t="s">
        <v>216</v>
      </c>
      <c r="F132" s="158" t="s">
        <v>217</v>
      </c>
      <c r="G132" s="159" t="s">
        <v>171</v>
      </c>
      <c r="H132" s="160">
        <v>1</v>
      </c>
      <c r="I132" s="161"/>
      <c r="J132" s="162">
        <f>ROUND(I132*H132,2)</f>
        <v>0</v>
      </c>
      <c r="K132" s="163"/>
      <c r="L132" s="164"/>
      <c r="M132" s="165" t="s">
        <v>1</v>
      </c>
      <c r="N132" s="166" t="s">
        <v>38</v>
      </c>
      <c r="O132" s="55"/>
      <c r="P132" s="152">
        <f>O132*H132</f>
        <v>0</v>
      </c>
      <c r="Q132" s="152">
        <v>0.17499999999999999</v>
      </c>
      <c r="R132" s="152">
        <f>Q132*H132</f>
        <v>0.17499999999999999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199</v>
      </c>
      <c r="AT132" s="154" t="s">
        <v>212</v>
      </c>
      <c r="AU132" s="154" t="s">
        <v>83</v>
      </c>
      <c r="AY132" s="14" t="s">
        <v>166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172</v>
      </c>
      <c r="BM132" s="154" t="s">
        <v>386</v>
      </c>
    </row>
    <row r="133" spans="1:65" s="12" customFormat="1" ht="22.9" customHeight="1">
      <c r="B133" s="128"/>
      <c r="D133" s="129" t="s">
        <v>72</v>
      </c>
      <c r="E133" s="139" t="s">
        <v>203</v>
      </c>
      <c r="F133" s="139" t="s">
        <v>219</v>
      </c>
      <c r="I133" s="131"/>
      <c r="J133" s="140">
        <f>BK133</f>
        <v>0</v>
      </c>
      <c r="L133" s="128"/>
      <c r="M133" s="133"/>
      <c r="N133" s="134"/>
      <c r="O133" s="134"/>
      <c r="P133" s="135">
        <f>SUM(P134:P136)</f>
        <v>0</v>
      </c>
      <c r="Q133" s="134"/>
      <c r="R133" s="135">
        <f>SUM(R134:R136)</f>
        <v>5.3075999999999999</v>
      </c>
      <c r="S133" s="134"/>
      <c r="T133" s="136">
        <f>SUM(T134:T136)</f>
        <v>0</v>
      </c>
      <c r="AR133" s="129" t="s">
        <v>81</v>
      </c>
      <c r="AT133" s="137" t="s">
        <v>72</v>
      </c>
      <c r="AU133" s="137" t="s">
        <v>81</v>
      </c>
      <c r="AY133" s="129" t="s">
        <v>166</v>
      </c>
      <c r="BK133" s="138">
        <f>SUM(BK134:BK136)</f>
        <v>0</v>
      </c>
    </row>
    <row r="134" spans="1:65" s="2" customFormat="1" ht="33" customHeight="1">
      <c r="A134" s="29"/>
      <c r="B134" s="141"/>
      <c r="C134" s="142" t="s">
        <v>203</v>
      </c>
      <c r="D134" s="142" t="s">
        <v>168</v>
      </c>
      <c r="E134" s="143" t="s">
        <v>229</v>
      </c>
      <c r="F134" s="144" t="s">
        <v>230</v>
      </c>
      <c r="G134" s="145" t="s">
        <v>176</v>
      </c>
      <c r="H134" s="146">
        <v>26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0.15540000000000001</v>
      </c>
      <c r="R134" s="152">
        <f>Q134*H134</f>
        <v>4.0404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172</v>
      </c>
      <c r="AT134" s="154" t="s">
        <v>168</v>
      </c>
      <c r="AU134" s="154" t="s">
        <v>83</v>
      </c>
      <c r="AY134" s="14" t="s">
        <v>166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172</v>
      </c>
      <c r="BM134" s="154" t="s">
        <v>387</v>
      </c>
    </row>
    <row r="135" spans="1:65" s="2" customFormat="1" ht="16.5" customHeight="1">
      <c r="A135" s="29"/>
      <c r="B135" s="141"/>
      <c r="C135" s="156" t="s">
        <v>207</v>
      </c>
      <c r="D135" s="156" t="s">
        <v>212</v>
      </c>
      <c r="E135" s="157" t="s">
        <v>233</v>
      </c>
      <c r="F135" s="158" t="s">
        <v>234</v>
      </c>
      <c r="G135" s="159" t="s">
        <v>176</v>
      </c>
      <c r="H135" s="160">
        <v>2.04</v>
      </c>
      <c r="I135" s="161"/>
      <c r="J135" s="162">
        <f>ROUND(I135*H135,2)</f>
        <v>0</v>
      </c>
      <c r="K135" s="163"/>
      <c r="L135" s="164"/>
      <c r="M135" s="165" t="s">
        <v>1</v>
      </c>
      <c r="N135" s="166" t="s">
        <v>38</v>
      </c>
      <c r="O135" s="55"/>
      <c r="P135" s="152">
        <f>O135*H135</f>
        <v>0</v>
      </c>
      <c r="Q135" s="152">
        <v>0.08</v>
      </c>
      <c r="R135" s="152">
        <f>Q135*H135</f>
        <v>0.16320000000000001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199</v>
      </c>
      <c r="AT135" s="154" t="s">
        <v>212</v>
      </c>
      <c r="AU135" s="154" t="s">
        <v>83</v>
      </c>
      <c r="AY135" s="14" t="s">
        <v>166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172</v>
      </c>
      <c r="BM135" s="154" t="s">
        <v>388</v>
      </c>
    </row>
    <row r="136" spans="1:65" s="2" customFormat="1" ht="16.5" customHeight="1">
      <c r="A136" s="29"/>
      <c r="B136" s="141"/>
      <c r="C136" s="156" t="s">
        <v>211</v>
      </c>
      <c r="D136" s="156" t="s">
        <v>212</v>
      </c>
      <c r="E136" s="157" t="s">
        <v>237</v>
      </c>
      <c r="F136" s="158" t="s">
        <v>238</v>
      </c>
      <c r="G136" s="159" t="s">
        <v>176</v>
      </c>
      <c r="H136" s="160">
        <v>24</v>
      </c>
      <c r="I136" s="161"/>
      <c r="J136" s="162">
        <f>ROUND(I136*H136,2)</f>
        <v>0</v>
      </c>
      <c r="K136" s="163"/>
      <c r="L136" s="164"/>
      <c r="M136" s="165" t="s">
        <v>1</v>
      </c>
      <c r="N136" s="166" t="s">
        <v>38</v>
      </c>
      <c r="O136" s="55"/>
      <c r="P136" s="152">
        <f>O136*H136</f>
        <v>0</v>
      </c>
      <c r="Q136" s="152">
        <v>4.5999999999999999E-2</v>
      </c>
      <c r="R136" s="152">
        <f>Q136*H136</f>
        <v>1.1040000000000001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199</v>
      </c>
      <c r="AT136" s="154" t="s">
        <v>212</v>
      </c>
      <c r="AU136" s="154" t="s">
        <v>83</v>
      </c>
      <c r="AY136" s="14" t="s">
        <v>166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172</v>
      </c>
      <c r="BM136" s="154" t="s">
        <v>389</v>
      </c>
    </row>
    <row r="137" spans="1:65" s="12" customFormat="1" ht="22.9" customHeight="1">
      <c r="B137" s="128"/>
      <c r="D137" s="129" t="s">
        <v>72</v>
      </c>
      <c r="E137" s="139" t="s">
        <v>240</v>
      </c>
      <c r="F137" s="139" t="s">
        <v>241</v>
      </c>
      <c r="I137" s="131"/>
      <c r="J137" s="140">
        <f>BK137</f>
        <v>0</v>
      </c>
      <c r="L137" s="128"/>
      <c r="M137" s="133"/>
      <c r="N137" s="134"/>
      <c r="O137" s="134"/>
      <c r="P137" s="135">
        <f>SUM(P138:P140)</f>
        <v>0</v>
      </c>
      <c r="Q137" s="134"/>
      <c r="R137" s="135">
        <f>SUM(R138:R140)</f>
        <v>0</v>
      </c>
      <c r="S137" s="134"/>
      <c r="T137" s="136">
        <f>SUM(T138:T140)</f>
        <v>0</v>
      </c>
      <c r="AR137" s="129" t="s">
        <v>81</v>
      </c>
      <c r="AT137" s="137" t="s">
        <v>72</v>
      </c>
      <c r="AU137" s="137" t="s">
        <v>81</v>
      </c>
      <c r="AY137" s="129" t="s">
        <v>166</v>
      </c>
      <c r="BK137" s="138">
        <f>SUM(BK138:BK140)</f>
        <v>0</v>
      </c>
    </row>
    <row r="138" spans="1:65" s="2" customFormat="1" ht="24.2" customHeight="1">
      <c r="A138" s="29"/>
      <c r="B138" s="141"/>
      <c r="C138" s="142" t="s">
        <v>8</v>
      </c>
      <c r="D138" s="142" t="s">
        <v>168</v>
      </c>
      <c r="E138" s="143" t="s">
        <v>243</v>
      </c>
      <c r="F138" s="144" t="s">
        <v>244</v>
      </c>
      <c r="G138" s="145" t="s">
        <v>245</v>
      </c>
      <c r="H138" s="146">
        <v>20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172</v>
      </c>
      <c r="AT138" s="154" t="s">
        <v>168</v>
      </c>
      <c r="AU138" s="154" t="s">
        <v>83</v>
      </c>
      <c r="AY138" s="14" t="s">
        <v>166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172</v>
      </c>
      <c r="BM138" s="154" t="s">
        <v>390</v>
      </c>
    </row>
    <row r="139" spans="1:65" s="2" customFormat="1" ht="24.2" customHeight="1">
      <c r="A139" s="29"/>
      <c r="B139" s="141"/>
      <c r="C139" s="142" t="s">
        <v>220</v>
      </c>
      <c r="D139" s="142" t="s">
        <v>168</v>
      </c>
      <c r="E139" s="143" t="s">
        <v>248</v>
      </c>
      <c r="F139" s="144" t="s">
        <v>249</v>
      </c>
      <c r="G139" s="145" t="s">
        <v>245</v>
      </c>
      <c r="H139" s="146">
        <v>20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172</v>
      </c>
      <c r="AT139" s="154" t="s">
        <v>168</v>
      </c>
      <c r="AU139" s="154" t="s">
        <v>83</v>
      </c>
      <c r="AY139" s="14" t="s">
        <v>166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172</v>
      </c>
      <c r="BM139" s="154" t="s">
        <v>391</v>
      </c>
    </row>
    <row r="140" spans="1:65" s="2" customFormat="1" ht="24.2" customHeight="1">
      <c r="A140" s="29"/>
      <c r="B140" s="141"/>
      <c r="C140" s="142" t="s">
        <v>224</v>
      </c>
      <c r="D140" s="142" t="s">
        <v>168</v>
      </c>
      <c r="E140" s="143" t="s">
        <v>252</v>
      </c>
      <c r="F140" s="144" t="s">
        <v>253</v>
      </c>
      <c r="G140" s="145" t="s">
        <v>245</v>
      </c>
      <c r="H140" s="146">
        <v>20</v>
      </c>
      <c r="I140" s="147"/>
      <c r="J140" s="148">
        <f>ROUND(I140*H140,2)</f>
        <v>0</v>
      </c>
      <c r="K140" s="149"/>
      <c r="L140" s="30"/>
      <c r="M140" s="167" t="s">
        <v>1</v>
      </c>
      <c r="N140" s="168" t="s">
        <v>38</v>
      </c>
      <c r="O140" s="169"/>
      <c r="P140" s="170">
        <f>O140*H140</f>
        <v>0</v>
      </c>
      <c r="Q140" s="170">
        <v>0</v>
      </c>
      <c r="R140" s="170">
        <f>Q140*H140</f>
        <v>0</v>
      </c>
      <c r="S140" s="170">
        <v>0</v>
      </c>
      <c r="T140" s="17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172</v>
      </c>
      <c r="AT140" s="154" t="s">
        <v>168</v>
      </c>
      <c r="AU140" s="154" t="s">
        <v>83</v>
      </c>
      <c r="AY140" s="14" t="s">
        <v>166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172</v>
      </c>
      <c r="BM140" s="154" t="s">
        <v>392</v>
      </c>
    </row>
    <row r="141" spans="1:65" s="2" customFormat="1" ht="6.95" customHeight="1">
      <c r="A141" s="29"/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0:K14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40</vt:i4>
      </vt:variant>
    </vt:vector>
  </HeadingPairs>
  <TitlesOfParts>
    <vt:vector size="60" baseType="lpstr">
      <vt:lpstr>Rekapitulace stavby</vt:lpstr>
      <vt:lpstr>C10 - 073 – Levského (u d...</vt:lpstr>
      <vt:lpstr>C11 - 095 – Otradovická (...</vt:lpstr>
      <vt:lpstr>C13 - 118 – U Klubu (park...</vt:lpstr>
      <vt:lpstr>C15 - 141 – Vazovova (Vaz...</vt:lpstr>
      <vt:lpstr>C16 - 144 – Mladenovova (...</vt:lpstr>
      <vt:lpstr>C17 - 169 – K Vltavě (K V...</vt:lpstr>
      <vt:lpstr>C18 - 174 – Levského (Lev...</vt:lpstr>
      <vt:lpstr>C19 - 020 – Botevova (u Z...</vt:lpstr>
      <vt:lpstr>C20 - 064 - Mádrova</vt:lpstr>
      <vt:lpstr>C21 - 021 - Pejevové</vt:lpstr>
      <vt:lpstr>C3 - 044 – Darwinova (u Z...</vt:lpstr>
      <vt:lpstr>C4 - 047 – K Vyhlídce (K ...</vt:lpstr>
      <vt:lpstr>C5 - 052 - K Dolům (u dom...</vt:lpstr>
      <vt:lpstr>C6 - 055 – Lysinská (Lysi...</vt:lpstr>
      <vt:lpstr>C7 - 058 – Platónova (Pla...</vt:lpstr>
      <vt:lpstr>C8 - 062 – Božetická (Bož...</vt:lpstr>
      <vt:lpstr>C9 - 065 – Nikoly Vapcaro...</vt:lpstr>
      <vt:lpstr>C14 - 127 – Daškova (u do...</vt:lpstr>
      <vt:lpstr>00 - VRN</vt:lpstr>
      <vt:lpstr>'00 - VRN'!Názvy_tisku</vt:lpstr>
      <vt:lpstr>'C10 - 073 – Levského (u d...'!Názvy_tisku</vt:lpstr>
      <vt:lpstr>'C11 - 095 – Otradovická (...'!Názvy_tisku</vt:lpstr>
      <vt:lpstr>'C13 - 118 – U Klubu (park...'!Názvy_tisku</vt:lpstr>
      <vt:lpstr>'C14 - 127 – Daškova (u do...'!Názvy_tisku</vt:lpstr>
      <vt:lpstr>'C15 - 141 – Vazovova (Vaz...'!Názvy_tisku</vt:lpstr>
      <vt:lpstr>'C16 - 144 – Mladenovova (...'!Názvy_tisku</vt:lpstr>
      <vt:lpstr>'C17 - 169 – K Vltavě (K V...'!Názvy_tisku</vt:lpstr>
      <vt:lpstr>'C18 - 174 – Levského (Lev...'!Názvy_tisku</vt:lpstr>
      <vt:lpstr>'C19 - 020 – Botevova (u Z...'!Názvy_tisku</vt:lpstr>
      <vt:lpstr>'C20 - 064 - Mádrova'!Názvy_tisku</vt:lpstr>
      <vt:lpstr>'C21 - 021 - Pejevové'!Názvy_tisku</vt:lpstr>
      <vt:lpstr>'C3 - 044 – Darwinova (u Z...'!Názvy_tisku</vt:lpstr>
      <vt:lpstr>'C4 - 047 – K Vyhlídce (K ...'!Názvy_tisku</vt:lpstr>
      <vt:lpstr>'C5 - 052 - K Dolům (u dom...'!Názvy_tisku</vt:lpstr>
      <vt:lpstr>'C6 - 055 – Lysinská (Lysi...'!Názvy_tisku</vt:lpstr>
      <vt:lpstr>'C7 - 058 – Platónova (Pla...'!Názvy_tisku</vt:lpstr>
      <vt:lpstr>'C8 - 062 – Božetická (Bož...'!Názvy_tisku</vt:lpstr>
      <vt:lpstr>'C9 - 065 – Nikoly Vapcaro...'!Názvy_tisku</vt:lpstr>
      <vt:lpstr>'Rekapitulace stavby'!Názvy_tisku</vt:lpstr>
      <vt:lpstr>'00 - VRN'!Oblast_tisku</vt:lpstr>
      <vt:lpstr>'C10 - 073 – Levského (u d...'!Oblast_tisku</vt:lpstr>
      <vt:lpstr>'C11 - 095 – Otradovická (...'!Oblast_tisku</vt:lpstr>
      <vt:lpstr>'C13 - 118 – U Klubu (park...'!Oblast_tisku</vt:lpstr>
      <vt:lpstr>'C14 - 127 – Daškova (u do...'!Oblast_tisku</vt:lpstr>
      <vt:lpstr>'C15 - 141 – Vazovova (Vaz...'!Oblast_tisku</vt:lpstr>
      <vt:lpstr>'C16 - 144 – Mladenovova (...'!Oblast_tisku</vt:lpstr>
      <vt:lpstr>'C17 - 169 – K Vltavě (K V...'!Oblast_tisku</vt:lpstr>
      <vt:lpstr>'C18 - 174 – Levského (Lev...'!Oblast_tisku</vt:lpstr>
      <vt:lpstr>'C19 - 020 – Botevova (u Z...'!Oblast_tisku</vt:lpstr>
      <vt:lpstr>'C20 - 064 - Mádrova'!Oblast_tisku</vt:lpstr>
      <vt:lpstr>'C21 - 021 - Pejevové'!Oblast_tisku</vt:lpstr>
      <vt:lpstr>'C3 - 044 – Darwinova (u Z...'!Oblast_tisku</vt:lpstr>
      <vt:lpstr>'C4 - 047 – K Vyhlídce (K ...'!Oblast_tisku</vt:lpstr>
      <vt:lpstr>'C5 - 052 - K Dolům (u dom...'!Oblast_tisku</vt:lpstr>
      <vt:lpstr>'C6 - 055 – Lysinská (Lysi...'!Oblast_tisku</vt:lpstr>
      <vt:lpstr>'C7 - 058 – Platónova (Pla...'!Oblast_tisku</vt:lpstr>
      <vt:lpstr>'C8 - 062 – Božetická (Bož...'!Oblast_tisku</vt:lpstr>
      <vt:lpstr>'C9 - 065 – Nikoly Vapcaro...'!Oblast_tisku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Sobol</dc:creator>
  <cp:lastModifiedBy>Lojda</cp:lastModifiedBy>
  <dcterms:created xsi:type="dcterms:W3CDTF">2025-08-29T13:28:27Z</dcterms:created>
  <dcterms:modified xsi:type="dcterms:W3CDTF">2025-09-18T08:08:31Z</dcterms:modified>
</cp:coreProperties>
</file>