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Ř 2025\2025-1 výsadba dřevin 2025\z roku 2025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K62" i="1"/>
  <c r="K58" i="1"/>
  <c r="K57" i="1"/>
  <c r="K53" i="1"/>
  <c r="K31" i="1"/>
  <c r="K30" i="1"/>
  <c r="K13" i="1"/>
  <c r="D85" i="1"/>
  <c r="E84" i="1"/>
  <c r="J132" i="1"/>
  <c r="K132" i="1" s="1"/>
  <c r="J97" i="1"/>
  <c r="K97" i="1" s="1"/>
  <c r="J90" i="1"/>
  <c r="K90" i="1" s="1"/>
  <c r="J19" i="1"/>
  <c r="K19" i="1" s="1"/>
  <c r="J77" i="1"/>
  <c r="K77" i="1" s="1"/>
  <c r="J69" i="1"/>
  <c r="K69" i="1" s="1"/>
  <c r="J68" i="1"/>
  <c r="K68" i="1" s="1"/>
  <c r="J67" i="1"/>
  <c r="K67" i="1" s="1"/>
  <c r="J66" i="1"/>
  <c r="K66" i="1" s="1"/>
  <c r="J61" i="1"/>
  <c r="K61" i="1" s="1"/>
  <c r="J57" i="1"/>
  <c r="J48" i="1"/>
  <c r="K48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4" i="1"/>
  <c r="K34" i="1" s="1"/>
  <c r="J33" i="1"/>
  <c r="K33" i="1" s="1"/>
  <c r="J32" i="1"/>
  <c r="K32" i="1" s="1"/>
  <c r="J31" i="1"/>
  <c r="J30" i="1"/>
  <c r="J28" i="1"/>
  <c r="K28" i="1" s="1"/>
  <c r="J27" i="1"/>
  <c r="K27" i="1" s="1"/>
  <c r="J26" i="1"/>
  <c r="K26" i="1" s="1"/>
  <c r="J25" i="1"/>
  <c r="K25" i="1" s="1"/>
  <c r="J24" i="1"/>
  <c r="K24" i="1" s="1"/>
  <c r="J22" i="1"/>
  <c r="K22" i="1" s="1"/>
  <c r="J21" i="1"/>
  <c r="K21" i="1" s="1"/>
  <c r="J20" i="1"/>
  <c r="K20" i="1" s="1"/>
  <c r="J15" i="1"/>
  <c r="K15" i="1" s="1"/>
  <c r="J14" i="1"/>
  <c r="K14" i="1" s="1"/>
  <c r="J13" i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6" i="1"/>
  <c r="K76" i="1" s="1"/>
  <c r="J75" i="1"/>
  <c r="K75" i="1" s="1"/>
  <c r="J74" i="1"/>
  <c r="K74" i="1" s="1"/>
  <c r="J73" i="1"/>
  <c r="K73" i="1" s="1"/>
  <c r="J72" i="1"/>
  <c r="K72" i="1" s="1"/>
  <c r="J70" i="1"/>
  <c r="K70" i="1" s="1"/>
  <c r="J71" i="1"/>
  <c r="K71" i="1" s="1"/>
  <c r="J65" i="1"/>
  <c r="J64" i="1"/>
  <c r="K64" i="1" s="1"/>
  <c r="J63" i="1"/>
  <c r="K63" i="1" s="1"/>
  <c r="J62" i="1"/>
  <c r="J60" i="1"/>
  <c r="K60" i="1" s="1"/>
  <c r="J59" i="1"/>
  <c r="K59" i="1" s="1"/>
  <c r="J58" i="1"/>
  <c r="J56" i="1"/>
  <c r="K56" i="1" s="1"/>
  <c r="J55" i="1"/>
  <c r="K55" i="1" s="1"/>
  <c r="J54" i="1"/>
  <c r="K54" i="1" s="1"/>
  <c r="J53" i="1"/>
  <c r="J52" i="1"/>
  <c r="K52" i="1" s="1"/>
  <c r="J51" i="1"/>
  <c r="K51" i="1" s="1"/>
  <c r="J50" i="1"/>
  <c r="K50" i="1" s="1"/>
  <c r="J49" i="1"/>
  <c r="K49" i="1" s="1"/>
  <c r="J47" i="1"/>
  <c r="K47" i="1" s="1"/>
  <c r="J46" i="1"/>
  <c r="K46" i="1" s="1"/>
  <c r="J38" i="1"/>
  <c r="K38" i="1" s="1"/>
  <c r="J37" i="1"/>
  <c r="K37" i="1" s="1"/>
  <c r="J36" i="1"/>
  <c r="K36" i="1" s="1"/>
  <c r="J35" i="1"/>
  <c r="K35" i="1" s="1"/>
  <c r="J29" i="1"/>
  <c r="K29" i="1" s="1"/>
  <c r="J23" i="1"/>
  <c r="K23" i="1" s="1"/>
  <c r="J18" i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J3" i="1"/>
  <c r="J86" i="1" s="1"/>
  <c r="C84" i="1"/>
  <c r="C168" i="1" s="1"/>
  <c r="C137" i="1"/>
  <c r="J137" i="1" s="1"/>
  <c r="K137" i="1" s="1"/>
  <c r="C124" i="1"/>
  <c r="C111" i="1"/>
  <c r="C102" i="1"/>
  <c r="J102" i="1" s="1"/>
  <c r="K102" i="1" s="1"/>
  <c r="K3" i="1" l="1"/>
  <c r="C145" i="1"/>
  <c r="C101" i="1"/>
  <c r="J101" i="1" s="1"/>
  <c r="K101" i="1" s="1"/>
  <c r="C143" i="1"/>
  <c r="C140" i="1"/>
  <c r="C138" i="1"/>
  <c r="C136" i="1"/>
  <c r="J136" i="1" s="1"/>
  <c r="K136" i="1" s="1"/>
  <c r="C135" i="1"/>
  <c r="J135" i="1" s="1"/>
  <c r="K135" i="1" s="1"/>
  <c r="C133" i="1"/>
  <c r="C134" i="1" l="1"/>
  <c r="J134" i="1" s="1"/>
  <c r="K134" i="1" s="1"/>
  <c r="J133" i="1"/>
  <c r="K133" i="1" s="1"/>
  <c r="C139" i="1"/>
  <c r="J139" i="1" s="1"/>
  <c r="K139" i="1" s="1"/>
  <c r="J138" i="1"/>
  <c r="K138" i="1" s="1"/>
  <c r="C141" i="1"/>
  <c r="J140" i="1"/>
  <c r="K140" i="1" s="1"/>
  <c r="C144" i="1"/>
  <c r="J144" i="1" s="1"/>
  <c r="K144" i="1" s="1"/>
  <c r="J143" i="1"/>
  <c r="K143" i="1" s="1"/>
  <c r="C103" i="1"/>
  <c r="C105" i="1"/>
  <c r="J105" i="1" s="1"/>
  <c r="K105" i="1" s="1"/>
  <c r="C98" i="1"/>
  <c r="C100" i="1"/>
  <c r="J100" i="1" s="1"/>
  <c r="K100" i="1" s="1"/>
  <c r="C99" i="1" l="1"/>
  <c r="J99" i="1" s="1"/>
  <c r="K99" i="1" s="1"/>
  <c r="J98" i="1"/>
  <c r="K98" i="1" s="1"/>
  <c r="C104" i="1"/>
  <c r="J104" i="1" s="1"/>
  <c r="K104" i="1" s="1"/>
  <c r="J103" i="1"/>
  <c r="K103" i="1" s="1"/>
  <c r="C142" i="1"/>
  <c r="J142" i="1" s="1"/>
  <c r="K142" i="1" s="1"/>
  <c r="J141" i="1"/>
  <c r="K141" i="1" s="1"/>
  <c r="C170" i="1"/>
  <c r="J170" i="1" s="1"/>
  <c r="J171" i="1" s="1"/>
  <c r="J169" i="1"/>
  <c r="K169" i="1" s="1"/>
  <c r="J168" i="1"/>
  <c r="K171" i="1" l="1"/>
  <c r="K170" i="1"/>
  <c r="K168" i="1"/>
  <c r="C127" i="1" l="1"/>
  <c r="J127" i="1" s="1"/>
  <c r="K127" i="1" s="1"/>
  <c r="C125" i="1"/>
  <c r="J125" i="1" s="1"/>
  <c r="K125" i="1" s="1"/>
  <c r="C130" i="1"/>
  <c r="C117" i="1"/>
  <c r="C118" i="1" s="1"/>
  <c r="C112" i="1"/>
  <c r="J112" i="1" s="1"/>
  <c r="K112" i="1" s="1"/>
  <c r="J111" i="1"/>
  <c r="K111" i="1" s="1"/>
  <c r="J124" i="1"/>
  <c r="K124" i="1" s="1"/>
  <c r="C123" i="1"/>
  <c r="J123" i="1" s="1"/>
  <c r="K123" i="1" s="1"/>
  <c r="C122" i="1"/>
  <c r="J122" i="1" s="1"/>
  <c r="K122" i="1" s="1"/>
  <c r="C114" i="1"/>
  <c r="J114" i="1" s="1"/>
  <c r="K114" i="1" s="1"/>
  <c r="C109" i="1"/>
  <c r="C94" i="1"/>
  <c r="J94" i="1" s="1"/>
  <c r="K94" i="1" s="1"/>
  <c r="C93" i="1"/>
  <c r="J93" i="1" s="1"/>
  <c r="K93" i="1" s="1"/>
  <c r="C120" i="1"/>
  <c r="J120" i="1" s="1"/>
  <c r="K120" i="1" s="1"/>
  <c r="C107" i="1"/>
  <c r="C91" i="1"/>
  <c r="J91" i="1" s="1"/>
  <c r="K18" i="1"/>
  <c r="C110" i="1" l="1"/>
  <c r="J110" i="1" s="1"/>
  <c r="K110" i="1" s="1"/>
  <c r="J109" i="1"/>
  <c r="K109" i="1" s="1"/>
  <c r="C92" i="1"/>
  <c r="J92" i="1" s="1"/>
  <c r="K92" i="1" s="1"/>
  <c r="K91" i="1"/>
  <c r="C108" i="1"/>
  <c r="J108" i="1" s="1"/>
  <c r="K108" i="1" s="1"/>
  <c r="J107" i="1"/>
  <c r="K107" i="1" s="1"/>
  <c r="J118" i="1"/>
  <c r="K118" i="1" s="1"/>
  <c r="J117" i="1"/>
  <c r="K117" i="1" s="1"/>
  <c r="C131" i="1"/>
  <c r="J131" i="1" s="1"/>
  <c r="K131" i="1" s="1"/>
  <c r="J130" i="1"/>
  <c r="K130" i="1" s="1"/>
  <c r="C126" i="1"/>
  <c r="C121" i="1"/>
  <c r="J121" i="1" s="1"/>
  <c r="K121" i="1" s="1"/>
  <c r="C113" i="1"/>
  <c r="C95" i="1"/>
  <c r="C128" i="1" l="1"/>
  <c r="J126" i="1"/>
  <c r="K126" i="1" s="1"/>
  <c r="C96" i="1"/>
  <c r="J96" i="1" s="1"/>
  <c r="K96" i="1" s="1"/>
  <c r="J95" i="1"/>
  <c r="K95" i="1" s="1"/>
  <c r="C115" i="1"/>
  <c r="J113" i="1"/>
  <c r="K113" i="1" s="1"/>
  <c r="K161" i="1"/>
  <c r="K160" i="1"/>
  <c r="J119" i="1"/>
  <c r="K119" i="1" s="1"/>
  <c r="J106" i="1"/>
  <c r="K106" i="1" s="1"/>
  <c r="C146" i="1" l="1"/>
  <c r="J146" i="1" s="1"/>
  <c r="K146" i="1" s="1"/>
  <c r="C148" i="1"/>
  <c r="J148" i="1" s="1"/>
  <c r="K148" i="1" s="1"/>
  <c r="D172" i="1"/>
  <c r="J172" i="1" s="1"/>
  <c r="C175" i="1"/>
  <c r="J175" i="1" s="1"/>
  <c r="K175" i="1" s="1"/>
  <c r="D178" i="1"/>
  <c r="J178" i="1" s="1"/>
  <c r="C153" i="1"/>
  <c r="J153" i="1" s="1"/>
  <c r="K153" i="1" s="1"/>
  <c r="C156" i="1"/>
  <c r="J156" i="1" s="1"/>
  <c r="K156" i="1" s="1"/>
  <c r="C155" i="1"/>
  <c r="J155" i="1" s="1"/>
  <c r="K155" i="1" s="1"/>
  <c r="C176" i="1"/>
  <c r="J176" i="1" s="1"/>
  <c r="J177" i="1" s="1"/>
  <c r="C174" i="1"/>
  <c r="J174" i="1" s="1"/>
  <c r="C116" i="1"/>
  <c r="J116" i="1" s="1"/>
  <c r="K116" i="1" s="1"/>
  <c r="J115" i="1"/>
  <c r="K115" i="1" s="1"/>
  <c r="C157" i="1"/>
  <c r="J157" i="1" s="1"/>
  <c r="K157" i="1" s="1"/>
  <c r="C152" i="1"/>
  <c r="J152" i="1" s="1"/>
  <c r="K152" i="1" s="1"/>
  <c r="C151" i="1"/>
  <c r="J151" i="1" s="1"/>
  <c r="K151" i="1" s="1"/>
  <c r="C129" i="1"/>
  <c r="J129" i="1" s="1"/>
  <c r="K129" i="1" s="1"/>
  <c r="J128" i="1"/>
  <c r="K128" i="1" s="1"/>
  <c r="K86" i="1"/>
  <c r="C147" i="1"/>
  <c r="J147" i="1" s="1"/>
  <c r="K147" i="1" s="1"/>
  <c r="C149" i="1"/>
  <c r="J149" i="1" s="1"/>
  <c r="K149" i="1" s="1"/>
  <c r="K176" i="1" l="1"/>
  <c r="K177" i="1"/>
  <c r="J179" i="1"/>
  <c r="K179" i="1" s="1"/>
  <c r="K178" i="1"/>
  <c r="J173" i="1"/>
  <c r="K172" i="1"/>
  <c r="J145" i="1"/>
  <c r="K145" i="1" s="1"/>
  <c r="C150" i="1"/>
  <c r="J150" i="1" s="1"/>
  <c r="K150" i="1" s="1"/>
  <c r="K174" i="1"/>
  <c r="J180" i="1" l="1"/>
  <c r="K173" i="1"/>
  <c r="J158" i="1"/>
  <c r="J159" i="1" s="1"/>
  <c r="K180" i="1" l="1"/>
  <c r="J181" i="1"/>
  <c r="K181" i="1" s="1"/>
  <c r="K158" i="1"/>
  <c r="K162" i="1"/>
  <c r="K159" i="1"/>
  <c r="K163" i="1" l="1"/>
  <c r="K164" i="1" s="1"/>
</calcChain>
</file>

<file path=xl/sharedStrings.xml><?xml version="1.0" encoding="utf-8"?>
<sst xmlns="http://schemas.openxmlformats.org/spreadsheetml/2006/main" count="528" uniqueCount="291">
  <si>
    <t>DPH 21 %</t>
  </si>
  <si>
    <t>m3</t>
  </si>
  <si>
    <t>2 x zálivka ihned po výsadbě  (15l/1 ks - keř - 1 zálivka)</t>
  </si>
  <si>
    <t>ks</t>
  </si>
  <si>
    <t>Hnojení keře -  2 ks tablet/keř - hnojivo Silvamix Forte</t>
  </si>
  <si>
    <t>Mulčovací kůra (výška vrstvy na záhonu 5 cm)</t>
  </si>
  <si>
    <t>Výsadba keřů</t>
  </si>
  <si>
    <t>Povýsadbový řez - komparativní řez</t>
  </si>
  <si>
    <t>2 x zálivka ihned po výsadbě (50 l/1ks - strom - 1 zálivka)</t>
  </si>
  <si>
    <t>m2</t>
  </si>
  <si>
    <t>Mulčování (m2)</t>
  </si>
  <si>
    <t>Hnojení výsadby stromu - 5 ks tablet/strom-hnojivo Silvamix Forte</t>
  </si>
  <si>
    <t>kg</t>
  </si>
  <si>
    <t>Přípravek např. Arboflex</t>
  </si>
  <si>
    <t>Nátěr kmenů vhodným přípravkem (např. Arbo-flex)</t>
  </si>
  <si>
    <t>Podkladový nátěr</t>
  </si>
  <si>
    <t xml:space="preserve">Nátěr kmenů vhodným podkladovým nátěrem </t>
  </si>
  <si>
    <t xml:space="preserve">ks </t>
  </si>
  <si>
    <t>Výsadba stromů</t>
  </si>
  <si>
    <t>Cena s DPH</t>
  </si>
  <si>
    <t>Cena bez DPH</t>
  </si>
  <si>
    <t>J. cena</t>
  </si>
  <si>
    <t>Jednotka</t>
  </si>
  <si>
    <t xml:space="preserve">Množství </t>
  </si>
  <si>
    <t xml:space="preserve">Pozem. parc. č. </t>
  </si>
  <si>
    <t>Ulice nebo čp.</t>
  </si>
  <si>
    <t>Velikost</t>
  </si>
  <si>
    <t>Rostlinný sortiment</t>
  </si>
  <si>
    <t>Lokalita</t>
  </si>
  <si>
    <t>lok. 2</t>
  </si>
  <si>
    <t>lok. 9</t>
  </si>
  <si>
    <t>lok. 3</t>
  </si>
  <si>
    <t>lok. 7</t>
  </si>
  <si>
    <t>lok. 8</t>
  </si>
  <si>
    <t>lok. 4</t>
  </si>
  <si>
    <t>lok. 6</t>
  </si>
  <si>
    <t>Počet ks stromů</t>
  </si>
  <si>
    <t>Počet ks keřů</t>
  </si>
  <si>
    <t>celkem stromů</t>
  </si>
  <si>
    <t xml:space="preserve">celkem keřů </t>
  </si>
  <si>
    <t>Počet suchých dřevin k odstranění</t>
  </si>
  <si>
    <t xml:space="preserve">Úvazky ke kotvení ze syntetického vlákna (šířka 3-5 cm) </t>
  </si>
  <si>
    <t xml:space="preserve">Hloubení jamky pro vysazování keřů  do 0,005 m3 s výměnou půdy do 50%  (kvalitní nezaplevelenou kompostovanou zeminu) </t>
  </si>
  <si>
    <t>Kompostovaná zemina (max. 0,0025 m3/ks)</t>
  </si>
  <si>
    <t xml:space="preserve">Dřevěný kůl (průměr 6 - 10 cm, délka 250 cm) </t>
  </si>
  <si>
    <t>celkem výsadba</t>
  </si>
  <si>
    <t>celkem materiál</t>
  </si>
  <si>
    <t>1x zálivka všech stromů - 50 l/ks</t>
  </si>
  <si>
    <t xml:space="preserve">1x zálivka všech keřů - 15 l/ks </t>
  </si>
  <si>
    <t>barvy polí korespondují s barvami horní tabulky</t>
  </si>
  <si>
    <t>doplnění kompostu do 50 % objemu</t>
  </si>
  <si>
    <t>Výsadba školkařských výpěstků s kořenovým balem o obvodu kmene 12 - 14 cm ve výšce 1 m nad kořenovým krčkem a se založenou  korunou  ve výšce min. 1 m a výpěstků o výšce  do  200 cm</t>
  </si>
  <si>
    <t>Výsadba školkařských výpěstků s kořenovým balem o obvodu kmene 14 - 16 cm ve výšce 1 m nad kořenovým krčkem a se založenou korunou ve výšce min. 1 m a stromů o výšce 200 cm a více</t>
  </si>
  <si>
    <t>Vrcholy kůlů spojeny půlkulatými dřevěnými příčkami (délka 50 cm)</t>
  </si>
  <si>
    <t>Hloubení jámy 0,8 x 0,8 x 0,5 m</t>
  </si>
  <si>
    <t>Hloubení jámy 0,7 x 0,7 x 0,5 m</t>
  </si>
  <si>
    <t>Hloubení jámy 0,6 x 0,6 x 0,5 m</t>
  </si>
  <si>
    <t>Terracotem (3 g/1 l zeminy)</t>
  </si>
  <si>
    <t>Ukotvení dřevin třemi nadzemními dřevěnými kůly</t>
  </si>
  <si>
    <t>Mulčovací kůra (střední frakce) (60 l/ks)</t>
  </si>
  <si>
    <t>Položka</t>
  </si>
  <si>
    <t>Popis</t>
  </si>
  <si>
    <t>zhotovení závlahové mísy u soliterních dřevín do 1 m</t>
  </si>
  <si>
    <t>celkem za 1 rok</t>
  </si>
  <si>
    <t>zhotovení závlahové mísy u solitérních dřevin do 0,5 m</t>
  </si>
  <si>
    <t>výchovný řez stromů</t>
  </si>
  <si>
    <t>Chránička proti poškození kmínkku strunovou sekačkou</t>
  </si>
  <si>
    <t xml:space="preserve">celkem materiál a práce </t>
  </si>
  <si>
    <t>CELKEM bez DPH</t>
  </si>
  <si>
    <t>CELKEM s DPH</t>
  </si>
  <si>
    <t>doprava veškerého materiálu</t>
  </si>
  <si>
    <t>odvoz a likvidace odpadu</t>
  </si>
  <si>
    <t>1x pletí všech stromů</t>
  </si>
  <si>
    <t>1x pletí všech keřů</t>
  </si>
  <si>
    <t>3x pletí všech stromů</t>
  </si>
  <si>
    <t>3x pletí všech keřů</t>
  </si>
  <si>
    <t>výchovný řez keřů</t>
  </si>
  <si>
    <t>Výsadba stromů a keřů, včetně zálivky</t>
  </si>
  <si>
    <t>lok. 5</t>
  </si>
  <si>
    <t xml:space="preserve">Výsadba školkařských výpěstků v kontejnerech, velikostní kategorie 50 – 80 cm </t>
  </si>
  <si>
    <t>Zhotovení závlah. mísy o průměru 1 m a výšce 10 cm</t>
  </si>
  <si>
    <t>Zhotovení závlah. mísy o průměru 0,5 m a výšce 10 cm</t>
  </si>
  <si>
    <t>Výsadba listnaých stromů, zavětvených k zemi s kořenovým balem</t>
  </si>
  <si>
    <t>Výsadba školkařských výpěstků s kořenovým balem o obvodu kmene 16 - 18 cm ve výšce 1 m nad kořenovým krčkem a se založenou korunou ve výšce min. 1 m a stromů o výšce 200 cm a více</t>
  </si>
  <si>
    <t>Ukotvení dřevin jedním nadzemním dřevěným kůlem</t>
  </si>
  <si>
    <t>Liquidambar styraciflua</t>
  </si>
  <si>
    <t>14 - 16</t>
  </si>
  <si>
    <t>Kamýk, 524/16</t>
  </si>
  <si>
    <t>Rabyňská 750, západ budovy</t>
  </si>
  <si>
    <t>Otradovická 729</t>
  </si>
  <si>
    <t>Kamýk, 580/46</t>
  </si>
  <si>
    <t>Magnolia kobus</t>
  </si>
  <si>
    <t>Šeřík Mayerův ´PALIBIN´ na kmínku</t>
  </si>
  <si>
    <t>Hausmannova 3003</t>
  </si>
  <si>
    <t>Modřany</t>
  </si>
  <si>
    <t>120 cm,kont.15 l</t>
  </si>
  <si>
    <t>14-16</t>
  </si>
  <si>
    <t>Urbánkova 3357 - 3358</t>
  </si>
  <si>
    <t>Modřany, 4653/32</t>
  </si>
  <si>
    <t>Vokrojova 3375, východní strana domu</t>
  </si>
  <si>
    <t>Modřany, 4653/44</t>
  </si>
  <si>
    <t>Modřany, 4635/188</t>
  </si>
  <si>
    <t>Modřany, 4635/202</t>
  </si>
  <si>
    <t>Vokrojova 3341</t>
  </si>
  <si>
    <t>Fišerova 3323 a 3324</t>
  </si>
  <si>
    <t>Nikoly Vapcarova 3270 - 3272</t>
  </si>
  <si>
    <t>Prunus serrulata Kanzan</t>
  </si>
  <si>
    <t>12-14</t>
  </si>
  <si>
    <t>Rozvodova</t>
  </si>
  <si>
    <t>Semická x Platónova</t>
  </si>
  <si>
    <t>Modřany, 4635/139</t>
  </si>
  <si>
    <t>vnitroblok Borovanská</t>
  </si>
  <si>
    <t>Acer davidii</t>
  </si>
  <si>
    <t>Prunus sargentii</t>
  </si>
  <si>
    <t>Kamýk, 345/70</t>
  </si>
  <si>
    <t>Tilia cordata Rancho</t>
  </si>
  <si>
    <t xml:space="preserve">lok. 1 </t>
  </si>
  <si>
    <t>Acer pseudoplatanus</t>
  </si>
  <si>
    <t>areál VOSA</t>
  </si>
  <si>
    <t>Hausmannova 3001-3002</t>
  </si>
  <si>
    <t>4137/65 Modřany</t>
  </si>
  <si>
    <t>50-60 cm</t>
  </si>
  <si>
    <t>Kamýk, 345/40</t>
  </si>
  <si>
    <t>Seidlova 481-482-směr OBI</t>
  </si>
  <si>
    <t>4137/173 Modřany</t>
  </si>
  <si>
    <t>Gleditsie triacanthos "Sunburst"</t>
  </si>
  <si>
    <t>Ráček</t>
  </si>
  <si>
    <t>Fikerova vnitroblok</t>
  </si>
  <si>
    <t xml:space="preserve">Mydlinky u MŠ </t>
  </si>
  <si>
    <t>Pyrus calleryana</t>
  </si>
  <si>
    <t>Za sídlištěm 2145</t>
  </si>
  <si>
    <t>Seidlova zadní trakt směr parkoviště</t>
  </si>
  <si>
    <t>250</t>
  </si>
  <si>
    <t>Modřany 4635/227</t>
  </si>
  <si>
    <t>Modřany 4635/188</t>
  </si>
  <si>
    <t>Fišerova</t>
  </si>
  <si>
    <r>
      <t>Ulmus '</t>
    </r>
    <r>
      <rPr>
        <sz val="12"/>
        <rFont val="Calibri"/>
        <family val="2"/>
        <charset val="238"/>
        <scheme val="minor"/>
      </rPr>
      <t>Dodoens'</t>
    </r>
  </si>
  <si>
    <t>Zelkova serrata 'Village Green'</t>
  </si>
  <si>
    <t>Cotoneaster dammerii</t>
  </si>
  <si>
    <t>Sorbus torminalis</t>
  </si>
  <si>
    <r>
      <t>Acer rubrum '</t>
    </r>
    <r>
      <rPr>
        <sz val="12"/>
        <rFont val="Calibri"/>
        <family val="2"/>
        <charset val="238"/>
        <scheme val="minor"/>
      </rPr>
      <t>October Glory'</t>
    </r>
  </si>
  <si>
    <t>Kamýk 432/1</t>
  </si>
  <si>
    <t>Mariánská x Mařatkova</t>
  </si>
  <si>
    <t>Pertoldova 3380</t>
  </si>
  <si>
    <t>Modřany, 4635/52</t>
  </si>
  <si>
    <t>Kamýk 524/16</t>
  </si>
  <si>
    <t>Rabyňská - Písnická</t>
  </si>
  <si>
    <t>Prunus x yedoensis</t>
  </si>
  <si>
    <t>Magnolia soulangeana vícekmen</t>
  </si>
  <si>
    <t>Vibrunum farreri</t>
  </si>
  <si>
    <t>Gleditsia triacanthos 'Sunburst'</t>
  </si>
  <si>
    <t>Photinia fraserii 'Little Red Robin'</t>
  </si>
  <si>
    <t>Aesculus x carnea</t>
  </si>
  <si>
    <t>Kamýk, 1857/84</t>
  </si>
  <si>
    <t>Juglans regia</t>
  </si>
  <si>
    <t>Liškova 632 - za domem</t>
  </si>
  <si>
    <t>Liškova 630 vpředu</t>
  </si>
  <si>
    <t>Kamýk, 1857/74</t>
  </si>
  <si>
    <t>Pšenčíkova 672/28</t>
  </si>
  <si>
    <t>Hřebíkova</t>
  </si>
  <si>
    <t>Lehárova</t>
  </si>
  <si>
    <t>Modřany, 26/1</t>
  </si>
  <si>
    <t>Modřany, 1137/1</t>
  </si>
  <si>
    <t>park Povodňová</t>
  </si>
  <si>
    <t>Betula papyrifera</t>
  </si>
  <si>
    <t>Budleija D.</t>
  </si>
  <si>
    <t>70 cm</t>
  </si>
  <si>
    <t>U dopravního hřiště Imrychova</t>
  </si>
  <si>
    <t>zlatice</t>
  </si>
  <si>
    <t>80 cm</t>
  </si>
  <si>
    <t>Kutilova zadní tr.předzahrádka 3064</t>
  </si>
  <si>
    <t>Kutilova zadní tr.předzahrádka 3063</t>
  </si>
  <si>
    <t>Zlatice</t>
  </si>
  <si>
    <t>Kutilova zadní tr.předzahrádka 3065</t>
  </si>
  <si>
    <t>ligustrum délka 2 m</t>
  </si>
  <si>
    <t>ligustrum délka 12 m</t>
  </si>
  <si>
    <t>Kutilova 3065 za chodníkem</t>
  </si>
  <si>
    <t>Kutilova přední předzahrádka 3063</t>
  </si>
  <si>
    <t>Čmelín okřídlený</t>
  </si>
  <si>
    <t>40 cm</t>
  </si>
  <si>
    <t>Latnatec ´Victoria</t>
  </si>
  <si>
    <t>Lagerstroemia Pink</t>
  </si>
  <si>
    <t>4137/334 Modřany</t>
  </si>
  <si>
    <t>Pinus sylvestris</t>
  </si>
  <si>
    <t>200 cm</t>
  </si>
  <si>
    <t>ligustrum ov. šíře 1,5 m délka 2 m</t>
  </si>
  <si>
    <t>ligustrum v. délka 2 m</t>
  </si>
  <si>
    <t>DH Palmetová</t>
  </si>
  <si>
    <t>Thuja occidentalis</t>
  </si>
  <si>
    <r>
      <t xml:space="preserve">Prunus serrulata </t>
    </r>
    <r>
      <rPr>
        <sz val="12"/>
        <rFont val="Calibri"/>
        <family val="2"/>
        <charset val="238"/>
        <scheme val="minor"/>
      </rPr>
      <t>"Kanzan"</t>
    </r>
  </si>
  <si>
    <t>psí hřiště</t>
  </si>
  <si>
    <t>Liquidambar styraciflua 'Moraine' </t>
  </si>
  <si>
    <t xml:space="preserve">DH Do koutů </t>
  </si>
  <si>
    <t>Prunus subhirtella</t>
  </si>
  <si>
    <t>200</t>
  </si>
  <si>
    <t>Carpinus betulus</t>
  </si>
  <si>
    <t>Tilia cordata</t>
  </si>
  <si>
    <t>Modřany 4043/1</t>
  </si>
  <si>
    <t>Central park</t>
  </si>
  <si>
    <t>Modřany, 170/2</t>
  </si>
  <si>
    <t>Spirea japonica ´Anthony waterer´</t>
  </si>
  <si>
    <t>Zahálka</t>
  </si>
  <si>
    <t>Vorařská</t>
  </si>
  <si>
    <t>Modřany, 244/10</t>
  </si>
  <si>
    <t>Modřany, 4814/1</t>
  </si>
  <si>
    <t>Modřany, 1651/4</t>
  </si>
  <si>
    <t>Soukalova parčík za policií</t>
  </si>
  <si>
    <t>Vibrunum opulus</t>
  </si>
  <si>
    <t>Modřany, 4400/715</t>
  </si>
  <si>
    <t>Celtis occidentalis</t>
  </si>
  <si>
    <t>Deutzia gracilis</t>
  </si>
  <si>
    <t>Picea engelmanii</t>
  </si>
  <si>
    <t>Modřany, 4635/210</t>
  </si>
  <si>
    <t>Pertoldova 3344</t>
  </si>
  <si>
    <t>Kutilova zadní trakt místo klepačů-3064-3066</t>
  </si>
  <si>
    <t>Ambroń západní (Liquidambar styraciflua ´Vorplesdon´</t>
  </si>
  <si>
    <t>Kamýk, 345/4</t>
  </si>
  <si>
    <t>U Kamýku (zadní Zárubova 492)</t>
  </si>
  <si>
    <t>Acer platanoides</t>
  </si>
  <si>
    <t>Krouzova nad MŠ Jahůdka za uhynulé(25)</t>
  </si>
  <si>
    <t>Ligustrum ovalifolium</t>
  </si>
  <si>
    <t>4137/473 Modřany</t>
  </si>
  <si>
    <t>Krouzova 3042 přední trakt (13,5m)</t>
  </si>
  <si>
    <t>Krouzova3041-3042 zadí trakt(16m)</t>
  </si>
  <si>
    <t>Daškova 3089-zadní k silnici doplnění 2,5 m</t>
  </si>
  <si>
    <t>60 cm</t>
  </si>
  <si>
    <t>4137/251 Modřany</t>
  </si>
  <si>
    <t>1859/141 Kamýk</t>
  </si>
  <si>
    <t>4137/214 modřany</t>
  </si>
  <si>
    <t>Následná péče po dobu 4 let</t>
  </si>
  <si>
    <t>celkem za 4 roky</t>
  </si>
  <si>
    <t>Nálsedná péče u stromů v jednom roce</t>
  </si>
  <si>
    <t>Následná péče u keřů v jednom roce</t>
  </si>
  <si>
    <t>Hamamellis x intermedia</t>
  </si>
  <si>
    <t xml:space="preserve">Nikoly Vapcarova DH </t>
  </si>
  <si>
    <t>4400/522 Modřany</t>
  </si>
  <si>
    <t>4400/448 Modřany</t>
  </si>
  <si>
    <t>4400/298 Modřany</t>
  </si>
  <si>
    <t>4400/89 Modřany</t>
  </si>
  <si>
    <t>adaptace Plevenská</t>
  </si>
  <si>
    <t>4400/416 Modřany</t>
  </si>
  <si>
    <t>Deutzia gracilis "Nikko"</t>
  </si>
  <si>
    <t>Hypericum calycinum</t>
  </si>
  <si>
    <t>Euonymus fortunei "Coloratus"</t>
  </si>
  <si>
    <t xml:space="preserve">Lonicera pileata </t>
  </si>
  <si>
    <t>adaptace Plevenská do štěrku okolo stromu</t>
  </si>
  <si>
    <t xml:space="preserve">Symphoricarpos x chenaultii </t>
  </si>
  <si>
    <t>Potentilla fruticosa "Goldstar"</t>
  </si>
  <si>
    <t>40-60 cm K 3 l</t>
  </si>
  <si>
    <t>20-30 cm K 2 l</t>
  </si>
  <si>
    <t>20 cm K 1 l</t>
  </si>
  <si>
    <t>40-60 cm K 2 l</t>
  </si>
  <si>
    <t>4400/373 Modřany</t>
  </si>
  <si>
    <t>Jordana Jovkova 3254</t>
  </si>
  <si>
    <t>Jordana Jovkova 3259 pod DH (NV lípa)</t>
  </si>
  <si>
    <t>50-60</t>
  </si>
  <si>
    <t>Budleija Davidii</t>
  </si>
  <si>
    <t>Pejevové Kolektory výměník</t>
  </si>
  <si>
    <t>ZŠ Angel</t>
  </si>
  <si>
    <t>4400/1 Modřany</t>
  </si>
  <si>
    <t>4359/66 modřany</t>
  </si>
  <si>
    <t>3936/1 Modřany</t>
  </si>
  <si>
    <t>3327/2 Modřany</t>
  </si>
  <si>
    <t>3898/1 Modřany</t>
  </si>
  <si>
    <t>3856/38  Modřany</t>
  </si>
  <si>
    <t>358/5 Komořany</t>
  </si>
  <si>
    <t>248/1 Komořany</t>
  </si>
  <si>
    <t>Výsadby v intravilánu, podzim 2025 - Podrobný položkový rozpočet</t>
  </si>
  <si>
    <t>Potentila fructicosa "SNOWFLAKE"</t>
  </si>
  <si>
    <t>50 - 60 cm</t>
  </si>
  <si>
    <t xml:space="preserve">Fikerova vnitroblok </t>
  </si>
  <si>
    <t>3325/4, k.ú. Modřany</t>
  </si>
  <si>
    <r>
      <rPr>
        <b/>
        <sz val="11"/>
        <color rgb="FF000000"/>
        <rFont val="Arial"/>
        <family val="2"/>
        <charset val="238"/>
      </rPr>
      <t>přesazení</t>
    </r>
    <r>
      <rPr>
        <i/>
        <sz val="11"/>
        <color rgb="FF000000"/>
        <rFont val="Arial"/>
        <family val="2"/>
        <charset val="238"/>
      </rPr>
      <t xml:space="preserve"> Crataegus x media</t>
    </r>
    <r>
      <rPr>
        <sz val="11"/>
        <color rgb="FF000000"/>
        <rFont val="Arial"/>
        <family val="2"/>
        <charset val="238"/>
      </rPr>
      <t xml:space="preserve"> ´Paul´s Scarlet´</t>
    </r>
  </si>
  <si>
    <r>
      <t xml:space="preserve">vnitroblok Rorýsová </t>
    </r>
    <r>
      <rPr>
        <b/>
        <sz val="11"/>
        <color rgb="FF000000"/>
        <rFont val="Arial"/>
        <family val="2"/>
        <charset val="238"/>
      </rPr>
      <t>z nádob do plochy</t>
    </r>
  </si>
  <si>
    <t>3327/112, k.ů. Modřany</t>
  </si>
  <si>
    <t>120 cm K 15 l</t>
  </si>
  <si>
    <r>
      <t xml:space="preserve">vnitroblok Rorýsová </t>
    </r>
    <r>
      <rPr>
        <b/>
        <sz val="11"/>
        <color rgb="FF000000"/>
        <rFont val="Arial"/>
        <family val="2"/>
        <charset val="238"/>
      </rPr>
      <t>nádoby</t>
    </r>
  </si>
  <si>
    <t>30-40 cm K 2 l</t>
  </si>
  <si>
    <t>ZŠ Na Beránku</t>
  </si>
  <si>
    <t>Modřany, 4635/133</t>
  </si>
  <si>
    <t>16 - 18</t>
  </si>
  <si>
    <t>40-60 cm</t>
  </si>
  <si>
    <t>120</t>
  </si>
  <si>
    <t>20-40 cm</t>
  </si>
  <si>
    <t>20-30 cm</t>
  </si>
  <si>
    <t>Výsadba jehličnatých stromů a keřů nad 80 cm s kořenovým balem</t>
  </si>
  <si>
    <t>cena za 18 zálivek všech stromů</t>
  </si>
  <si>
    <t>cena za 18 zálivek všech keřů</t>
  </si>
  <si>
    <t xml:space="preserve"> -</t>
  </si>
  <si>
    <r>
      <t xml:space="preserve">adaptace </t>
    </r>
    <r>
      <rPr>
        <b/>
        <sz val="12"/>
        <rFont val="Calibri"/>
        <family val="2"/>
        <charset val="238"/>
        <scheme val="minor"/>
      </rPr>
      <t>Pejevové</t>
    </r>
  </si>
  <si>
    <r>
      <t xml:space="preserve">adptace </t>
    </r>
    <r>
      <rPr>
        <b/>
        <sz val="12"/>
        <rFont val="Calibri"/>
        <family val="2"/>
        <charset val="238"/>
        <scheme val="minor"/>
      </rPr>
      <t>Botevova</t>
    </r>
    <r>
      <rPr>
        <sz val="12"/>
        <rFont val="Calibri"/>
        <family val="2"/>
        <charset val="238"/>
        <scheme val="minor"/>
      </rPr>
      <t xml:space="preserve"> do štěrku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</si>
</sst>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4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4">
    <xf numFmtId="0" fontId="0" fillId="0" borderId="0" xfId="0"/>
    <xf numFmtId="0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Fill="1" applyBorder="1"/>
    <xf numFmtId="1" fontId="7" fillId="0" borderId="0" xfId="0" applyNumberFormat="1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4" fontId="10" fillId="0" borderId="27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/>
    </xf>
    <xf numFmtId="49" fontId="16" fillId="6" borderId="16" xfId="0" applyNumberFormat="1" applyFont="1" applyFill="1" applyBorder="1" applyAlignment="1">
      <alignment horizontal="center"/>
    </xf>
    <xf numFmtId="4" fontId="16" fillId="6" borderId="31" xfId="0" applyNumberFormat="1" applyFont="1" applyFill="1" applyBorder="1" applyAlignment="1"/>
    <xf numFmtId="4" fontId="9" fillId="6" borderId="1" xfId="0" applyNumberFormat="1" applyFont="1" applyFill="1" applyBorder="1"/>
    <xf numFmtId="4" fontId="9" fillId="6" borderId="31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/>
    </xf>
    <xf numFmtId="0" fontId="9" fillId="10" borderId="0" xfId="0" applyFont="1" applyFill="1" applyBorder="1" applyAlignment="1">
      <alignment horizontal="left" vertical="center"/>
    </xf>
    <xf numFmtId="4" fontId="10" fillId="0" borderId="27" xfId="0" applyNumberFormat="1" applyFont="1" applyFill="1" applyBorder="1" applyAlignment="1">
      <alignment horizontal="center" vertical="center"/>
    </xf>
    <xf numFmtId="4" fontId="9" fillId="0" borderId="24" xfId="0" applyNumberFormat="1" applyFont="1" applyBorder="1" applyAlignment="1">
      <alignment horizontal="right" vertical="center" wrapText="1"/>
    </xf>
    <xf numFmtId="49" fontId="10" fillId="6" borderId="1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" fontId="10" fillId="0" borderId="2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wrapText="1"/>
    </xf>
    <xf numFmtId="4" fontId="13" fillId="2" borderId="31" xfId="0" applyNumberFormat="1" applyFont="1" applyFill="1" applyBorder="1" applyAlignment="1">
      <alignment horizontal="right" vertical="center" wrapText="1"/>
    </xf>
    <xf numFmtId="4" fontId="10" fillId="0" borderId="31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left"/>
    </xf>
    <xf numFmtId="4" fontId="10" fillId="0" borderId="0" xfId="0" applyNumberFormat="1" applyFont="1" applyBorder="1" applyAlignment="1">
      <alignment horizontal="center"/>
    </xf>
    <xf numFmtId="4" fontId="10" fillId="0" borderId="25" xfId="0" applyNumberFormat="1" applyFont="1" applyFill="1" applyBorder="1" applyAlignment="1">
      <alignment horizontal="center"/>
    </xf>
    <xf numFmtId="0" fontId="10" fillId="16" borderId="30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4" fontId="9" fillId="0" borderId="10" xfId="0" applyNumberFormat="1" applyFont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4" fontId="16" fillId="0" borderId="9" xfId="0" applyNumberFormat="1" applyFont="1" applyBorder="1" applyAlignment="1">
      <alignment horizontal="right" vertical="center" wrapText="1"/>
    </xf>
    <xf numFmtId="4" fontId="16" fillId="0" borderId="22" xfId="0" applyNumberFormat="1" applyFont="1" applyBorder="1" applyAlignment="1">
      <alignment horizontal="right" vertical="center" wrapText="1"/>
    </xf>
    <xf numFmtId="4" fontId="16" fillId="6" borderId="31" xfId="0" applyNumberFormat="1" applyFont="1" applyFill="1" applyBorder="1" applyAlignment="1">
      <alignment horizontal="right" vertical="center" wrapText="1"/>
    </xf>
    <xf numFmtId="4" fontId="16" fillId="2" borderId="31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4" fontId="10" fillId="0" borderId="26" xfId="0" applyNumberFormat="1" applyFont="1" applyFill="1" applyBorder="1" applyAlignment="1">
      <alignment horizontal="center"/>
    </xf>
    <xf numFmtId="49" fontId="10" fillId="12" borderId="17" xfId="0" applyNumberFormat="1" applyFont="1" applyFill="1" applyBorder="1" applyAlignment="1">
      <alignment horizontal="center" vertical="center"/>
    </xf>
    <xf numFmtId="49" fontId="10" fillId="12" borderId="16" xfId="0" applyNumberFormat="1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/>
    </xf>
    <xf numFmtId="4" fontId="16" fillId="2" borderId="30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Border="1" applyAlignment="1">
      <alignment horizontal="right"/>
    </xf>
    <xf numFmtId="4" fontId="10" fillId="0" borderId="26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right" vertical="center" wrapText="1"/>
    </xf>
    <xf numFmtId="4" fontId="10" fillId="0" borderId="16" xfId="0" applyNumberFormat="1" applyFont="1" applyBorder="1" applyAlignment="1">
      <alignment horizontal="center"/>
    </xf>
    <xf numFmtId="49" fontId="10" fillId="17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left" vertical="center"/>
    </xf>
    <xf numFmtId="49" fontId="10" fillId="17" borderId="26" xfId="0" applyNumberFormat="1" applyFont="1" applyFill="1" applyBorder="1" applyAlignment="1">
      <alignment horizontal="center"/>
    </xf>
    <xf numFmtId="0" fontId="14" fillId="12" borderId="16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wrapText="1"/>
    </xf>
    <xf numFmtId="49" fontId="10" fillId="17" borderId="14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right"/>
    </xf>
    <xf numFmtId="49" fontId="9" fillId="18" borderId="1" xfId="0" applyNumberFormat="1" applyFont="1" applyFill="1" applyBorder="1" applyAlignment="1">
      <alignment horizontal="center" vertical="center"/>
    </xf>
    <xf numFmtId="4" fontId="9" fillId="18" borderId="14" xfId="0" applyNumberFormat="1" applyFont="1" applyFill="1" applyBorder="1" applyAlignment="1">
      <alignment horizontal="right" vertical="center" wrapText="1"/>
    </xf>
    <xf numFmtId="4" fontId="9" fillId="18" borderId="1" xfId="0" applyNumberFormat="1" applyFont="1" applyFill="1" applyBorder="1" applyAlignment="1">
      <alignment horizontal="center" vertical="center" wrapText="1"/>
    </xf>
    <xf numFmtId="0" fontId="9" fillId="18" borderId="31" xfId="0" applyFont="1" applyFill="1" applyBorder="1" applyAlignment="1">
      <alignment horizontal="left" vertical="center"/>
    </xf>
    <xf numFmtId="4" fontId="9" fillId="18" borderId="3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wrapText="1"/>
    </xf>
    <xf numFmtId="4" fontId="9" fillId="6" borderId="31" xfId="0" applyNumberFormat="1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/>
    </xf>
    <xf numFmtId="4" fontId="13" fillId="0" borderId="9" xfId="0" applyNumberFormat="1" applyFont="1" applyFill="1" applyBorder="1" applyAlignment="1">
      <alignment horizontal="right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49" fontId="9" fillId="11" borderId="31" xfId="0" applyNumberFormat="1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31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0" fontId="9" fillId="18" borderId="11" xfId="0" applyFont="1" applyFill="1" applyBorder="1" applyAlignment="1">
      <alignment vertical="center"/>
    </xf>
    <xf numFmtId="0" fontId="9" fillId="18" borderId="11" xfId="0" applyFont="1" applyFill="1" applyBorder="1" applyAlignment="1">
      <alignment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16" borderId="7" xfId="0" applyFont="1" applyFill="1" applyBorder="1" applyAlignment="1">
      <alignment horizontal="center" vertical="top" wrapText="1"/>
    </xf>
    <xf numFmtId="4" fontId="9" fillId="0" borderId="28" xfId="0" applyNumberFormat="1" applyFont="1" applyFill="1" applyBorder="1" applyAlignment="1">
      <alignment horizontal="center" vertical="center"/>
    </xf>
    <xf numFmtId="4" fontId="9" fillId="2" borderId="27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wrapText="1"/>
    </xf>
    <xf numFmtId="4" fontId="10" fillId="0" borderId="27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right" vertical="center" wrapText="1"/>
    </xf>
    <xf numFmtId="4" fontId="16" fillId="2" borderId="17" xfId="0" applyNumberFormat="1" applyFont="1" applyFill="1" applyBorder="1" applyAlignment="1">
      <alignment horizontal="right" vertical="center" wrapText="1"/>
    </xf>
    <xf numFmtId="0" fontId="13" fillId="9" borderId="16" xfId="0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 wrapText="1"/>
    </xf>
    <xf numFmtId="49" fontId="10" fillId="9" borderId="0" xfId="0" applyNumberFormat="1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 wrapText="1"/>
    </xf>
    <xf numFmtId="49" fontId="10" fillId="9" borderId="11" xfId="0" applyNumberFormat="1" applyFont="1" applyFill="1" applyBorder="1" applyAlignment="1">
      <alignment horizontal="center" vertical="center"/>
    </xf>
    <xf numFmtId="49" fontId="10" fillId="9" borderId="16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49" fontId="13" fillId="2" borderId="26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9" fillId="16" borderId="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 wrapText="1"/>
    </xf>
    <xf numFmtId="4" fontId="13" fillId="0" borderId="30" xfId="0" applyNumberFormat="1" applyFont="1" applyFill="1" applyBorder="1" applyAlignment="1"/>
    <xf numFmtId="4" fontId="13" fillId="0" borderId="22" xfId="0" applyNumberFormat="1" applyFont="1" applyFill="1" applyBorder="1" applyAlignment="1"/>
    <xf numFmtId="4" fontId="10" fillId="0" borderId="21" xfId="0" applyNumberFormat="1" applyFont="1" applyFill="1" applyBorder="1" applyAlignment="1">
      <alignment horizontal="center"/>
    </xf>
    <xf numFmtId="0" fontId="10" fillId="19" borderId="29" xfId="0" applyFont="1" applyFill="1" applyBorder="1" applyAlignment="1">
      <alignment horizontal="center"/>
    </xf>
    <xf numFmtId="4" fontId="10" fillId="0" borderId="27" xfId="0" applyNumberFormat="1" applyFont="1" applyFill="1" applyBorder="1" applyAlignment="1">
      <alignment horizontal="left" vertical="center"/>
    </xf>
    <xf numFmtId="49" fontId="13" fillId="0" borderId="19" xfId="0" applyNumberFormat="1" applyFont="1" applyFill="1" applyBorder="1" applyAlignment="1">
      <alignment horizontal="left" vertical="center"/>
    </xf>
    <xf numFmtId="49" fontId="16" fillId="6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17" borderId="26" xfId="0" applyFont="1" applyFill="1" applyBorder="1" applyAlignment="1">
      <alignment horizontal="left" vertical="center"/>
    </xf>
    <xf numFmtId="0" fontId="10" fillId="12" borderId="17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left" vertical="center" wrapText="1"/>
    </xf>
    <xf numFmtId="0" fontId="10" fillId="17" borderId="27" xfId="0" applyFont="1" applyFill="1" applyBorder="1" applyAlignment="1">
      <alignment horizontal="left" vertical="center" wrapText="1"/>
    </xf>
    <xf numFmtId="0" fontId="10" fillId="12" borderId="25" xfId="0" applyFont="1" applyFill="1" applyBorder="1" applyAlignment="1">
      <alignment horizontal="left" vertical="center" wrapText="1"/>
    </xf>
    <xf numFmtId="0" fontId="10" fillId="9" borderId="16" xfId="0" applyFont="1" applyFill="1" applyBorder="1" applyAlignment="1">
      <alignment horizontal="left" vertical="center" wrapText="1"/>
    </xf>
    <xf numFmtId="0" fontId="10" fillId="6" borderId="1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/>
    <xf numFmtId="4" fontId="13" fillId="0" borderId="22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8" fillId="2" borderId="21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4" fontId="13" fillId="0" borderId="8" xfId="0" applyNumberFormat="1" applyFont="1" applyFill="1" applyBorder="1" applyAlignment="1">
      <alignment horizontal="right"/>
    </xf>
    <xf numFmtId="0" fontId="3" fillId="2" borderId="27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/>
    </xf>
    <xf numFmtId="0" fontId="13" fillId="0" borderId="2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/>
    </xf>
    <xf numFmtId="0" fontId="10" fillId="9" borderId="27" xfId="0" applyFont="1" applyFill="1" applyBorder="1" applyAlignment="1">
      <alignment horizontal="center"/>
    </xf>
    <xf numFmtId="49" fontId="13" fillId="9" borderId="29" xfId="0" applyNumberFormat="1" applyFont="1" applyFill="1" applyBorder="1" applyAlignment="1">
      <alignment horizontal="center"/>
    </xf>
    <xf numFmtId="0" fontId="13" fillId="9" borderId="27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/>
    </xf>
    <xf numFmtId="0" fontId="10" fillId="9" borderId="26" xfId="0" applyFont="1" applyFill="1" applyBorder="1" applyAlignment="1">
      <alignment horizontal="center"/>
    </xf>
    <xf numFmtId="49" fontId="13" fillId="9" borderId="9" xfId="0" applyNumberFormat="1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/>
    </xf>
    <xf numFmtId="0" fontId="6" fillId="9" borderId="24" xfId="0" applyFont="1" applyFill="1" applyBorder="1" applyAlignment="1">
      <alignment horizontal="center"/>
    </xf>
    <xf numFmtId="0" fontId="10" fillId="9" borderId="21" xfId="0" applyFont="1" applyFill="1" applyBorder="1" applyAlignment="1">
      <alignment horizontal="center"/>
    </xf>
    <xf numFmtId="49" fontId="13" fillId="9" borderId="22" xfId="0" applyNumberFormat="1" applyFont="1" applyFill="1" applyBorder="1" applyAlignment="1">
      <alignment horizontal="center"/>
    </xf>
    <xf numFmtId="0" fontId="15" fillId="9" borderId="26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49" fontId="13" fillId="9" borderId="27" xfId="0" applyNumberFormat="1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 vertical="center"/>
    </xf>
    <xf numFmtId="49" fontId="13" fillId="9" borderId="21" xfId="0" applyNumberFormat="1" applyFont="1" applyFill="1" applyBorder="1" applyAlignment="1">
      <alignment horizontal="center"/>
    </xf>
    <xf numFmtId="49" fontId="13" fillId="9" borderId="19" xfId="0" applyNumberFormat="1" applyFont="1" applyFill="1" applyBorder="1" applyAlignment="1">
      <alignment horizontal="center"/>
    </xf>
    <xf numFmtId="4" fontId="19" fillId="2" borderId="8" xfId="0" applyNumberFormat="1" applyFont="1" applyFill="1" applyBorder="1" applyAlignment="1"/>
    <xf numFmtId="4" fontId="13" fillId="2" borderId="29" xfId="0" applyNumberFormat="1" applyFont="1" applyFill="1" applyBorder="1" applyAlignment="1">
      <alignment horizontal="right"/>
    </xf>
    <xf numFmtId="4" fontId="10" fillId="2" borderId="27" xfId="0" applyNumberFormat="1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4" fontId="13" fillId="2" borderId="9" xfId="0" applyNumberFormat="1" applyFont="1" applyFill="1" applyBorder="1" applyAlignment="1">
      <alignment horizontal="right"/>
    </xf>
    <xf numFmtId="4" fontId="10" fillId="2" borderId="26" xfId="0" applyNumberFormat="1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/>
    </xf>
    <xf numFmtId="0" fontId="15" fillId="9" borderId="8" xfId="0" applyFont="1" applyFill="1" applyBorder="1" applyAlignment="1">
      <alignment horizontal="center" vertical="center"/>
    </xf>
    <xf numFmtId="49" fontId="13" fillId="9" borderId="26" xfId="0" applyNumberFormat="1" applyFont="1" applyFill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3" fillId="9" borderId="29" xfId="0" applyFont="1" applyFill="1" applyBorder="1" applyAlignment="1">
      <alignment horizontal="center"/>
    </xf>
    <xf numFmtId="0" fontId="15" fillId="9" borderId="27" xfId="0" applyFont="1" applyFill="1" applyBorder="1" applyAlignment="1">
      <alignment horizontal="center" vertical="center"/>
    </xf>
    <xf numFmtId="49" fontId="3" fillId="9" borderId="21" xfId="0" applyNumberFormat="1" applyFont="1" applyFill="1" applyBorder="1" applyAlignment="1">
      <alignment horizontal="center"/>
    </xf>
    <xf numFmtId="49" fontId="2" fillId="9" borderId="21" xfId="0" applyNumberFormat="1" applyFont="1" applyFill="1" applyBorder="1" applyAlignment="1">
      <alignment horizontal="center"/>
    </xf>
    <xf numFmtId="0" fontId="12" fillId="9" borderId="17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49" fontId="2" fillId="9" borderId="17" xfId="0" applyNumberFormat="1" applyFont="1" applyFill="1" applyBorder="1" applyAlignment="1">
      <alignment horizontal="center"/>
    </xf>
    <xf numFmtId="0" fontId="17" fillId="9" borderId="21" xfId="0" applyFont="1" applyFill="1" applyBorder="1" applyAlignment="1">
      <alignment horizontal="center" vertical="center"/>
    </xf>
    <xf numFmtId="0" fontId="15" fillId="15" borderId="26" xfId="0" applyFont="1" applyFill="1" applyBorder="1" applyAlignment="1">
      <alignment horizontal="center" vertical="center"/>
    </xf>
    <xf numFmtId="0" fontId="13" fillId="15" borderId="26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/>
    </xf>
    <xf numFmtId="0" fontId="14" fillId="15" borderId="9" xfId="0" applyFont="1" applyFill="1" applyBorder="1" applyAlignment="1">
      <alignment horizontal="center"/>
    </xf>
    <xf numFmtId="49" fontId="13" fillId="15" borderId="25" xfId="0" applyNumberFormat="1" applyFont="1" applyFill="1" applyBorder="1" applyAlignment="1">
      <alignment horizontal="center"/>
    </xf>
    <xf numFmtId="49" fontId="13" fillId="15" borderId="21" xfId="0" applyNumberFormat="1" applyFont="1" applyFill="1" applyBorder="1" applyAlignment="1">
      <alignment horizontal="center"/>
    </xf>
    <xf numFmtId="0" fontId="17" fillId="15" borderId="26" xfId="0" applyFont="1" applyFill="1" applyBorder="1" applyAlignment="1">
      <alignment horizontal="center" vertical="center"/>
    </xf>
    <xf numFmtId="0" fontId="15" fillId="15" borderId="23" xfId="0" applyFont="1" applyFill="1" applyBorder="1" applyAlignment="1">
      <alignment horizontal="center" vertical="center"/>
    </xf>
    <xf numFmtId="0" fontId="13" fillId="15" borderId="21" xfId="0" applyFont="1" applyFill="1" applyBorder="1" applyAlignment="1">
      <alignment horizontal="center"/>
    </xf>
    <xf numFmtId="0" fontId="13" fillId="15" borderId="22" xfId="0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49" fontId="13" fillId="5" borderId="26" xfId="0" applyNumberFormat="1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/>
    </xf>
    <xf numFmtId="0" fontId="12" fillId="5" borderId="17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/>
    </xf>
    <xf numFmtId="49" fontId="13" fillId="5" borderId="17" xfId="0" applyNumberFormat="1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49" fontId="13" fillId="5" borderId="21" xfId="0" applyNumberFormat="1" applyFont="1" applyFill="1" applyBorder="1" applyAlignment="1">
      <alignment horizontal="center"/>
    </xf>
    <xf numFmtId="0" fontId="15" fillId="5" borderId="20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49" fontId="13" fillId="5" borderId="19" xfId="0" applyNumberFormat="1" applyFont="1" applyFill="1" applyBorder="1" applyAlignment="1">
      <alignment horizontal="center"/>
    </xf>
    <xf numFmtId="0" fontId="15" fillId="5" borderId="21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5" fillId="5" borderId="2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17" fillId="14" borderId="27" xfId="0" applyFont="1" applyFill="1" applyBorder="1" applyAlignment="1">
      <alignment horizontal="center" vertical="center"/>
    </xf>
    <xf numFmtId="0" fontId="15" fillId="14" borderId="2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4" fontId="13" fillId="0" borderId="29" xfId="0" applyNumberFormat="1" applyFont="1" applyFill="1" applyBorder="1" applyAlignment="1">
      <alignment horizontal="right"/>
    </xf>
    <xf numFmtId="49" fontId="13" fillId="9" borderId="28" xfId="0" applyNumberFormat="1" applyFont="1" applyFill="1" applyBorder="1" applyAlignment="1">
      <alignment horizontal="center"/>
    </xf>
    <xf numFmtId="49" fontId="13" fillId="9" borderId="35" xfId="0" applyNumberFormat="1" applyFont="1" applyFill="1" applyBorder="1" applyAlignment="1">
      <alignment horizontal="center"/>
    </xf>
    <xf numFmtId="49" fontId="13" fillId="5" borderId="35" xfId="0" applyNumberFormat="1" applyFont="1" applyFill="1" applyBorder="1" applyAlignment="1">
      <alignment horizontal="center"/>
    </xf>
    <xf numFmtId="49" fontId="13" fillId="9" borderId="38" xfId="0" applyNumberFormat="1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49" fontId="13" fillId="9" borderId="41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1" fillId="0" borderId="27" xfId="0" applyNumberFormat="1" applyFont="1" applyFill="1" applyBorder="1" applyAlignment="1">
      <alignment horizontal="center"/>
    </xf>
    <xf numFmtId="0" fontId="1" fillId="14" borderId="21" xfId="0" applyFont="1" applyFill="1" applyBorder="1" applyAlignment="1">
      <alignment horizontal="center"/>
    </xf>
    <xf numFmtId="0" fontId="1" fillId="14" borderId="22" xfId="0" applyFont="1" applyFill="1" applyBorder="1" applyAlignment="1">
      <alignment horizontal="center"/>
    </xf>
    <xf numFmtId="49" fontId="1" fillId="14" borderId="22" xfId="0" applyNumberFormat="1" applyFont="1" applyFill="1" applyBorder="1" applyAlignment="1">
      <alignment horizontal="center"/>
    </xf>
    <xf numFmtId="4" fontId="1" fillId="0" borderId="22" xfId="0" applyNumberFormat="1" applyFont="1" applyFill="1" applyBorder="1" applyAlignment="1">
      <alignment horizontal="right"/>
    </xf>
    <xf numFmtId="0" fontId="1" fillId="5" borderId="21" xfId="0" applyFont="1" applyFill="1" applyBorder="1" applyAlignment="1">
      <alignment horizontal="center"/>
    </xf>
    <xf numFmtId="49" fontId="1" fillId="5" borderId="22" xfId="0" applyNumberFormat="1" applyFont="1" applyFill="1" applyBorder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49" fontId="1" fillId="9" borderId="21" xfId="0" applyNumberFormat="1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15" borderId="19" xfId="0" applyFont="1" applyFill="1" applyBorder="1" applyAlignment="1">
      <alignment horizontal="center"/>
    </xf>
    <xf numFmtId="0" fontId="1" fillId="15" borderId="18" xfId="0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0" fontId="17" fillId="9" borderId="5" xfId="0" applyFont="1" applyFill="1" applyBorder="1" applyAlignment="1">
      <alignment horizontal="center" vertical="center"/>
    </xf>
    <xf numFmtId="49" fontId="1" fillId="9" borderId="22" xfId="0" applyNumberFormat="1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4" fontId="1" fillId="0" borderId="23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49" fontId="13" fillId="9" borderId="1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0" borderId="0" xfId="0" applyBorder="1"/>
    <xf numFmtId="0" fontId="1" fillId="15" borderId="30" xfId="0" applyFont="1" applyFill="1" applyBorder="1" applyAlignment="1">
      <alignment vertical="center" wrapText="1"/>
    </xf>
    <xf numFmtId="0" fontId="15" fillId="20" borderId="8" xfId="0" applyFont="1" applyFill="1" applyBorder="1" applyAlignment="1">
      <alignment horizontal="center" vertical="center"/>
    </xf>
    <xf numFmtId="0" fontId="13" fillId="20" borderId="26" xfId="0" applyFont="1" applyFill="1" applyBorder="1" applyAlignment="1">
      <alignment horizontal="center"/>
    </xf>
    <xf numFmtId="0" fontId="13" fillId="20" borderId="9" xfId="0" applyFont="1" applyFill="1" applyBorder="1" applyAlignment="1">
      <alignment horizontal="center"/>
    </xf>
    <xf numFmtId="49" fontId="13" fillId="20" borderId="26" xfId="0" applyNumberFormat="1" applyFont="1" applyFill="1" applyBorder="1" applyAlignment="1">
      <alignment horizontal="center"/>
    </xf>
    <xf numFmtId="0" fontId="15" fillId="20" borderId="21" xfId="0" applyFont="1" applyFill="1" applyBorder="1" applyAlignment="1">
      <alignment horizontal="center" vertical="center"/>
    </xf>
    <xf numFmtId="0" fontId="4" fillId="20" borderId="21" xfId="0" applyFont="1" applyFill="1" applyBorder="1" applyAlignment="1">
      <alignment horizontal="center"/>
    </xf>
    <xf numFmtId="0" fontId="4" fillId="20" borderId="22" xfId="0" applyFont="1" applyFill="1" applyBorder="1" applyAlignment="1">
      <alignment horizontal="center"/>
    </xf>
    <xf numFmtId="49" fontId="13" fillId="20" borderId="21" xfId="0" applyNumberFormat="1" applyFont="1" applyFill="1" applyBorder="1" applyAlignment="1">
      <alignment horizontal="center"/>
    </xf>
    <xf numFmtId="0" fontId="15" fillId="20" borderId="26" xfId="0" applyFont="1" applyFill="1" applyBorder="1" applyAlignment="1">
      <alignment horizontal="center" vertical="center"/>
    </xf>
    <xf numFmtId="0" fontId="17" fillId="14" borderId="26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/>
    </xf>
    <xf numFmtId="49" fontId="1" fillId="14" borderId="21" xfId="0" applyNumberFormat="1" applyFont="1" applyFill="1" applyBorder="1" applyAlignment="1">
      <alignment horizontal="center"/>
    </xf>
    <xf numFmtId="0" fontId="15" fillId="21" borderId="26" xfId="0" applyFont="1" applyFill="1" applyBorder="1" applyAlignment="1">
      <alignment horizontal="center" vertical="center"/>
    </xf>
    <xf numFmtId="0" fontId="13" fillId="21" borderId="26" xfId="0" applyFont="1" applyFill="1" applyBorder="1" applyAlignment="1">
      <alignment horizontal="center"/>
    </xf>
    <xf numFmtId="0" fontId="13" fillId="21" borderId="9" xfId="0" applyFont="1" applyFill="1" applyBorder="1" applyAlignment="1">
      <alignment horizontal="center"/>
    </xf>
    <xf numFmtId="49" fontId="13" fillId="21" borderId="19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3" fillId="12" borderId="16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16" borderId="15" xfId="0" applyFont="1" applyFill="1" applyBorder="1" applyAlignment="1">
      <alignment horizontal="center" vertical="top" wrapText="1"/>
    </xf>
    <xf numFmtId="0" fontId="9" fillId="16" borderId="7" xfId="0" applyFont="1" applyFill="1" applyBorder="1" applyAlignment="1">
      <alignment horizontal="center" vertical="top" wrapText="1"/>
    </xf>
    <xf numFmtId="0" fontId="13" fillId="17" borderId="28" xfId="0" applyFont="1" applyFill="1" applyBorder="1" applyAlignment="1">
      <alignment horizontal="center" vertical="center" wrapText="1"/>
    </xf>
    <xf numFmtId="0" fontId="13" fillId="17" borderId="29" xfId="0" applyFont="1" applyFill="1" applyBorder="1" applyAlignment="1">
      <alignment horizontal="center" vertical="center" wrapText="1"/>
    </xf>
    <xf numFmtId="0" fontId="13" fillId="17" borderId="3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wrapText="1"/>
    </xf>
    <xf numFmtId="0" fontId="16" fillId="3" borderId="16" xfId="0" applyFont="1" applyFill="1" applyBorder="1" applyAlignment="1">
      <alignment horizontal="left" wrapText="1"/>
    </xf>
    <xf numFmtId="0" fontId="16" fillId="3" borderId="31" xfId="0" applyFont="1" applyFill="1" applyBorder="1" applyAlignment="1">
      <alignment horizontal="left" wrapText="1"/>
    </xf>
    <xf numFmtId="0" fontId="9" fillId="18" borderId="11" xfId="0" applyFont="1" applyFill="1" applyBorder="1" applyAlignment="1">
      <alignment horizontal="center" vertical="center"/>
    </xf>
    <xf numFmtId="0" fontId="9" fillId="18" borderId="16" xfId="0" applyFont="1" applyFill="1" applyBorder="1" applyAlignment="1">
      <alignment horizontal="center" vertical="center"/>
    </xf>
    <xf numFmtId="0" fontId="9" fillId="18" borderId="31" xfId="0" applyFont="1" applyFill="1" applyBorder="1" applyAlignment="1">
      <alignment horizontal="center" vertical="center"/>
    </xf>
    <xf numFmtId="0" fontId="10" fillId="17" borderId="11" xfId="0" applyFont="1" applyFill="1" applyBorder="1" applyAlignment="1">
      <alignment horizontal="center" vertical="center"/>
    </xf>
    <xf numFmtId="0" fontId="10" fillId="17" borderId="16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17" borderId="10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center"/>
    </xf>
    <xf numFmtId="0" fontId="10" fillId="17" borderId="8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center" vertical="top"/>
    </xf>
    <xf numFmtId="0" fontId="9" fillId="5" borderId="25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/>
    </xf>
    <xf numFmtId="0" fontId="16" fillId="0" borderId="24" xfId="0" applyFont="1" applyFill="1" applyBorder="1" applyAlignment="1">
      <alignment horizontal="left"/>
    </xf>
    <xf numFmtId="0" fontId="16" fillId="0" borderId="22" xfId="0" applyFont="1" applyFill="1" applyBorder="1" applyAlignment="1">
      <alignment horizontal="left"/>
    </xf>
    <xf numFmtId="0" fontId="16" fillId="0" borderId="23" xfId="0" applyFont="1" applyFill="1" applyBorder="1" applyAlignment="1">
      <alignment horizontal="left"/>
    </xf>
    <xf numFmtId="0" fontId="9" fillId="13" borderId="11" xfId="0" applyFont="1" applyFill="1" applyBorder="1" applyAlignment="1">
      <alignment horizontal="left" vertical="center"/>
    </xf>
    <xf numFmtId="0" fontId="9" fillId="13" borderId="16" xfId="0" applyFont="1" applyFill="1" applyBorder="1" applyAlignment="1">
      <alignment horizontal="left" vertical="center"/>
    </xf>
    <xf numFmtId="0" fontId="9" fillId="13" borderId="3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16" fillId="18" borderId="11" xfId="0" applyFont="1" applyFill="1" applyBorder="1" applyAlignment="1">
      <alignment horizontal="left" wrapText="1"/>
    </xf>
    <xf numFmtId="0" fontId="16" fillId="18" borderId="16" xfId="0" applyFont="1" applyFill="1" applyBorder="1" applyAlignment="1">
      <alignment horizontal="left" wrapText="1"/>
    </xf>
    <xf numFmtId="0" fontId="16" fillId="18" borderId="31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top"/>
    </xf>
    <xf numFmtId="0" fontId="9" fillId="16" borderId="25" xfId="0" applyFont="1" applyFill="1" applyBorder="1" applyAlignment="1">
      <alignment horizontal="center" vertical="top"/>
    </xf>
    <xf numFmtId="0" fontId="13" fillId="15" borderId="24" xfId="0" applyFont="1" applyFill="1" applyBorder="1" applyAlignment="1">
      <alignment horizontal="center" vertical="center" wrapText="1"/>
    </xf>
    <xf numFmtId="0" fontId="13" fillId="15" borderId="2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20" borderId="28" xfId="0" applyFont="1" applyFill="1" applyBorder="1" applyAlignment="1">
      <alignment horizontal="center" vertical="center" wrapText="1"/>
    </xf>
    <xf numFmtId="0" fontId="13" fillId="20" borderId="29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3" fillId="20" borderId="24" xfId="0" applyFont="1" applyFill="1" applyBorder="1" applyAlignment="1">
      <alignment horizontal="center" vertical="center" wrapText="1"/>
    </xf>
    <xf numFmtId="0" fontId="13" fillId="20" borderId="22" xfId="0" applyFont="1" applyFill="1" applyBorder="1" applyAlignment="1">
      <alignment horizontal="center" vertical="center" wrapText="1"/>
    </xf>
    <xf numFmtId="0" fontId="13" fillId="20" borderId="23" xfId="0" applyFont="1" applyFill="1" applyBorder="1" applyAlignment="1">
      <alignment horizontal="center" vertical="center" wrapText="1"/>
    </xf>
    <xf numFmtId="0" fontId="13" fillId="20" borderId="4" xfId="0" applyFont="1" applyFill="1" applyBorder="1" applyAlignment="1">
      <alignment horizontal="center" vertical="center" wrapText="1"/>
    </xf>
    <xf numFmtId="0" fontId="13" fillId="20" borderId="3" xfId="0" applyFont="1" applyFill="1" applyBorder="1" applyAlignment="1">
      <alignment horizontal="center" vertical="center" wrapText="1"/>
    </xf>
    <xf numFmtId="0" fontId="13" fillId="20" borderId="2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21" borderId="10" xfId="0" applyFont="1" applyFill="1" applyBorder="1" applyAlignment="1">
      <alignment horizontal="center" vertical="center" wrapText="1"/>
    </xf>
    <xf numFmtId="0" fontId="13" fillId="21" borderId="9" xfId="0" applyFont="1" applyFill="1" applyBorder="1" applyAlignment="1">
      <alignment horizontal="center" vertical="center" wrapText="1"/>
    </xf>
    <xf numFmtId="0" fontId="13" fillId="21" borderId="8" xfId="0" applyFont="1" applyFill="1" applyBorder="1" applyAlignment="1">
      <alignment horizontal="center" vertical="center" wrapText="1"/>
    </xf>
    <xf numFmtId="0" fontId="13" fillId="21" borderId="24" xfId="0" applyFont="1" applyFill="1" applyBorder="1" applyAlignment="1">
      <alignment horizontal="center" vertical="center" wrapText="1"/>
    </xf>
    <xf numFmtId="0" fontId="13" fillId="21" borderId="22" xfId="0" applyFont="1" applyFill="1" applyBorder="1" applyAlignment="1">
      <alignment horizontal="center" vertical="center" wrapText="1"/>
    </xf>
    <xf numFmtId="0" fontId="13" fillId="21" borderId="23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6" borderId="29" xfId="0" applyFont="1" applyFill="1" applyBorder="1" applyAlignment="1">
      <alignment horizontal="center" vertical="center" wrapText="1"/>
    </xf>
    <xf numFmtId="0" fontId="13" fillId="16" borderId="30" xfId="0" applyFont="1" applyFill="1" applyBorder="1" applyAlignment="1">
      <alignment horizontal="center" vertical="center" wrapText="1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22" xfId="0" applyFont="1" applyFill="1" applyBorder="1" applyAlignment="1">
      <alignment horizontal="center" vertical="center" wrapText="1"/>
    </xf>
    <xf numFmtId="0" fontId="13" fillId="16" borderId="23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3" fillId="16" borderId="34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" fillId="12" borderId="11" xfId="0" applyFont="1" applyFill="1" applyBorder="1" applyAlignment="1">
      <alignment horizontal="left" vertical="center" wrapText="1"/>
    </xf>
    <xf numFmtId="4" fontId="10" fillId="2" borderId="14" xfId="0" applyNumberFormat="1" applyFont="1" applyFill="1" applyBorder="1" applyAlignment="1">
      <alignment horizontal="center"/>
    </xf>
    <xf numFmtId="4" fontId="10" fillId="2" borderId="25" xfId="0" applyNumberFormat="1" applyFont="1" applyFill="1" applyBorder="1" applyAlignment="1">
      <alignment horizontal="center"/>
    </xf>
    <xf numFmtId="4" fontId="10" fillId="2" borderId="17" xfId="0" applyNumberFormat="1" applyFont="1" applyFill="1" applyBorder="1" applyAlignment="1">
      <alignment horizontal="center"/>
    </xf>
    <xf numFmtId="4" fontId="10" fillId="2" borderId="19" xfId="0" applyNumberFormat="1" applyFont="1" applyFill="1" applyBorder="1" applyAlignment="1">
      <alignment horizontal="center"/>
    </xf>
    <xf numFmtId="4" fontId="10" fillId="0" borderId="19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49" fontId="1" fillId="15" borderId="23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49" fontId="1" fillId="15" borderId="17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5" xfId="0" applyNumberFormat="1" applyFont="1" applyFill="1" applyBorder="1" applyAlignment="1">
      <alignment horizontal="center" vertical="center"/>
    </xf>
    <xf numFmtId="0" fontId="1" fillId="20" borderId="30" xfId="0" applyFont="1" applyFill="1" applyBorder="1" applyAlignment="1">
      <alignment vertical="center" wrapText="1"/>
    </xf>
    <xf numFmtId="49" fontId="1" fillId="20" borderId="27" xfId="0" applyNumberFormat="1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" fontId="1" fillId="0" borderId="27" xfId="0" applyNumberFormat="1" applyFont="1" applyFill="1" applyBorder="1" applyAlignment="1">
      <alignment horizontal="center" vertical="center"/>
    </xf>
    <xf numFmtId="0" fontId="1" fillId="20" borderId="22" xfId="0" applyFont="1" applyFill="1" applyBorder="1" applyAlignment="1">
      <alignment vertical="center" wrapText="1"/>
    </xf>
    <xf numFmtId="49" fontId="1" fillId="20" borderId="23" xfId="0" applyNumberFormat="1" applyFont="1" applyFill="1" applyBorder="1" applyAlignment="1">
      <alignment horizontal="center" vertical="center"/>
    </xf>
    <xf numFmtId="0" fontId="1" fillId="20" borderId="17" xfId="0" applyFont="1" applyFill="1" applyBorder="1" applyAlignment="1">
      <alignment vertical="center" wrapText="1"/>
    </xf>
    <xf numFmtId="49" fontId="1" fillId="20" borderId="17" xfId="0" applyNumberFormat="1" applyFont="1" applyFill="1" applyBorder="1" applyAlignment="1">
      <alignment horizontal="center" vertical="center"/>
    </xf>
    <xf numFmtId="4" fontId="1" fillId="0" borderId="17" xfId="0" applyNumberFormat="1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vertical="center" wrapText="1"/>
    </xf>
    <xf numFmtId="49" fontId="1" fillId="14" borderId="8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0" borderId="26" xfId="0" applyNumberFormat="1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center" wrapText="1"/>
    </xf>
    <xf numFmtId="49" fontId="1" fillId="14" borderId="23" xfId="0" applyNumberFormat="1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vertical="center" wrapText="1"/>
    </xf>
    <xf numFmtId="49" fontId="1" fillId="14" borderId="21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 wrapText="1"/>
    </xf>
    <xf numFmtId="49" fontId="1" fillId="14" borderId="5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9" xfId="0" applyFont="1" applyFill="1" applyBorder="1" applyAlignment="1">
      <alignment vertical="center" wrapText="1"/>
    </xf>
    <xf numFmtId="49" fontId="1" fillId="9" borderId="8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vertical="center" wrapText="1"/>
    </xf>
    <xf numFmtId="49" fontId="1" fillId="9" borderId="2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vertical="center" wrapText="1"/>
    </xf>
    <xf numFmtId="49" fontId="1" fillId="9" borderId="2" xfId="0" applyNumberFormat="1" applyFont="1" applyFill="1" applyBorder="1" applyAlignment="1">
      <alignment horizontal="center" vertical="center"/>
    </xf>
    <xf numFmtId="0" fontId="1" fillId="21" borderId="9" xfId="0" applyFont="1" applyFill="1" applyBorder="1" applyAlignment="1">
      <alignment vertical="center" wrapText="1"/>
    </xf>
    <xf numFmtId="49" fontId="1" fillId="21" borderId="8" xfId="0" applyNumberFormat="1" applyFont="1" applyFill="1" applyBorder="1" applyAlignment="1">
      <alignment horizontal="center" vertical="center"/>
    </xf>
    <xf numFmtId="0" fontId="1" fillId="21" borderId="22" xfId="0" applyFont="1" applyFill="1" applyBorder="1" applyAlignment="1">
      <alignment vertical="center" wrapText="1"/>
    </xf>
    <xf numFmtId="49" fontId="1" fillId="21" borderId="2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vertical="center" wrapText="1"/>
    </xf>
    <xf numFmtId="49" fontId="1" fillId="21" borderId="2" xfId="0" applyNumberFormat="1" applyFont="1" applyFill="1" applyBorder="1" applyAlignment="1">
      <alignment horizontal="center" vertical="center"/>
    </xf>
    <xf numFmtId="0" fontId="0" fillId="0" borderId="13" xfId="0" applyFont="1" applyBorder="1"/>
    <xf numFmtId="0" fontId="0" fillId="0" borderId="34" xfId="0" applyFont="1" applyBorder="1"/>
    <xf numFmtId="0" fontId="1" fillId="16" borderId="9" xfId="0" applyFont="1" applyFill="1" applyBorder="1" applyAlignment="1">
      <alignment vertical="center"/>
    </xf>
    <xf numFmtId="49" fontId="1" fillId="16" borderId="8" xfId="0" applyNumberFormat="1" applyFont="1" applyFill="1" applyBorder="1" applyAlignment="1">
      <alignment horizontal="center" vertical="center"/>
    </xf>
    <xf numFmtId="0" fontId="1" fillId="16" borderId="22" xfId="0" applyFont="1" applyFill="1" applyBorder="1" applyAlignment="1">
      <alignment vertical="center" wrapText="1"/>
    </xf>
    <xf numFmtId="49" fontId="1" fillId="16" borderId="23" xfId="0" applyNumberFormat="1" applyFont="1" applyFill="1" applyBorder="1" applyAlignment="1">
      <alignment horizontal="center" vertical="center"/>
    </xf>
    <xf numFmtId="0" fontId="1" fillId="16" borderId="23" xfId="0" applyFont="1" applyFill="1" applyBorder="1" applyAlignment="1">
      <alignment vertical="center" wrapText="1"/>
    </xf>
    <xf numFmtId="49" fontId="1" fillId="16" borderId="21" xfId="0" applyNumberFormat="1" applyFont="1" applyFill="1" applyBorder="1" applyAlignment="1">
      <alignment horizontal="center" vertical="center"/>
    </xf>
    <xf numFmtId="0" fontId="1" fillId="16" borderId="34" xfId="0" applyFont="1" applyFill="1" applyBorder="1" applyAlignment="1">
      <alignment vertical="center" wrapText="1"/>
    </xf>
    <xf numFmtId="49" fontId="1" fillId="16" borderId="5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49" fontId="1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5" borderId="23" xfId="0" applyFont="1" applyFill="1" applyBorder="1" applyAlignment="1">
      <alignment vertical="center" wrapText="1"/>
    </xf>
    <xf numFmtId="49" fontId="1" fillId="5" borderId="21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" fontId="1" fillId="0" borderId="24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9" fillId="2" borderId="23" xfId="0" applyNumberFormat="1" applyFont="1" applyFill="1" applyBorder="1" applyAlignment="1"/>
    <xf numFmtId="4" fontId="19" fillId="2" borderId="2" xfId="0" applyNumberFormat="1" applyFont="1" applyFill="1" applyBorder="1" applyAlignment="1"/>
    <xf numFmtId="4" fontId="13" fillId="0" borderId="8" xfId="0" applyNumberFormat="1" applyFont="1" applyFill="1" applyBorder="1" applyAlignment="1"/>
    <xf numFmtId="4" fontId="13" fillId="0" borderId="2" xfId="0" applyNumberFormat="1" applyFont="1" applyFill="1" applyBorder="1" applyAlignment="1"/>
    <xf numFmtId="4" fontId="13" fillId="2" borderId="22" xfId="0" applyNumberFormat="1" applyFont="1" applyFill="1" applyBorder="1" applyAlignment="1">
      <alignment horizontal="right"/>
    </xf>
    <xf numFmtId="4" fontId="14" fillId="0" borderId="8" xfId="0" applyNumberFormat="1" applyFont="1" applyFill="1" applyBorder="1" applyAlignment="1"/>
    <xf numFmtId="4" fontId="13" fillId="0" borderId="23" xfId="0" applyNumberFormat="1" applyFont="1" applyFill="1" applyBorder="1" applyAlignment="1"/>
    <xf numFmtId="4" fontId="13" fillId="0" borderId="30" xfId="0" applyNumberFormat="1" applyFont="1" applyFill="1" applyBorder="1" applyAlignment="1">
      <alignment horizontal="right"/>
    </xf>
    <xf numFmtId="0" fontId="13" fillId="0" borderId="25" xfId="0" applyFont="1" applyFill="1" applyBorder="1" applyAlignment="1">
      <alignment horizontal="center"/>
    </xf>
    <xf numFmtId="4" fontId="9" fillId="0" borderId="32" xfId="0" applyNumberFormat="1" applyFont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16" fillId="0" borderId="23" xfId="0" applyNumberFormat="1" applyFont="1" applyBorder="1" applyAlignment="1">
      <alignment horizontal="right" vertical="center" wrapText="1"/>
    </xf>
    <xf numFmtId="0" fontId="0" fillId="0" borderId="15" xfId="0" applyFont="1" applyBorder="1"/>
    <xf numFmtId="0" fontId="0" fillId="0" borderId="32" xfId="0" applyFont="1" applyBorder="1"/>
    <xf numFmtId="4" fontId="16" fillId="0" borderId="8" xfId="0" applyNumberFormat="1" applyFont="1" applyBorder="1" applyAlignment="1">
      <alignment horizontal="right" vertical="center" wrapText="1"/>
    </xf>
    <xf numFmtId="4" fontId="16" fillId="0" borderId="17" xfId="0" applyNumberFormat="1" applyFont="1" applyBorder="1" applyAlignment="1">
      <alignment horizontal="right" vertical="center" wrapText="1"/>
    </xf>
    <xf numFmtId="4" fontId="10" fillId="0" borderId="28" xfId="0" applyNumberFormat="1" applyFont="1" applyFill="1" applyBorder="1" applyAlignment="1">
      <alignment horizontal="left"/>
    </xf>
    <xf numFmtId="4" fontId="10" fillId="0" borderId="29" xfId="0" applyNumberFormat="1" applyFont="1" applyFill="1" applyBorder="1" applyAlignment="1">
      <alignment horizontal="left"/>
    </xf>
    <xf numFmtId="4" fontId="10" fillId="0" borderId="30" xfId="0" applyNumberFormat="1" applyFont="1" applyFill="1" applyBorder="1" applyAlignment="1">
      <alignment horizontal="left"/>
    </xf>
    <xf numFmtId="4" fontId="10" fillId="0" borderId="4" xfId="0" applyNumberFormat="1" applyFont="1" applyFill="1" applyBorder="1" applyAlignment="1">
      <alignment horizontal="left"/>
    </xf>
    <xf numFmtId="4" fontId="10" fillId="0" borderId="3" xfId="0" applyNumberFormat="1" applyFont="1" applyFill="1" applyBorder="1" applyAlignment="1">
      <alignment horizontal="left"/>
    </xf>
    <xf numFmtId="4" fontId="10" fillId="0" borderId="2" xfId="0" applyNumberFormat="1" applyFont="1" applyFill="1" applyBorder="1" applyAlignment="1">
      <alignment horizontal="left"/>
    </xf>
    <xf numFmtId="0" fontId="9" fillId="2" borderId="11" xfId="0" applyFont="1" applyFill="1" applyBorder="1"/>
    <xf numFmtId="0" fontId="14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 wrapText="1"/>
    </xf>
    <xf numFmtId="4" fontId="16" fillId="2" borderId="34" xfId="0" applyNumberFormat="1" applyFont="1" applyFill="1" applyBorder="1" applyAlignment="1">
      <alignment horizontal="right" vertical="center" wrapText="1"/>
    </xf>
    <xf numFmtId="0" fontId="9" fillId="2" borderId="13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left" wrapText="1"/>
    </xf>
    <xf numFmtId="0" fontId="10" fillId="2" borderId="31" xfId="0" applyFont="1" applyFill="1" applyBorder="1" applyAlignment="1">
      <alignment horizontal="left" wrapText="1"/>
    </xf>
    <xf numFmtId="4" fontId="10" fillId="2" borderId="3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9900"/>
      <color rgb="FFCCFF66"/>
      <color rgb="FFC6E0B4"/>
      <color rgb="FFFFFF00"/>
      <color rgb="FFBDD7EE"/>
      <color rgb="FF92D050"/>
      <color rgb="FFED7D31"/>
      <color rgb="FFFFCC00"/>
      <color rgb="FFCC66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6"/>
  <sheetViews>
    <sheetView tabSelected="1" zoomScale="90" zoomScaleNormal="90" workbookViewId="0">
      <pane ySplit="1" topLeftCell="A2" activePane="bottomLeft" state="frozen"/>
      <selection pane="bottomLeft" activeCell="G59" sqref="G59"/>
    </sheetView>
  </sheetViews>
  <sheetFormatPr defaultRowHeight="15.75" x14ac:dyDescent="0.25"/>
  <cols>
    <col min="1" max="1" width="17.42578125" style="7" customWidth="1"/>
    <col min="2" max="2" width="58.42578125" style="7" customWidth="1"/>
    <col min="3" max="5" width="10.5703125" style="11" customWidth="1"/>
    <col min="6" max="6" width="17" style="6" customWidth="1"/>
    <col min="7" max="7" width="42.42578125" style="5" customWidth="1"/>
    <col min="8" max="8" width="33.85546875" style="5" bestFit="1" customWidth="1"/>
    <col min="9" max="9" width="11.7109375" style="4" customWidth="1"/>
    <col min="10" max="11" width="14.7109375" style="3" customWidth="1"/>
    <col min="12" max="12" width="18" style="2" customWidth="1"/>
    <col min="13" max="13" width="10.85546875" style="1" customWidth="1"/>
  </cols>
  <sheetData>
    <row r="1" spans="1:13" ht="16.5" thickBot="1" x14ac:dyDescent="0.3">
      <c r="A1" s="382" t="s">
        <v>267</v>
      </c>
      <c r="B1" s="383"/>
      <c r="C1" s="383"/>
      <c r="D1" s="383"/>
      <c r="E1" s="383"/>
      <c r="F1" s="383"/>
      <c r="G1" s="383"/>
      <c r="H1" s="383"/>
      <c r="I1" s="383"/>
      <c r="J1" s="383"/>
      <c r="K1" s="384"/>
      <c r="L1"/>
      <c r="M1"/>
    </row>
    <row r="2" spans="1:13" ht="51.75" thickBot="1" x14ac:dyDescent="0.3">
      <c r="A2" s="151" t="s">
        <v>28</v>
      </c>
      <c r="B2" s="85" t="s">
        <v>27</v>
      </c>
      <c r="C2" s="86" t="s">
        <v>36</v>
      </c>
      <c r="D2" s="86" t="s">
        <v>37</v>
      </c>
      <c r="E2" s="87" t="s">
        <v>40</v>
      </c>
      <c r="F2" s="88" t="s">
        <v>26</v>
      </c>
      <c r="G2" s="89" t="s">
        <v>25</v>
      </c>
      <c r="H2" s="82" t="s">
        <v>24</v>
      </c>
      <c r="I2" s="90" t="s">
        <v>21</v>
      </c>
      <c r="J2" s="90" t="s">
        <v>20</v>
      </c>
      <c r="K2" s="91" t="s">
        <v>19</v>
      </c>
      <c r="M2"/>
    </row>
    <row r="3" spans="1:13" x14ac:dyDescent="0.25">
      <c r="A3" s="149" t="s">
        <v>116</v>
      </c>
      <c r="B3" s="172" t="s">
        <v>117</v>
      </c>
      <c r="C3" s="173">
        <v>1</v>
      </c>
      <c r="D3" s="174"/>
      <c r="E3" s="174"/>
      <c r="F3" s="175" t="s">
        <v>96</v>
      </c>
      <c r="G3" s="156" t="s">
        <v>131</v>
      </c>
      <c r="H3" s="145" t="s">
        <v>114</v>
      </c>
      <c r="I3" s="193"/>
      <c r="J3" s="459">
        <f>SUM(C3*I3)</f>
        <v>0</v>
      </c>
      <c r="K3" s="459">
        <f>SUM(J3*1.21)</f>
        <v>0</v>
      </c>
      <c r="M3"/>
    </row>
    <row r="4" spans="1:13" x14ac:dyDescent="0.25">
      <c r="A4" s="150"/>
      <c r="B4" s="177" t="s">
        <v>115</v>
      </c>
      <c r="C4" s="178">
        <v>2</v>
      </c>
      <c r="D4" s="179"/>
      <c r="E4" s="179"/>
      <c r="F4" s="180" t="s">
        <v>96</v>
      </c>
      <c r="G4" s="195" t="s">
        <v>123</v>
      </c>
      <c r="H4" s="142" t="s">
        <v>122</v>
      </c>
      <c r="I4" s="196"/>
      <c r="J4" s="164">
        <f>SUM(C4*I4)</f>
        <v>0</v>
      </c>
      <c r="K4" s="164">
        <f>SUM(J4*1.21)</f>
        <v>0</v>
      </c>
      <c r="M4"/>
    </row>
    <row r="5" spans="1:13" x14ac:dyDescent="0.25">
      <c r="A5" s="171"/>
      <c r="B5" s="177" t="s">
        <v>115</v>
      </c>
      <c r="C5" s="182">
        <v>4</v>
      </c>
      <c r="D5" s="183"/>
      <c r="E5" s="183"/>
      <c r="F5" s="184" t="s">
        <v>96</v>
      </c>
      <c r="G5" s="167" t="s">
        <v>131</v>
      </c>
      <c r="H5" s="143" t="s">
        <v>114</v>
      </c>
      <c r="I5" s="537"/>
      <c r="J5" s="164">
        <f>SUM(C5*I5)</f>
        <v>0</v>
      </c>
      <c r="K5" s="460">
        <f>SUM(J5*1.21)</f>
        <v>0</v>
      </c>
      <c r="M5"/>
    </row>
    <row r="6" spans="1:13" ht="16.5" thickBot="1" x14ac:dyDescent="0.3">
      <c r="A6" s="267"/>
      <c r="B6" s="207" t="s">
        <v>215</v>
      </c>
      <c r="C6" s="303">
        <v>1</v>
      </c>
      <c r="D6" s="304"/>
      <c r="E6" s="304"/>
      <c r="F6" s="305" t="s">
        <v>96</v>
      </c>
      <c r="G6" s="306" t="s">
        <v>217</v>
      </c>
      <c r="H6" s="307" t="s">
        <v>216</v>
      </c>
      <c r="I6" s="538"/>
      <c r="J6" s="197">
        <f>SUM(C6*I6)</f>
        <v>0</v>
      </c>
      <c r="K6" s="461">
        <f>SUM(J6*1.21)</f>
        <v>0</v>
      </c>
      <c r="M6"/>
    </row>
    <row r="7" spans="1:13" x14ac:dyDescent="0.25">
      <c r="A7" s="385" t="s">
        <v>29</v>
      </c>
      <c r="B7" s="185" t="s">
        <v>85</v>
      </c>
      <c r="C7" s="186">
        <v>1</v>
      </c>
      <c r="D7" s="181"/>
      <c r="E7" s="187"/>
      <c r="F7" s="201" t="s">
        <v>86</v>
      </c>
      <c r="G7" s="146" t="s">
        <v>88</v>
      </c>
      <c r="H7" s="142" t="s">
        <v>87</v>
      </c>
      <c r="I7" s="192"/>
      <c r="J7" s="194">
        <f>SUM(C7*I7)</f>
        <v>0</v>
      </c>
      <c r="K7" s="459">
        <f>SUM(J7*1.21)</f>
        <v>0</v>
      </c>
      <c r="M7"/>
    </row>
    <row r="8" spans="1:13" x14ac:dyDescent="0.25">
      <c r="A8" s="385"/>
      <c r="B8" s="189" t="s">
        <v>91</v>
      </c>
      <c r="C8" s="186">
        <v>1</v>
      </c>
      <c r="D8" s="181"/>
      <c r="E8" s="187"/>
      <c r="F8" s="190" t="s">
        <v>86</v>
      </c>
      <c r="G8" s="141" t="s">
        <v>89</v>
      </c>
      <c r="H8" s="143" t="s">
        <v>90</v>
      </c>
      <c r="I8" s="537"/>
      <c r="J8" s="460">
        <f>SUM(C8*I8)</f>
        <v>0</v>
      </c>
      <c r="K8" s="462">
        <f>SUM(J8*1.21)</f>
        <v>0</v>
      </c>
      <c r="M8"/>
    </row>
    <row r="9" spans="1:13" x14ac:dyDescent="0.25">
      <c r="A9" s="385"/>
      <c r="B9" s="185" t="s">
        <v>150</v>
      </c>
      <c r="C9" s="186">
        <v>1</v>
      </c>
      <c r="D9" s="181"/>
      <c r="E9" s="187"/>
      <c r="F9" s="190" t="s">
        <v>86</v>
      </c>
      <c r="G9" s="141" t="s">
        <v>89</v>
      </c>
      <c r="H9" s="143" t="s">
        <v>90</v>
      </c>
      <c r="I9" s="537"/>
      <c r="J9" s="462">
        <f>SUM(C9*I9)</f>
        <v>0</v>
      </c>
      <c r="K9" s="164">
        <f>SUM(J9*1.21)</f>
        <v>0</v>
      </c>
      <c r="M9"/>
    </row>
    <row r="10" spans="1:13" x14ac:dyDescent="0.25">
      <c r="A10" s="385"/>
      <c r="B10" s="189" t="s">
        <v>140</v>
      </c>
      <c r="C10" s="186">
        <v>1</v>
      </c>
      <c r="D10" s="181"/>
      <c r="E10" s="187"/>
      <c r="F10" s="190" t="s">
        <v>86</v>
      </c>
      <c r="G10" s="141" t="s">
        <v>142</v>
      </c>
      <c r="H10" s="143" t="s">
        <v>141</v>
      </c>
      <c r="I10" s="537"/>
      <c r="J10" s="164">
        <f>SUM(C10*I10)</f>
        <v>0</v>
      </c>
      <c r="K10" s="163">
        <f>SUM(J10*1.21)</f>
        <v>0</v>
      </c>
      <c r="M10"/>
    </row>
    <row r="11" spans="1:13" ht="16.5" thickBot="1" x14ac:dyDescent="0.3">
      <c r="A11" s="385"/>
      <c r="B11" s="185" t="s">
        <v>147</v>
      </c>
      <c r="C11" s="186">
        <v>2</v>
      </c>
      <c r="D11" s="181"/>
      <c r="E11" s="187"/>
      <c r="F11" s="191" t="s">
        <v>86</v>
      </c>
      <c r="G11" s="141" t="s">
        <v>146</v>
      </c>
      <c r="H11" s="142" t="s">
        <v>145</v>
      </c>
      <c r="I11" s="192"/>
      <c r="J11" s="197">
        <f>SUM(C11*I11)</f>
        <v>0</v>
      </c>
      <c r="K11" s="197">
        <f>SUM(J11*1.21)</f>
        <v>0</v>
      </c>
      <c r="M11"/>
    </row>
    <row r="12" spans="1:13" x14ac:dyDescent="0.25">
      <c r="A12" s="326" t="s">
        <v>31</v>
      </c>
      <c r="B12" s="172" t="s">
        <v>154</v>
      </c>
      <c r="C12" s="174">
        <v>1</v>
      </c>
      <c r="D12" s="174"/>
      <c r="E12" s="199"/>
      <c r="F12" s="188" t="s">
        <v>86</v>
      </c>
      <c r="G12" s="156" t="s">
        <v>155</v>
      </c>
      <c r="H12" s="156" t="s">
        <v>153</v>
      </c>
      <c r="I12" s="119"/>
      <c r="J12" s="194">
        <f>SUM(C12*I12)</f>
        <v>0</v>
      </c>
      <c r="K12" s="194">
        <f>SUM(J12*1.21)</f>
        <v>0</v>
      </c>
      <c r="L12" s="9"/>
      <c r="M12"/>
    </row>
    <row r="13" spans="1:13" x14ac:dyDescent="0.25">
      <c r="A13" s="327"/>
      <c r="B13" s="222" t="s">
        <v>210</v>
      </c>
      <c r="C13" s="223"/>
      <c r="D13" s="223">
        <v>3</v>
      </c>
      <c r="E13" s="224"/>
      <c r="F13" s="225" t="s">
        <v>281</v>
      </c>
      <c r="G13" s="154" t="s">
        <v>156</v>
      </c>
      <c r="H13" s="154" t="s">
        <v>153</v>
      </c>
      <c r="I13" s="120"/>
      <c r="J13" s="121">
        <f>SUM(D13*I13)</f>
        <v>0</v>
      </c>
      <c r="K13" s="164">
        <f>SUM(J13*1.21)</f>
        <v>0</v>
      </c>
      <c r="L13" s="9"/>
      <c r="M13"/>
    </row>
    <row r="14" spans="1:13" x14ac:dyDescent="0.25">
      <c r="A14" s="327"/>
      <c r="B14" s="226" t="s">
        <v>149</v>
      </c>
      <c r="C14" s="227"/>
      <c r="D14" s="227">
        <v>1</v>
      </c>
      <c r="E14" s="227"/>
      <c r="F14" s="225" t="s">
        <v>281</v>
      </c>
      <c r="G14" s="158" t="s">
        <v>156</v>
      </c>
      <c r="H14" s="167" t="s">
        <v>153</v>
      </c>
      <c r="I14" s="539"/>
      <c r="J14" s="121">
        <f>SUM(D14*I14)</f>
        <v>0</v>
      </c>
      <c r="K14" s="460">
        <f>SUM(J14*1.21)</f>
        <v>0</v>
      </c>
      <c r="L14" s="9"/>
      <c r="M14"/>
    </row>
    <row r="15" spans="1:13" ht="16.5" thickBot="1" x14ac:dyDescent="0.3">
      <c r="A15" s="328"/>
      <c r="B15" s="228" t="s">
        <v>149</v>
      </c>
      <c r="C15" s="229"/>
      <c r="D15" s="229">
        <v>3</v>
      </c>
      <c r="E15" s="229"/>
      <c r="F15" s="230" t="s">
        <v>281</v>
      </c>
      <c r="G15" s="169" t="s">
        <v>158</v>
      </c>
      <c r="H15" s="169" t="s">
        <v>157</v>
      </c>
      <c r="I15" s="540"/>
      <c r="J15" s="121">
        <f>SUM(D15*I15)</f>
        <v>0</v>
      </c>
      <c r="K15" s="164">
        <f>SUM(J15*1.21)</f>
        <v>0</v>
      </c>
      <c r="L15" s="9"/>
      <c r="M15"/>
    </row>
    <row r="16" spans="1:13" ht="16.5" hidden="1" thickBot="1" x14ac:dyDescent="0.3">
      <c r="A16" s="137"/>
      <c r="B16" s="138"/>
      <c r="C16" s="114"/>
      <c r="D16" s="114"/>
      <c r="E16" s="116"/>
      <c r="F16" s="115"/>
      <c r="G16" s="144"/>
      <c r="H16" s="114"/>
      <c r="I16" s="139"/>
      <c r="J16" s="57"/>
      <c r="K16" s="57"/>
      <c r="L16" s="9"/>
      <c r="M16"/>
    </row>
    <row r="17" spans="1:13" ht="16.5" hidden="1" thickBot="1" x14ac:dyDescent="0.3">
      <c r="A17" s="137"/>
      <c r="B17" s="138"/>
      <c r="C17" s="114"/>
      <c r="D17" s="114"/>
      <c r="E17" s="116"/>
      <c r="F17" s="115"/>
      <c r="G17" s="144"/>
      <c r="H17" s="114"/>
      <c r="I17" s="139"/>
      <c r="J17" s="57"/>
      <c r="K17" s="45"/>
      <c r="L17" s="9"/>
      <c r="M17"/>
    </row>
    <row r="18" spans="1:13" x14ac:dyDescent="0.25">
      <c r="A18" s="327" t="s">
        <v>34</v>
      </c>
      <c r="B18" s="310" t="s">
        <v>92</v>
      </c>
      <c r="C18" s="311">
        <v>1</v>
      </c>
      <c r="D18" s="311"/>
      <c r="E18" s="312"/>
      <c r="F18" s="313" t="s">
        <v>95</v>
      </c>
      <c r="G18" s="143" t="s">
        <v>93</v>
      </c>
      <c r="H18" s="142" t="s">
        <v>94</v>
      </c>
      <c r="I18" s="155"/>
      <c r="J18" s="194">
        <f>SUM(C18*I18)</f>
        <v>0</v>
      </c>
      <c r="K18" s="13">
        <f t="shared" ref="K18" si="0">J18*1.21</f>
        <v>0</v>
      </c>
      <c r="L18" s="9"/>
      <c r="M18"/>
    </row>
    <row r="19" spans="1:13" x14ac:dyDescent="0.25">
      <c r="A19" s="327"/>
      <c r="B19" s="200" t="s">
        <v>117</v>
      </c>
      <c r="C19" s="181">
        <v>1</v>
      </c>
      <c r="D19" s="181"/>
      <c r="E19" s="186"/>
      <c r="F19" s="201" t="s">
        <v>96</v>
      </c>
      <c r="G19" s="142" t="s">
        <v>118</v>
      </c>
      <c r="H19" s="142" t="s">
        <v>182</v>
      </c>
      <c r="I19" s="541"/>
      <c r="J19" s="164">
        <f>SUM(C19*I19)</f>
        <v>0</v>
      </c>
      <c r="K19" s="460">
        <f>SUM(J19*1.21)</f>
        <v>0</v>
      </c>
      <c r="L19" s="9"/>
      <c r="M19"/>
    </row>
    <row r="20" spans="1:13" x14ac:dyDescent="0.25">
      <c r="A20" s="327"/>
      <c r="B20" s="231" t="s">
        <v>178</v>
      </c>
      <c r="C20" s="232"/>
      <c r="D20" s="232">
        <v>1</v>
      </c>
      <c r="E20" s="233"/>
      <c r="F20" s="225" t="s">
        <v>179</v>
      </c>
      <c r="G20" s="142" t="s">
        <v>119</v>
      </c>
      <c r="H20" s="142" t="s">
        <v>120</v>
      </c>
      <c r="I20" s="140"/>
      <c r="J20" s="121">
        <f>SUM(D20*I20)</f>
        <v>0</v>
      </c>
      <c r="K20" s="462">
        <f>SUM(J20*1.21)</f>
        <v>0</v>
      </c>
      <c r="L20" s="9"/>
      <c r="M20"/>
    </row>
    <row r="21" spans="1:13" x14ac:dyDescent="0.25">
      <c r="A21" s="327"/>
      <c r="B21" s="231" t="s">
        <v>180</v>
      </c>
      <c r="C21" s="232"/>
      <c r="D21" s="232">
        <v>1</v>
      </c>
      <c r="E21" s="233"/>
      <c r="F21" s="225" t="s">
        <v>179</v>
      </c>
      <c r="G21" s="142" t="s">
        <v>119</v>
      </c>
      <c r="H21" s="142" t="s">
        <v>120</v>
      </c>
      <c r="I21" s="140"/>
      <c r="J21" s="121">
        <f>SUM(D21*I21)</f>
        <v>0</v>
      </c>
      <c r="K21" s="164">
        <f>SUM(J21*1.21)</f>
        <v>0</v>
      </c>
      <c r="L21" s="9"/>
      <c r="M21"/>
    </row>
    <row r="22" spans="1:13" x14ac:dyDescent="0.25">
      <c r="A22" s="327"/>
      <c r="B22" s="231" t="s">
        <v>181</v>
      </c>
      <c r="C22" s="232"/>
      <c r="D22" s="232">
        <v>1</v>
      </c>
      <c r="E22" s="233"/>
      <c r="F22" s="225" t="s">
        <v>121</v>
      </c>
      <c r="G22" s="142" t="s">
        <v>119</v>
      </c>
      <c r="H22" s="142" t="s">
        <v>120</v>
      </c>
      <c r="I22" s="140"/>
      <c r="J22" s="121">
        <f>SUM(D22*I22)</f>
        <v>0</v>
      </c>
      <c r="K22" s="460">
        <f>SUM(J22*1.21)</f>
        <v>0</v>
      </c>
      <c r="L22" s="9"/>
      <c r="M22"/>
    </row>
    <row r="23" spans="1:13" x14ac:dyDescent="0.25">
      <c r="A23" s="327"/>
      <c r="B23" s="219" t="s">
        <v>183</v>
      </c>
      <c r="C23" s="220">
        <v>3</v>
      </c>
      <c r="D23" s="220"/>
      <c r="E23" s="221"/>
      <c r="F23" s="217" t="s">
        <v>184</v>
      </c>
      <c r="G23" s="142" t="s">
        <v>219</v>
      </c>
      <c r="H23" s="143" t="s">
        <v>124</v>
      </c>
      <c r="I23" s="84"/>
      <c r="J23" s="164">
        <f>SUM(C23*I23)</f>
        <v>0</v>
      </c>
      <c r="K23" s="462">
        <f>SUM(J23*1.21)</f>
        <v>0</v>
      </c>
      <c r="L23" s="9"/>
      <c r="M23"/>
    </row>
    <row r="24" spans="1:13" x14ac:dyDescent="0.25">
      <c r="A24" s="327"/>
      <c r="B24" s="231" t="s">
        <v>220</v>
      </c>
      <c r="C24" s="232"/>
      <c r="D24" s="232">
        <v>41</v>
      </c>
      <c r="E24" s="233"/>
      <c r="F24" s="225" t="s">
        <v>225</v>
      </c>
      <c r="G24" s="142" t="s">
        <v>222</v>
      </c>
      <c r="H24" s="142" t="s">
        <v>221</v>
      </c>
      <c r="I24" s="84"/>
      <c r="J24" s="121">
        <f>SUM(D24*I24)</f>
        <v>0</v>
      </c>
      <c r="K24" s="462">
        <f>SUM(J24*1.21)</f>
        <v>0</v>
      </c>
      <c r="L24" s="9"/>
      <c r="M24"/>
    </row>
    <row r="25" spans="1:13" x14ac:dyDescent="0.25">
      <c r="A25" s="327"/>
      <c r="B25" s="231" t="s">
        <v>220</v>
      </c>
      <c r="C25" s="232"/>
      <c r="D25" s="232">
        <v>50</v>
      </c>
      <c r="E25" s="233"/>
      <c r="F25" s="225" t="s">
        <v>225</v>
      </c>
      <c r="G25" s="142" t="s">
        <v>223</v>
      </c>
      <c r="H25" s="142" t="s">
        <v>221</v>
      </c>
      <c r="I25" s="84"/>
      <c r="J25" s="121">
        <f>SUM(D25*I25)</f>
        <v>0</v>
      </c>
      <c r="K25" s="462">
        <f>SUM(J25*1.21)</f>
        <v>0</v>
      </c>
      <c r="L25" s="9"/>
      <c r="M25"/>
    </row>
    <row r="26" spans="1:13" x14ac:dyDescent="0.25">
      <c r="A26" s="327"/>
      <c r="B26" s="231" t="s">
        <v>165</v>
      </c>
      <c r="C26" s="232"/>
      <c r="D26" s="232">
        <v>1</v>
      </c>
      <c r="E26" s="233"/>
      <c r="F26" s="225" t="s">
        <v>166</v>
      </c>
      <c r="G26" s="142" t="s">
        <v>167</v>
      </c>
      <c r="H26" s="142" t="s">
        <v>227</v>
      </c>
      <c r="I26" s="84"/>
      <c r="J26" s="121">
        <f>SUM(D26*I26)</f>
        <v>0</v>
      </c>
      <c r="K26" s="462">
        <f>SUM(J26*1.21)</f>
        <v>0</v>
      </c>
      <c r="L26" s="9"/>
      <c r="M26"/>
    </row>
    <row r="27" spans="1:13" x14ac:dyDescent="0.25">
      <c r="A27" s="327"/>
      <c r="B27" s="231" t="s">
        <v>220</v>
      </c>
      <c r="C27" s="232"/>
      <c r="D27" s="232">
        <v>9</v>
      </c>
      <c r="E27" s="233"/>
      <c r="F27" s="225" t="s">
        <v>225</v>
      </c>
      <c r="G27" s="165" t="s">
        <v>224</v>
      </c>
      <c r="H27" s="142" t="s">
        <v>228</v>
      </c>
      <c r="I27" s="84"/>
      <c r="J27" s="121">
        <f>SUM(D27*I27)</f>
        <v>0</v>
      </c>
      <c r="K27" s="462">
        <f>SUM(J27*1.21)</f>
        <v>0</v>
      </c>
      <c r="L27" s="9"/>
      <c r="M27"/>
    </row>
    <row r="28" spans="1:13" x14ac:dyDescent="0.25">
      <c r="A28" s="327"/>
      <c r="B28" s="234" t="s">
        <v>168</v>
      </c>
      <c r="C28" s="235"/>
      <c r="D28" s="235">
        <v>2</v>
      </c>
      <c r="E28" s="236"/>
      <c r="F28" s="237" t="s">
        <v>169</v>
      </c>
      <c r="G28" s="157" t="s">
        <v>214</v>
      </c>
      <c r="H28" s="143" t="s">
        <v>226</v>
      </c>
      <c r="I28" s="84"/>
      <c r="J28" s="121">
        <f>SUM(D28*I28)</f>
        <v>0</v>
      </c>
      <c r="K28" s="164">
        <f>SUM(J28*1.21)</f>
        <v>0</v>
      </c>
      <c r="L28" s="9"/>
      <c r="M28"/>
    </row>
    <row r="29" spans="1:13" x14ac:dyDescent="0.25">
      <c r="A29" s="327"/>
      <c r="B29" s="310" t="s">
        <v>92</v>
      </c>
      <c r="C29" s="311">
        <v>1</v>
      </c>
      <c r="D29" s="311"/>
      <c r="E29" s="312"/>
      <c r="F29" s="313" t="s">
        <v>95</v>
      </c>
      <c r="G29" s="157" t="s">
        <v>171</v>
      </c>
      <c r="H29" s="143" t="s">
        <v>226</v>
      </c>
      <c r="I29" s="84"/>
      <c r="J29" s="164">
        <f>SUM(C29*I29)</f>
        <v>0</v>
      </c>
      <c r="K29" s="164">
        <f>SUM(J29*1.21)</f>
        <v>0</v>
      </c>
      <c r="L29" s="9"/>
      <c r="M29"/>
    </row>
    <row r="30" spans="1:13" x14ac:dyDescent="0.25">
      <c r="A30" s="327"/>
      <c r="B30" s="238" t="s">
        <v>172</v>
      </c>
      <c r="C30" s="239"/>
      <c r="D30" s="239">
        <v>1</v>
      </c>
      <c r="E30" s="240"/>
      <c r="F30" s="241" t="s">
        <v>169</v>
      </c>
      <c r="G30" s="157" t="s">
        <v>170</v>
      </c>
      <c r="H30" s="143" t="s">
        <v>226</v>
      </c>
      <c r="I30" s="160"/>
      <c r="J30" s="121">
        <f>SUM(D30*I30)</f>
        <v>0</v>
      </c>
      <c r="K30" s="460">
        <f>SUM(J30*1.21)</f>
        <v>0</v>
      </c>
      <c r="L30" s="9"/>
      <c r="M30"/>
    </row>
    <row r="31" spans="1:13" x14ac:dyDescent="0.25">
      <c r="A31" s="327"/>
      <c r="B31" s="242" t="s">
        <v>185</v>
      </c>
      <c r="C31" s="235"/>
      <c r="D31" s="235">
        <v>10</v>
      </c>
      <c r="E31" s="236"/>
      <c r="F31" s="237" t="s">
        <v>169</v>
      </c>
      <c r="G31" s="161" t="s">
        <v>177</v>
      </c>
      <c r="H31" s="143" t="s">
        <v>226</v>
      </c>
      <c r="I31" s="140"/>
      <c r="J31" s="121">
        <f>SUM(D31*I31)</f>
        <v>0</v>
      </c>
      <c r="K31" s="164">
        <f>SUM(J31*1.21)</f>
        <v>0</v>
      </c>
      <c r="L31" s="9"/>
      <c r="M31"/>
    </row>
    <row r="32" spans="1:13" x14ac:dyDescent="0.25">
      <c r="A32" s="327"/>
      <c r="B32" s="242" t="s">
        <v>186</v>
      </c>
      <c r="C32" s="235"/>
      <c r="D32" s="235">
        <v>6</v>
      </c>
      <c r="E32" s="243"/>
      <c r="F32" s="237" t="s">
        <v>169</v>
      </c>
      <c r="G32" s="157" t="s">
        <v>170</v>
      </c>
      <c r="H32" s="143" t="s">
        <v>226</v>
      </c>
      <c r="I32" s="140"/>
      <c r="J32" s="121">
        <f>SUM(D32*I32)</f>
        <v>0</v>
      </c>
      <c r="K32" s="164">
        <f>SUM(J32*1.21)</f>
        <v>0</v>
      </c>
      <c r="L32" s="9"/>
      <c r="M32"/>
    </row>
    <row r="33" spans="1:13" x14ac:dyDescent="0.25">
      <c r="A33" s="327"/>
      <c r="B33" s="242" t="s">
        <v>174</v>
      </c>
      <c r="C33" s="244"/>
      <c r="D33" s="244">
        <v>6</v>
      </c>
      <c r="E33" s="245"/>
      <c r="F33" s="237" t="s">
        <v>169</v>
      </c>
      <c r="G33" s="157" t="s">
        <v>173</v>
      </c>
      <c r="H33" s="143" t="s">
        <v>226</v>
      </c>
      <c r="I33" s="160"/>
      <c r="J33" s="121">
        <f>SUM(D33*I33)</f>
        <v>0</v>
      </c>
      <c r="K33" s="164">
        <f>SUM(J33*1.21)</f>
        <v>0</v>
      </c>
      <c r="L33" s="9"/>
      <c r="M33"/>
    </row>
    <row r="34" spans="1:13" ht="16.5" thickBot="1" x14ac:dyDescent="0.3">
      <c r="A34" s="328"/>
      <c r="B34" s="246" t="s">
        <v>175</v>
      </c>
      <c r="C34" s="229"/>
      <c r="D34" s="229">
        <v>40</v>
      </c>
      <c r="E34" s="247"/>
      <c r="F34" s="230" t="s">
        <v>169</v>
      </c>
      <c r="G34" s="162" t="s">
        <v>176</v>
      </c>
      <c r="H34" s="162" t="s">
        <v>226</v>
      </c>
      <c r="I34" s="73"/>
      <c r="J34" s="121">
        <f>SUM(D34*I34)</f>
        <v>0</v>
      </c>
      <c r="K34" s="197">
        <f>SUM(J34*1.21)</f>
        <v>0</v>
      </c>
      <c r="L34" s="9"/>
      <c r="M34"/>
    </row>
    <row r="35" spans="1:13" ht="14.25" customHeight="1" x14ac:dyDescent="0.25">
      <c r="A35" s="326" t="s">
        <v>78</v>
      </c>
      <c r="B35" s="204" t="s">
        <v>191</v>
      </c>
      <c r="C35" s="293">
        <v>5</v>
      </c>
      <c r="D35" s="294"/>
      <c r="E35" s="293"/>
      <c r="F35" s="255" t="s">
        <v>96</v>
      </c>
      <c r="G35" s="145" t="s">
        <v>105</v>
      </c>
      <c r="H35" s="152" t="s">
        <v>235</v>
      </c>
      <c r="I35" s="254"/>
      <c r="J35" s="459">
        <f>SUM(C35*I35)</f>
        <v>0</v>
      </c>
      <c r="K35" s="459">
        <f>SUM(J35*1.21)</f>
        <v>0</v>
      </c>
      <c r="L35" s="9"/>
      <c r="M35"/>
    </row>
    <row r="36" spans="1:13" ht="14.25" customHeight="1" x14ac:dyDescent="0.25">
      <c r="A36" s="327"/>
      <c r="B36" s="185" t="s">
        <v>147</v>
      </c>
      <c r="C36" s="284">
        <v>1</v>
      </c>
      <c r="D36" s="283"/>
      <c r="E36" s="284"/>
      <c r="F36" s="256" t="s">
        <v>96</v>
      </c>
      <c r="G36" s="259" t="s">
        <v>234</v>
      </c>
      <c r="H36" s="157" t="s">
        <v>235</v>
      </c>
      <c r="I36" s="84"/>
      <c r="J36" s="462">
        <f>SUM(C36*I36)</f>
        <v>0</v>
      </c>
      <c r="K36" s="462">
        <f>SUM(J36*1.21)</f>
        <v>0</v>
      </c>
      <c r="L36" s="9"/>
      <c r="M36"/>
    </row>
    <row r="37" spans="1:13" ht="14.25" customHeight="1" x14ac:dyDescent="0.25">
      <c r="A37" s="327"/>
      <c r="B37" s="189" t="s">
        <v>125</v>
      </c>
      <c r="C37" s="287">
        <v>3</v>
      </c>
      <c r="D37" s="286"/>
      <c r="E37" s="287"/>
      <c r="F37" s="256" t="s">
        <v>96</v>
      </c>
      <c r="G37" s="260" t="s">
        <v>126</v>
      </c>
      <c r="H37" s="157" t="s">
        <v>238</v>
      </c>
      <c r="I37" s="140"/>
      <c r="J37" s="462">
        <f>SUM(C37*I37)</f>
        <v>0</v>
      </c>
      <c r="K37" s="462">
        <f>SUM(J37*1.21)</f>
        <v>0</v>
      </c>
      <c r="L37" s="9"/>
      <c r="M37"/>
    </row>
    <row r="38" spans="1:13" ht="14.25" customHeight="1" x14ac:dyDescent="0.25">
      <c r="A38" s="327"/>
      <c r="B38" s="189" t="s">
        <v>189</v>
      </c>
      <c r="C38" s="287">
        <v>1</v>
      </c>
      <c r="D38" s="286"/>
      <c r="E38" s="287">
        <v>1</v>
      </c>
      <c r="F38" s="256" t="s">
        <v>96</v>
      </c>
      <c r="G38" s="261" t="s">
        <v>289</v>
      </c>
      <c r="H38" s="157" t="s">
        <v>237</v>
      </c>
      <c r="I38" s="84"/>
      <c r="J38" s="164">
        <f>SUM(C38*I38)</f>
        <v>0</v>
      </c>
      <c r="K38" s="164">
        <f>SUM(J38*1.21)</f>
        <v>0</v>
      </c>
      <c r="L38" s="9"/>
      <c r="M38"/>
    </row>
    <row r="39" spans="1:13" ht="14.25" customHeight="1" x14ac:dyDescent="0.25">
      <c r="A39" s="327"/>
      <c r="B39" s="248" t="s">
        <v>241</v>
      </c>
      <c r="C39" s="296"/>
      <c r="D39" s="297">
        <v>10</v>
      </c>
      <c r="E39" s="296"/>
      <c r="F39" s="257" t="s">
        <v>277</v>
      </c>
      <c r="G39" s="260" t="s">
        <v>239</v>
      </c>
      <c r="H39" s="157" t="s">
        <v>240</v>
      </c>
      <c r="I39" s="140"/>
      <c r="J39" s="121">
        <f>SUM(D39*I39)</f>
        <v>0</v>
      </c>
      <c r="K39" s="460">
        <f>SUM(J39*1.21)</f>
        <v>0</v>
      </c>
      <c r="L39" s="9"/>
      <c r="M39"/>
    </row>
    <row r="40" spans="1:13" ht="14.25" customHeight="1" x14ac:dyDescent="0.25">
      <c r="A40" s="327"/>
      <c r="B40" s="248" t="s">
        <v>246</v>
      </c>
      <c r="C40" s="296"/>
      <c r="D40" s="297">
        <v>10</v>
      </c>
      <c r="E40" s="296"/>
      <c r="F40" s="257" t="s">
        <v>249</v>
      </c>
      <c r="G40" s="260" t="s">
        <v>239</v>
      </c>
      <c r="H40" s="157" t="s">
        <v>240</v>
      </c>
      <c r="I40" s="140"/>
      <c r="J40" s="121">
        <f>SUM(D40*I40)</f>
        <v>0</v>
      </c>
      <c r="K40" s="164">
        <f>SUM(J40*1.21)</f>
        <v>0</v>
      </c>
      <c r="L40" s="9"/>
      <c r="M40"/>
    </row>
    <row r="41" spans="1:13" ht="14.25" customHeight="1" x14ac:dyDescent="0.25">
      <c r="A41" s="327"/>
      <c r="B41" s="248" t="s">
        <v>247</v>
      </c>
      <c r="C41" s="296"/>
      <c r="D41" s="297">
        <v>10</v>
      </c>
      <c r="E41" s="296"/>
      <c r="F41" s="257" t="s">
        <v>248</v>
      </c>
      <c r="G41" s="260" t="s">
        <v>239</v>
      </c>
      <c r="H41" s="157" t="s">
        <v>240</v>
      </c>
      <c r="I41" s="140"/>
      <c r="J41" s="121">
        <f>SUM(D41*I41)</f>
        <v>0</v>
      </c>
      <c r="K41" s="460">
        <f>SUM(J41*1.21)</f>
        <v>0</v>
      </c>
      <c r="L41" s="9"/>
      <c r="M41"/>
    </row>
    <row r="42" spans="1:13" ht="14.25" customHeight="1" x14ac:dyDescent="0.25">
      <c r="A42" s="327"/>
      <c r="B42" s="248" t="s">
        <v>242</v>
      </c>
      <c r="C42" s="296"/>
      <c r="D42" s="297">
        <v>35</v>
      </c>
      <c r="E42" s="296"/>
      <c r="F42" s="257" t="s">
        <v>249</v>
      </c>
      <c r="G42" s="260" t="s">
        <v>245</v>
      </c>
      <c r="H42" s="157" t="s">
        <v>240</v>
      </c>
      <c r="I42" s="140"/>
      <c r="J42" s="121">
        <f>SUM(D42*I42)</f>
        <v>0</v>
      </c>
      <c r="K42" s="164">
        <f>SUM(J42*1.21)</f>
        <v>0</v>
      </c>
      <c r="L42" s="9"/>
      <c r="M42"/>
    </row>
    <row r="43" spans="1:13" ht="14.25" customHeight="1" x14ac:dyDescent="0.25">
      <c r="A43" s="327"/>
      <c r="B43" s="248" t="s">
        <v>243</v>
      </c>
      <c r="C43" s="296"/>
      <c r="D43" s="297">
        <v>20</v>
      </c>
      <c r="E43" s="296"/>
      <c r="F43" s="257" t="s">
        <v>250</v>
      </c>
      <c r="G43" s="260" t="s">
        <v>239</v>
      </c>
      <c r="H43" s="157" t="s">
        <v>240</v>
      </c>
      <c r="I43" s="140"/>
      <c r="J43" s="121">
        <f>SUM(D43*I43)</f>
        <v>0</v>
      </c>
      <c r="K43" s="460">
        <f>SUM(J43*1.21)</f>
        <v>0</v>
      </c>
      <c r="L43" s="9"/>
      <c r="M43"/>
    </row>
    <row r="44" spans="1:13" ht="14.25" customHeight="1" x14ac:dyDescent="0.25">
      <c r="A44" s="327"/>
      <c r="B44" s="248" t="s">
        <v>244</v>
      </c>
      <c r="C44" s="296"/>
      <c r="D44" s="297">
        <v>10</v>
      </c>
      <c r="E44" s="296"/>
      <c r="F44" s="257" t="s">
        <v>249</v>
      </c>
      <c r="G44" s="260" t="s">
        <v>245</v>
      </c>
      <c r="H44" s="157" t="s">
        <v>240</v>
      </c>
      <c r="I44" s="140"/>
      <c r="J44" s="121">
        <f>SUM(D44*I44)</f>
        <v>0</v>
      </c>
      <c r="K44" s="462">
        <f>SUM(J44*1.21)</f>
        <v>0</v>
      </c>
      <c r="L44" s="9"/>
      <c r="M44"/>
    </row>
    <row r="45" spans="1:13" ht="14.25" customHeight="1" x14ac:dyDescent="0.25">
      <c r="A45" s="327"/>
      <c r="B45" s="248" t="s">
        <v>242</v>
      </c>
      <c r="C45" s="296"/>
      <c r="D45" s="297">
        <v>12</v>
      </c>
      <c r="E45" s="296"/>
      <c r="F45" s="257" t="s">
        <v>251</v>
      </c>
      <c r="G45" s="261" t="s">
        <v>290</v>
      </c>
      <c r="H45" s="157" t="s">
        <v>252</v>
      </c>
      <c r="I45" s="140"/>
      <c r="J45" s="121">
        <f>SUM(D45*I45)</f>
        <v>0</v>
      </c>
      <c r="K45" s="462">
        <f>SUM(J45*1.21)</f>
        <v>0</v>
      </c>
      <c r="L45" s="9"/>
      <c r="M45"/>
    </row>
    <row r="46" spans="1:13" ht="14.25" customHeight="1" x14ac:dyDescent="0.25">
      <c r="A46" s="327"/>
      <c r="B46" s="185" t="s">
        <v>147</v>
      </c>
      <c r="C46" s="298">
        <v>1</v>
      </c>
      <c r="D46" s="283"/>
      <c r="E46" s="299"/>
      <c r="F46" s="258" t="s">
        <v>96</v>
      </c>
      <c r="G46" s="143" t="s">
        <v>253</v>
      </c>
      <c r="H46" s="157" t="s">
        <v>236</v>
      </c>
      <c r="I46" s="140"/>
      <c r="J46" s="164">
        <f>SUM(C46*I46)</f>
        <v>0</v>
      </c>
      <c r="K46" s="462">
        <f>SUM(J46*1.21)</f>
        <v>0</v>
      </c>
      <c r="L46" s="9"/>
      <c r="M46"/>
    </row>
    <row r="47" spans="1:13" ht="14.25" customHeight="1" x14ac:dyDescent="0.25">
      <c r="A47" s="327"/>
      <c r="B47" s="189" t="s">
        <v>129</v>
      </c>
      <c r="C47" s="298">
        <v>1</v>
      </c>
      <c r="D47" s="283"/>
      <c r="E47" s="299">
        <v>1</v>
      </c>
      <c r="F47" s="258" t="s">
        <v>96</v>
      </c>
      <c r="G47" s="143" t="s">
        <v>254</v>
      </c>
      <c r="H47" s="157" t="s">
        <v>236</v>
      </c>
      <c r="I47" s="140"/>
      <c r="J47" s="197">
        <f>SUM(C47*I47)</f>
        <v>0</v>
      </c>
      <c r="K47" s="164">
        <f>SUM(J47*1.21)</f>
        <v>0</v>
      </c>
      <c r="L47" s="9"/>
      <c r="M47"/>
    </row>
    <row r="48" spans="1:13" ht="14.25" customHeight="1" thickBot="1" x14ac:dyDescent="0.3">
      <c r="A48" s="328"/>
      <c r="B48" s="262" t="s">
        <v>256</v>
      </c>
      <c r="C48" s="244"/>
      <c r="D48" s="245">
        <v>3</v>
      </c>
      <c r="E48" s="244"/>
      <c r="F48" s="264" t="s">
        <v>255</v>
      </c>
      <c r="G48" s="198" t="s">
        <v>257</v>
      </c>
      <c r="H48" s="545" t="s">
        <v>240</v>
      </c>
      <c r="I48" s="160"/>
      <c r="J48" s="121">
        <f>SUM(D48*I48)</f>
        <v>0</v>
      </c>
      <c r="K48" s="197">
        <f>SUM(J48*1.21)</f>
        <v>0</v>
      </c>
      <c r="L48" s="9"/>
      <c r="M48"/>
    </row>
    <row r="49" spans="1:13" s="12" customFormat="1" x14ac:dyDescent="0.25">
      <c r="A49" s="329" t="s">
        <v>35</v>
      </c>
      <c r="B49" s="263" t="s">
        <v>112</v>
      </c>
      <c r="C49" s="176">
        <v>3</v>
      </c>
      <c r="D49" s="203"/>
      <c r="E49" s="176"/>
      <c r="F49" s="175" t="s">
        <v>96</v>
      </c>
      <c r="G49" s="145" t="s">
        <v>190</v>
      </c>
      <c r="H49" s="145" t="s">
        <v>260</v>
      </c>
      <c r="I49" s="254"/>
      <c r="J49" s="194">
        <f>SUM(C49*I49)</f>
        <v>0</v>
      </c>
      <c r="K49" s="459">
        <f>SUM(J49*1.21)</f>
        <v>0</v>
      </c>
      <c r="L49" s="9"/>
      <c r="M49"/>
    </row>
    <row r="50" spans="1:13" s="12" customFormat="1" ht="16.5" thickBot="1" x14ac:dyDescent="0.3">
      <c r="A50" s="330"/>
      <c r="B50" s="253" t="s">
        <v>147</v>
      </c>
      <c r="C50" s="300">
        <v>1</v>
      </c>
      <c r="D50" s="301"/>
      <c r="E50" s="302"/>
      <c r="F50" s="266" t="s">
        <v>96</v>
      </c>
      <c r="G50" s="265" t="s">
        <v>258</v>
      </c>
      <c r="H50" s="162" t="s">
        <v>259</v>
      </c>
      <c r="I50" s="73"/>
      <c r="J50" s="197">
        <f>SUM(C50*I50)</f>
        <v>0</v>
      </c>
      <c r="K50" s="461">
        <f>SUM(J50*1.21)</f>
        <v>0</v>
      </c>
      <c r="L50" s="9"/>
      <c r="M50"/>
    </row>
    <row r="51" spans="1:13" s="10" customFormat="1" x14ac:dyDescent="0.25">
      <c r="A51" s="393" t="s">
        <v>32</v>
      </c>
      <c r="B51" s="212" t="s">
        <v>211</v>
      </c>
      <c r="C51" s="213">
        <v>1</v>
      </c>
      <c r="D51" s="214"/>
      <c r="E51" s="215"/>
      <c r="F51" s="216" t="s">
        <v>194</v>
      </c>
      <c r="G51" s="141" t="s">
        <v>213</v>
      </c>
      <c r="H51" s="142" t="s">
        <v>212</v>
      </c>
      <c r="I51" s="542"/>
      <c r="J51" s="459">
        <f>SUM(C51*I51)</f>
        <v>0</v>
      </c>
      <c r="K51" s="459">
        <f>SUM(J51*1.21)</f>
        <v>0</v>
      </c>
      <c r="L51" s="9"/>
    </row>
    <row r="52" spans="1:13" s="10" customFormat="1" x14ac:dyDescent="0.25">
      <c r="A52" s="393"/>
      <c r="B52" s="185" t="s">
        <v>113</v>
      </c>
      <c r="C52" s="181">
        <v>1</v>
      </c>
      <c r="D52" s="181"/>
      <c r="E52" s="186"/>
      <c r="F52" s="190" t="s">
        <v>86</v>
      </c>
      <c r="G52" s="141" t="s">
        <v>97</v>
      </c>
      <c r="H52" s="142" t="s">
        <v>98</v>
      </c>
      <c r="I52" s="539"/>
      <c r="J52" s="462">
        <f>SUM(C52*I52)</f>
        <v>0</v>
      </c>
      <c r="K52" s="164">
        <f>SUM(J52*1.21)</f>
        <v>0</v>
      </c>
      <c r="L52" s="9"/>
    </row>
    <row r="53" spans="1:13" s="10" customFormat="1" x14ac:dyDescent="0.25">
      <c r="A53" s="393"/>
      <c r="B53" s="185" t="s">
        <v>85</v>
      </c>
      <c r="C53" s="181">
        <v>1</v>
      </c>
      <c r="D53" s="181"/>
      <c r="E53" s="186"/>
      <c r="F53" s="190" t="s">
        <v>86</v>
      </c>
      <c r="G53" s="153" t="s">
        <v>99</v>
      </c>
      <c r="H53" s="157" t="s">
        <v>100</v>
      </c>
      <c r="I53" s="543"/>
      <c r="J53" s="462">
        <f>SUM(C53*I53)</f>
        <v>0</v>
      </c>
      <c r="K53" s="460">
        <f>SUM(J53*1.21)</f>
        <v>0</v>
      </c>
      <c r="L53" s="9"/>
    </row>
    <row r="54" spans="1:13" s="10" customFormat="1" x14ac:dyDescent="0.25">
      <c r="A54" s="393"/>
      <c r="B54" s="185" t="s">
        <v>139</v>
      </c>
      <c r="C54" s="181">
        <v>2</v>
      </c>
      <c r="D54" s="181"/>
      <c r="E54" s="186"/>
      <c r="F54" s="190" t="s">
        <v>86</v>
      </c>
      <c r="G54" s="141" t="s">
        <v>104</v>
      </c>
      <c r="H54" s="142" t="s">
        <v>101</v>
      </c>
      <c r="I54" s="543"/>
      <c r="J54" s="462">
        <f>SUM(C54*I54)</f>
        <v>0</v>
      </c>
      <c r="K54" s="164">
        <f>SUM(J54*1.21)</f>
        <v>0</v>
      </c>
      <c r="L54" s="9"/>
    </row>
    <row r="55" spans="1:13" s="10" customFormat="1" x14ac:dyDescent="0.25">
      <c r="A55" s="393"/>
      <c r="B55" s="185" t="s">
        <v>137</v>
      </c>
      <c r="C55" s="181">
        <v>2</v>
      </c>
      <c r="D55" s="181"/>
      <c r="E55" s="186"/>
      <c r="F55" s="190" t="s">
        <v>86</v>
      </c>
      <c r="G55" s="141" t="s">
        <v>104</v>
      </c>
      <c r="H55" s="142" t="s">
        <v>101</v>
      </c>
      <c r="I55" s="543"/>
      <c r="J55" s="164">
        <f>SUM(C55*I55)</f>
        <v>0</v>
      </c>
      <c r="K55" s="460">
        <f>SUM(J55*1.21)</f>
        <v>0</v>
      </c>
      <c r="L55" s="9"/>
    </row>
    <row r="56" spans="1:13" s="10" customFormat="1" x14ac:dyDescent="0.25">
      <c r="A56" s="393"/>
      <c r="B56" s="318" t="s">
        <v>148</v>
      </c>
      <c r="C56" s="311">
        <v>1</v>
      </c>
      <c r="D56" s="311"/>
      <c r="E56" s="312"/>
      <c r="F56" s="317" t="s">
        <v>132</v>
      </c>
      <c r="G56" s="141" t="s">
        <v>109</v>
      </c>
      <c r="H56" s="142" t="s">
        <v>110</v>
      </c>
      <c r="I56" s="543"/>
      <c r="J56" s="197">
        <f>SUM(C56*I56)</f>
        <v>0</v>
      </c>
      <c r="K56" s="462">
        <f>SUM(J56*1.21)</f>
        <v>0</v>
      </c>
      <c r="L56" s="9"/>
    </row>
    <row r="57" spans="1:13" s="10" customFormat="1" x14ac:dyDescent="0.25">
      <c r="A57" s="393"/>
      <c r="B57" s="248" t="s">
        <v>151</v>
      </c>
      <c r="C57" s="232"/>
      <c r="D57" s="232">
        <v>3</v>
      </c>
      <c r="E57" s="233"/>
      <c r="F57" s="237" t="s">
        <v>284</v>
      </c>
      <c r="G57" s="141" t="s">
        <v>109</v>
      </c>
      <c r="H57" s="142" t="s">
        <v>110</v>
      </c>
      <c r="I57" s="543"/>
      <c r="J57" s="121">
        <f>SUM(D57*I57)</f>
        <v>0</v>
      </c>
      <c r="K57" s="462">
        <f>SUM(J57*1.21)</f>
        <v>0</v>
      </c>
      <c r="L57" s="9"/>
    </row>
    <row r="58" spans="1:13" s="10" customFormat="1" x14ac:dyDescent="0.25">
      <c r="A58" s="393"/>
      <c r="B58" s="185" t="s">
        <v>112</v>
      </c>
      <c r="C58" s="181">
        <v>2</v>
      </c>
      <c r="D58" s="181"/>
      <c r="E58" s="186"/>
      <c r="F58" s="190" t="s">
        <v>86</v>
      </c>
      <c r="G58" s="141" t="s">
        <v>103</v>
      </c>
      <c r="H58" s="142" t="s">
        <v>102</v>
      </c>
      <c r="I58" s="543"/>
      <c r="J58" s="164">
        <f>SUM(C58*I58)</f>
        <v>0</v>
      </c>
      <c r="K58" s="164">
        <f>SUM(J58*1.21)</f>
        <v>0</v>
      </c>
      <c r="L58" s="9"/>
    </row>
    <row r="59" spans="1:13" s="10" customFormat="1" x14ac:dyDescent="0.25">
      <c r="A59" s="393"/>
      <c r="B59" s="185" t="s">
        <v>85</v>
      </c>
      <c r="C59" s="181">
        <v>1</v>
      </c>
      <c r="D59" s="181"/>
      <c r="E59" s="186"/>
      <c r="F59" s="191" t="s">
        <v>86</v>
      </c>
      <c r="G59" s="141" t="s">
        <v>111</v>
      </c>
      <c r="H59" s="142" t="s">
        <v>133</v>
      </c>
      <c r="I59" s="543"/>
      <c r="J59" s="460">
        <f>SUM(C59*I59)</f>
        <v>0</v>
      </c>
      <c r="K59" s="460">
        <f>SUM(J59*1.21)</f>
        <v>0</v>
      </c>
      <c r="L59" s="9"/>
    </row>
    <row r="60" spans="1:13" s="10" customFormat="1" x14ac:dyDescent="0.25">
      <c r="A60" s="393"/>
      <c r="B60" s="185" t="s">
        <v>136</v>
      </c>
      <c r="C60" s="181">
        <v>1</v>
      </c>
      <c r="D60" s="181"/>
      <c r="E60" s="186"/>
      <c r="F60" s="191" t="s">
        <v>86</v>
      </c>
      <c r="G60" s="141" t="s">
        <v>135</v>
      </c>
      <c r="H60" s="142" t="s">
        <v>134</v>
      </c>
      <c r="I60" s="543"/>
      <c r="J60" s="164">
        <f>SUM(C60*I60)</f>
        <v>0</v>
      </c>
      <c r="K60" s="462">
        <f>SUM(J60*1.21)</f>
        <v>0</v>
      </c>
      <c r="L60" s="9"/>
    </row>
    <row r="61" spans="1:13" s="10" customFormat="1" x14ac:dyDescent="0.25">
      <c r="A61" s="393"/>
      <c r="B61" s="248" t="s">
        <v>138</v>
      </c>
      <c r="C61" s="232"/>
      <c r="D61" s="232">
        <v>20</v>
      </c>
      <c r="E61" s="233"/>
      <c r="F61" s="241" t="s">
        <v>283</v>
      </c>
      <c r="G61" s="141" t="s">
        <v>109</v>
      </c>
      <c r="H61" s="142" t="s">
        <v>110</v>
      </c>
      <c r="I61" s="543"/>
      <c r="J61" s="121">
        <f>SUM(D61*I61)</f>
        <v>0</v>
      </c>
      <c r="K61" s="164">
        <f>SUM(J61*1.21)</f>
        <v>0</v>
      </c>
      <c r="L61" s="9"/>
    </row>
    <row r="62" spans="1:13" s="10" customFormat="1" x14ac:dyDescent="0.25">
      <c r="A62" s="393"/>
      <c r="B62" s="185" t="s">
        <v>139</v>
      </c>
      <c r="C62" s="181">
        <v>1</v>
      </c>
      <c r="D62" s="181"/>
      <c r="E62" s="186"/>
      <c r="F62" s="191" t="s">
        <v>86</v>
      </c>
      <c r="G62" s="141" t="s">
        <v>143</v>
      </c>
      <c r="H62" s="143" t="s">
        <v>144</v>
      </c>
      <c r="I62" s="543"/>
      <c r="J62" s="164">
        <f>SUM(C62*I62)</f>
        <v>0</v>
      </c>
      <c r="K62" s="164">
        <f>SUM(J62*1.21)</f>
        <v>0</v>
      </c>
      <c r="L62" s="9"/>
    </row>
    <row r="63" spans="1:13" s="10" customFormat="1" ht="16.5" thickBot="1" x14ac:dyDescent="0.3">
      <c r="A63" s="393"/>
      <c r="B63" s="322" t="s">
        <v>196</v>
      </c>
      <c r="C63" s="323">
        <v>1</v>
      </c>
      <c r="D63" s="323"/>
      <c r="E63" s="324"/>
      <c r="F63" s="325" t="s">
        <v>280</v>
      </c>
      <c r="G63" s="141" t="s">
        <v>278</v>
      </c>
      <c r="H63" s="143" t="s">
        <v>279</v>
      </c>
      <c r="I63" s="543"/>
      <c r="J63" s="197">
        <f>SUM(C63*I63)</f>
        <v>0</v>
      </c>
      <c r="K63" s="197">
        <f>SUM(J63*1.21)</f>
        <v>0</v>
      </c>
      <c r="L63" s="9"/>
    </row>
    <row r="64" spans="1:13" x14ac:dyDescent="0.25">
      <c r="A64" s="386" t="s">
        <v>33</v>
      </c>
      <c r="B64" s="204" t="s">
        <v>152</v>
      </c>
      <c r="C64" s="176">
        <v>1</v>
      </c>
      <c r="D64" s="176"/>
      <c r="E64" s="203"/>
      <c r="F64" s="188" t="s">
        <v>86</v>
      </c>
      <c r="G64" s="152" t="s">
        <v>159</v>
      </c>
      <c r="H64" s="152" t="s">
        <v>205</v>
      </c>
      <c r="I64" s="544"/>
      <c r="J64" s="459">
        <f>SUM(C64*I64)</f>
        <v>0</v>
      </c>
      <c r="K64" s="459">
        <f>SUM(J64*1.21)</f>
        <v>0</v>
      </c>
      <c r="L64" s="8"/>
      <c r="M64"/>
    </row>
    <row r="65" spans="1:13" x14ac:dyDescent="0.25">
      <c r="A65" s="385"/>
      <c r="B65" s="314" t="s">
        <v>195</v>
      </c>
      <c r="C65" s="315">
        <v>8</v>
      </c>
      <c r="D65" s="315"/>
      <c r="E65" s="316"/>
      <c r="F65" s="317" t="s">
        <v>282</v>
      </c>
      <c r="G65" s="153" t="s">
        <v>160</v>
      </c>
      <c r="H65" s="157" t="s">
        <v>161</v>
      </c>
      <c r="I65" s="84"/>
      <c r="J65" s="164">
        <f>SUM(C65*I65)</f>
        <v>0</v>
      </c>
      <c r="K65" s="462">
        <f>SUM(J65*1.21)</f>
        <v>0</v>
      </c>
      <c r="L65" s="8"/>
      <c r="M65"/>
    </row>
    <row r="66" spans="1:13" x14ac:dyDescent="0.25">
      <c r="A66" s="385"/>
      <c r="B66" s="242" t="s">
        <v>200</v>
      </c>
      <c r="C66" s="249"/>
      <c r="D66" s="249">
        <v>8</v>
      </c>
      <c r="E66" s="250"/>
      <c r="F66" s="237" t="s">
        <v>281</v>
      </c>
      <c r="G66" s="259" t="s">
        <v>198</v>
      </c>
      <c r="H66" s="157" t="s">
        <v>199</v>
      </c>
      <c r="I66" s="84"/>
      <c r="J66" s="121">
        <f>SUM(D66*I66)</f>
        <v>0</v>
      </c>
      <c r="K66" s="164">
        <f>SUM(J66*1.21)</f>
        <v>0</v>
      </c>
      <c r="L66" s="8"/>
      <c r="M66"/>
    </row>
    <row r="67" spans="1:13" x14ac:dyDescent="0.25">
      <c r="A67" s="385"/>
      <c r="B67" s="242" t="s">
        <v>165</v>
      </c>
      <c r="C67" s="249"/>
      <c r="D67" s="249">
        <v>3</v>
      </c>
      <c r="E67" s="250"/>
      <c r="F67" s="237" t="s">
        <v>281</v>
      </c>
      <c r="G67" s="153" t="s">
        <v>206</v>
      </c>
      <c r="H67" s="157" t="s">
        <v>208</v>
      </c>
      <c r="I67" s="84"/>
      <c r="J67" s="57">
        <f>SUM(D67*I67)</f>
        <v>0</v>
      </c>
      <c r="K67" s="164">
        <f>SUM(J67*1.21)</f>
        <v>0</v>
      </c>
      <c r="L67" s="8"/>
      <c r="M67"/>
    </row>
    <row r="68" spans="1:13" x14ac:dyDescent="0.25">
      <c r="A68" s="385"/>
      <c r="B68" s="242" t="s">
        <v>207</v>
      </c>
      <c r="C68" s="249"/>
      <c r="D68" s="249">
        <v>2</v>
      </c>
      <c r="E68" s="250"/>
      <c r="F68" s="237" t="s">
        <v>281</v>
      </c>
      <c r="G68" s="153" t="s">
        <v>206</v>
      </c>
      <c r="H68" s="157" t="s">
        <v>208</v>
      </c>
      <c r="I68" s="84"/>
      <c r="J68" s="121">
        <f>SUM(D68*I68)</f>
        <v>0</v>
      </c>
      <c r="K68" s="164">
        <f>SUM(J68*1.21)</f>
        <v>0</v>
      </c>
      <c r="L68" s="8"/>
      <c r="M68"/>
    </row>
    <row r="69" spans="1:13" x14ac:dyDescent="0.25">
      <c r="A69" s="385"/>
      <c r="B69" s="242" t="s">
        <v>233</v>
      </c>
      <c r="C69" s="249"/>
      <c r="D69" s="249">
        <v>2</v>
      </c>
      <c r="E69" s="250"/>
      <c r="F69" s="237" t="s">
        <v>281</v>
      </c>
      <c r="G69" s="153" t="s">
        <v>206</v>
      </c>
      <c r="H69" s="157" t="s">
        <v>208</v>
      </c>
      <c r="I69" s="84"/>
      <c r="J69" s="121">
        <f>SUM(D69*I69)</f>
        <v>0</v>
      </c>
      <c r="K69" s="164">
        <f>SUM(J69*1.21)</f>
        <v>0</v>
      </c>
      <c r="L69" s="8"/>
      <c r="M69"/>
    </row>
    <row r="70" spans="1:13" x14ac:dyDescent="0.25">
      <c r="A70" s="385"/>
      <c r="B70" s="177" t="s">
        <v>164</v>
      </c>
      <c r="C70" s="183">
        <v>1</v>
      </c>
      <c r="D70" s="183"/>
      <c r="E70" s="202"/>
      <c r="F70" s="205" t="s">
        <v>86</v>
      </c>
      <c r="G70" s="159" t="s">
        <v>163</v>
      </c>
      <c r="H70" s="154" t="s">
        <v>162</v>
      </c>
      <c r="I70" s="140"/>
      <c r="J70" s="462">
        <f>SUM(C70*I70)</f>
        <v>0</v>
      </c>
      <c r="K70" s="164">
        <f>SUM(J70*1.21)</f>
        <v>0</v>
      </c>
      <c r="L70" s="8"/>
      <c r="M70"/>
    </row>
    <row r="71" spans="1:13" x14ac:dyDescent="0.25">
      <c r="A71" s="385"/>
      <c r="B71" s="177" t="s">
        <v>164</v>
      </c>
      <c r="C71" s="183">
        <v>1</v>
      </c>
      <c r="D71" s="183"/>
      <c r="E71" s="202"/>
      <c r="F71" s="206" t="s">
        <v>96</v>
      </c>
      <c r="G71" s="166" t="s">
        <v>201</v>
      </c>
      <c r="H71" s="167" t="s">
        <v>204</v>
      </c>
      <c r="I71" s="140"/>
      <c r="J71" s="462">
        <f>SUM(C71*I71)</f>
        <v>0</v>
      </c>
      <c r="K71" s="460">
        <f>SUM(J71*1.21)</f>
        <v>0</v>
      </c>
      <c r="L71" s="8"/>
      <c r="M71"/>
    </row>
    <row r="72" spans="1:13" x14ac:dyDescent="0.25">
      <c r="A72" s="385"/>
      <c r="B72" s="177" t="s">
        <v>209</v>
      </c>
      <c r="C72" s="183">
        <v>1</v>
      </c>
      <c r="D72" s="183"/>
      <c r="E72" s="202"/>
      <c r="F72" s="206" t="s">
        <v>96</v>
      </c>
      <c r="G72" s="166" t="s">
        <v>201</v>
      </c>
      <c r="H72" s="167" t="s">
        <v>204</v>
      </c>
      <c r="I72" s="140"/>
      <c r="J72" s="164">
        <f>SUM(C72*I72)</f>
        <v>0</v>
      </c>
      <c r="K72" s="164">
        <f>SUM(J72*1.21)</f>
        <v>0</v>
      </c>
      <c r="L72" s="8"/>
      <c r="M72"/>
    </row>
    <row r="73" spans="1:13" x14ac:dyDescent="0.25">
      <c r="A73" s="385"/>
      <c r="B73" s="177" t="s">
        <v>196</v>
      </c>
      <c r="C73" s="183">
        <v>1</v>
      </c>
      <c r="D73" s="183"/>
      <c r="E73" s="202"/>
      <c r="F73" s="206" t="s">
        <v>96</v>
      </c>
      <c r="G73" s="166" t="s">
        <v>160</v>
      </c>
      <c r="H73" s="167" t="s">
        <v>197</v>
      </c>
      <c r="I73" s="140"/>
      <c r="J73" s="164">
        <f>SUM(C73*I73)</f>
        <v>0</v>
      </c>
      <c r="K73" s="460">
        <f>SUM(J73*1.21)</f>
        <v>0</v>
      </c>
      <c r="L73" s="8"/>
      <c r="M73"/>
    </row>
    <row r="74" spans="1:13" ht="16.5" thickBot="1" x14ac:dyDescent="0.3">
      <c r="A74" s="387"/>
      <c r="B74" s="207" t="s">
        <v>150</v>
      </c>
      <c r="C74" s="208">
        <v>2</v>
      </c>
      <c r="D74" s="208"/>
      <c r="E74" s="209"/>
      <c r="F74" s="210" t="s">
        <v>96</v>
      </c>
      <c r="G74" s="170" t="s">
        <v>202</v>
      </c>
      <c r="H74" s="168" t="s">
        <v>203</v>
      </c>
      <c r="I74" s="73"/>
      <c r="J74" s="197">
        <f>SUM(C74*I74)</f>
        <v>0</v>
      </c>
      <c r="K74" s="461">
        <f>SUM(J74*1.21)</f>
        <v>0</v>
      </c>
      <c r="L74" s="9"/>
      <c r="M74"/>
    </row>
    <row r="75" spans="1:13" x14ac:dyDescent="0.25">
      <c r="A75" s="388" t="s">
        <v>30</v>
      </c>
      <c r="B75" s="251" t="s">
        <v>106</v>
      </c>
      <c r="C75" s="268">
        <v>2</v>
      </c>
      <c r="D75" s="269"/>
      <c r="E75" s="270"/>
      <c r="F75" s="271" t="s">
        <v>107</v>
      </c>
      <c r="G75" s="272" t="s">
        <v>108</v>
      </c>
      <c r="H75" s="142" t="s">
        <v>261</v>
      </c>
      <c r="I75" s="274"/>
      <c r="J75" s="459">
        <f>SUM(C75*I75)</f>
        <v>0</v>
      </c>
      <c r="K75" s="459">
        <f>SUM(J75*1.21)</f>
        <v>0</v>
      </c>
      <c r="L75" s="8"/>
      <c r="M75"/>
    </row>
    <row r="76" spans="1:13" x14ac:dyDescent="0.25">
      <c r="A76" s="389"/>
      <c r="B76" s="252" t="s">
        <v>125</v>
      </c>
      <c r="C76" s="276">
        <v>2</v>
      </c>
      <c r="D76" s="277"/>
      <c r="E76" s="276"/>
      <c r="F76" s="278" t="s">
        <v>107</v>
      </c>
      <c r="G76" s="273" t="s">
        <v>127</v>
      </c>
      <c r="H76" s="142" t="s">
        <v>262</v>
      </c>
      <c r="I76" s="279"/>
      <c r="J76" s="164">
        <f>SUM(C76*I76)</f>
        <v>0</v>
      </c>
      <c r="K76" s="462">
        <f>SUM(J76*1.21)</f>
        <v>0</v>
      </c>
      <c r="L76" s="8"/>
      <c r="M76"/>
    </row>
    <row r="77" spans="1:13" x14ac:dyDescent="0.25">
      <c r="A77" s="389"/>
      <c r="B77" s="242" t="s">
        <v>268</v>
      </c>
      <c r="C77" s="280"/>
      <c r="D77" s="280">
        <v>20</v>
      </c>
      <c r="E77" s="280"/>
      <c r="F77" s="281" t="s">
        <v>269</v>
      </c>
      <c r="G77" s="282" t="s">
        <v>270</v>
      </c>
      <c r="H77" s="259" t="s">
        <v>271</v>
      </c>
      <c r="I77" s="279"/>
      <c r="J77" s="463">
        <f>SUM(D77*I77)</f>
        <v>0</v>
      </c>
      <c r="K77" s="164">
        <f>SUM(J77*1.21)</f>
        <v>0</v>
      </c>
      <c r="L77" s="8"/>
      <c r="M77"/>
    </row>
    <row r="78" spans="1:13" x14ac:dyDescent="0.25">
      <c r="A78" s="389"/>
      <c r="B78" s="211" t="s">
        <v>218</v>
      </c>
      <c r="C78" s="283">
        <v>5</v>
      </c>
      <c r="D78" s="284"/>
      <c r="E78" s="283">
        <v>5</v>
      </c>
      <c r="F78" s="285" t="s">
        <v>96</v>
      </c>
      <c r="G78" s="147" t="s">
        <v>128</v>
      </c>
      <c r="H78" s="142" t="s">
        <v>263</v>
      </c>
      <c r="I78" s="279"/>
      <c r="J78" s="462">
        <f>SUM(C78*I78)</f>
        <v>0</v>
      </c>
      <c r="K78" s="460">
        <f>SUM(J78*1.21)</f>
        <v>0</v>
      </c>
      <c r="L78" s="8"/>
      <c r="M78"/>
    </row>
    <row r="79" spans="1:13" x14ac:dyDescent="0.25">
      <c r="A79" s="389"/>
      <c r="B79" s="319" t="s">
        <v>272</v>
      </c>
      <c r="C79" s="276">
        <v>6</v>
      </c>
      <c r="D79" s="320"/>
      <c r="E79" s="276">
        <v>6</v>
      </c>
      <c r="F79" s="321" t="s">
        <v>107</v>
      </c>
      <c r="G79" s="282" t="s">
        <v>273</v>
      </c>
      <c r="H79" s="259" t="s">
        <v>274</v>
      </c>
      <c r="I79" s="279"/>
      <c r="J79" s="462">
        <f>SUM(C79*I79)</f>
        <v>0</v>
      </c>
      <c r="K79" s="462">
        <f>SUM(J79*1.21)</f>
        <v>0</v>
      </c>
      <c r="L79" s="8"/>
      <c r="M79"/>
    </row>
    <row r="80" spans="1:13" x14ac:dyDescent="0.25">
      <c r="A80" s="389"/>
      <c r="B80" s="318" t="s">
        <v>92</v>
      </c>
      <c r="C80" s="311">
        <v>6</v>
      </c>
      <c r="D80" s="311"/>
      <c r="E80" s="312"/>
      <c r="F80" s="313" t="s">
        <v>275</v>
      </c>
      <c r="G80" s="282" t="s">
        <v>276</v>
      </c>
      <c r="H80" s="259" t="s">
        <v>274</v>
      </c>
      <c r="I80" s="279"/>
      <c r="J80" s="462">
        <f>SUM(C80*I80)</f>
        <v>0</v>
      </c>
      <c r="K80" s="462">
        <f>SUM(J80*1.21)</f>
        <v>0</v>
      </c>
      <c r="L80" s="8"/>
      <c r="M80"/>
    </row>
    <row r="81" spans="1:13" x14ac:dyDescent="0.25">
      <c r="A81" s="389"/>
      <c r="B81" s="189" t="s">
        <v>129</v>
      </c>
      <c r="C81" s="286">
        <v>2</v>
      </c>
      <c r="D81" s="287"/>
      <c r="E81" s="286"/>
      <c r="F81" s="285" t="s">
        <v>96</v>
      </c>
      <c r="G81" s="148" t="s">
        <v>130</v>
      </c>
      <c r="H81" s="143" t="s">
        <v>266</v>
      </c>
      <c r="I81" s="295"/>
      <c r="J81" s="462">
        <f>SUM(C81*I81)</f>
        <v>0</v>
      </c>
      <c r="K81" s="164">
        <f>SUM(J81*1.21)</f>
        <v>0</v>
      </c>
      <c r="L81" s="8"/>
      <c r="M81"/>
    </row>
    <row r="82" spans="1:13" x14ac:dyDescent="0.25">
      <c r="A82" s="389"/>
      <c r="B82" s="218" t="s">
        <v>188</v>
      </c>
      <c r="C82" s="288">
        <v>2</v>
      </c>
      <c r="D82" s="289"/>
      <c r="E82" s="288"/>
      <c r="F82" s="290" t="s">
        <v>194</v>
      </c>
      <c r="G82" s="148" t="s">
        <v>187</v>
      </c>
      <c r="H82" s="143" t="s">
        <v>265</v>
      </c>
      <c r="I82" s="295"/>
      <c r="J82" s="462">
        <f>SUM(C82*I82)</f>
        <v>0</v>
      </c>
      <c r="K82" s="460">
        <f>SUM(J82*1.21)</f>
        <v>0</v>
      </c>
      <c r="L82" s="8"/>
      <c r="M82"/>
    </row>
    <row r="83" spans="1:13" ht="16.5" thickBot="1" x14ac:dyDescent="0.3">
      <c r="A83" s="389"/>
      <c r="B83" s="291" t="s">
        <v>193</v>
      </c>
      <c r="C83" s="286">
        <v>2</v>
      </c>
      <c r="D83" s="287"/>
      <c r="E83" s="286"/>
      <c r="F83" s="292" t="s">
        <v>96</v>
      </c>
      <c r="G83" s="148" t="s">
        <v>192</v>
      </c>
      <c r="H83" s="265" t="s">
        <v>264</v>
      </c>
      <c r="I83" s="295"/>
      <c r="J83" s="461">
        <f>SUM(C83*I83)</f>
        <v>0</v>
      </c>
      <c r="K83" s="461">
        <f>SUM(J83*1.21)</f>
        <v>0</v>
      </c>
      <c r="L83" s="8"/>
      <c r="M83"/>
    </row>
    <row r="84" spans="1:13" x14ac:dyDescent="0.25">
      <c r="A84" s="92"/>
      <c r="B84" s="123" t="s">
        <v>38</v>
      </c>
      <c r="C84" s="46">
        <f>SUM(C3:C83)</f>
        <v>93</v>
      </c>
      <c r="D84" s="15"/>
      <c r="E84" s="122">
        <f>SUM(E3:E83)</f>
        <v>13</v>
      </c>
      <c r="F84" s="556"/>
      <c r="G84" s="557"/>
      <c r="H84" s="557"/>
      <c r="I84" s="558"/>
      <c r="J84" s="275" t="s">
        <v>288</v>
      </c>
      <c r="K84" s="275" t="s">
        <v>288</v>
      </c>
      <c r="L84"/>
      <c r="M84" s="308"/>
    </row>
    <row r="85" spans="1:13" ht="16.5" thickBot="1" x14ac:dyDescent="0.3">
      <c r="A85" s="93"/>
      <c r="B85" s="124" t="s">
        <v>39</v>
      </c>
      <c r="C85" s="16"/>
      <c r="D85" s="47">
        <f>SUM(D3:D83)</f>
        <v>344</v>
      </c>
      <c r="E85" s="14"/>
      <c r="F85" s="559"/>
      <c r="G85" s="560"/>
      <c r="H85" s="560"/>
      <c r="I85" s="561"/>
      <c r="J85" s="464" t="s">
        <v>288</v>
      </c>
      <c r="K85" s="465" t="s">
        <v>288</v>
      </c>
      <c r="L85"/>
      <c r="M85"/>
    </row>
    <row r="86" spans="1:13" ht="16.5" thickBot="1" x14ac:dyDescent="0.3">
      <c r="A86" s="83" t="s">
        <v>46</v>
      </c>
      <c r="B86" s="125"/>
      <c r="C86" s="17"/>
      <c r="D86" s="17"/>
      <c r="E86" s="17"/>
      <c r="F86" s="18"/>
      <c r="G86" s="17"/>
      <c r="H86" s="17"/>
      <c r="I86" s="19"/>
      <c r="J86" s="20">
        <f>SUM(J3:J83)</f>
        <v>0</v>
      </c>
      <c r="K86" s="21">
        <f>J86*1.21</f>
        <v>0</v>
      </c>
      <c r="L86"/>
      <c r="M86"/>
    </row>
    <row r="87" spans="1:13" ht="16.5" customHeight="1" thickBot="1" x14ac:dyDescent="0.3">
      <c r="A87" s="14"/>
      <c r="B87" s="126"/>
      <c r="C87" s="14"/>
      <c r="D87" s="14"/>
      <c r="E87" s="14"/>
      <c r="F87" s="22"/>
      <c r="G87" s="14"/>
      <c r="H87" s="14"/>
      <c r="I87" s="23"/>
      <c r="J87" s="22"/>
      <c r="K87" s="22"/>
      <c r="L87"/>
      <c r="M87"/>
    </row>
    <row r="88" spans="1:13" ht="16.5" customHeight="1" thickBot="1" x14ac:dyDescent="0.3">
      <c r="A88" s="390" t="s">
        <v>77</v>
      </c>
      <c r="B88" s="391"/>
      <c r="C88" s="391"/>
      <c r="D88" s="391"/>
      <c r="E88" s="391"/>
      <c r="F88" s="391"/>
      <c r="G88" s="391"/>
      <c r="H88" s="391"/>
      <c r="I88" s="391"/>
      <c r="J88" s="391"/>
      <c r="K88" s="392"/>
      <c r="L88"/>
      <c r="M88"/>
    </row>
    <row r="89" spans="1:13" ht="16.5" thickBot="1" x14ac:dyDescent="0.3">
      <c r="A89" s="94" t="s">
        <v>60</v>
      </c>
      <c r="B89" s="24" t="s">
        <v>49</v>
      </c>
      <c r="C89" s="360" t="s">
        <v>23</v>
      </c>
      <c r="D89" s="361"/>
      <c r="E89" s="362"/>
      <c r="F89" s="74" t="s">
        <v>22</v>
      </c>
      <c r="G89" s="360"/>
      <c r="H89" s="361"/>
      <c r="I89" s="75" t="s">
        <v>21</v>
      </c>
      <c r="J89" s="76" t="s">
        <v>20</v>
      </c>
      <c r="K89" s="76" t="s">
        <v>19</v>
      </c>
      <c r="L89"/>
      <c r="M89"/>
    </row>
    <row r="90" spans="1:13" ht="31.5" x14ac:dyDescent="0.25">
      <c r="A90" s="394" t="s">
        <v>18</v>
      </c>
      <c r="B90" s="309" t="s">
        <v>285</v>
      </c>
      <c r="C90" s="396">
        <v>6</v>
      </c>
      <c r="D90" s="397"/>
      <c r="E90" s="398"/>
      <c r="F90" s="467" t="s">
        <v>3</v>
      </c>
      <c r="G90" s="468"/>
      <c r="H90" s="469"/>
      <c r="I90" s="26"/>
      <c r="J90" s="471">
        <f>C90*I90</f>
        <v>0</v>
      </c>
      <c r="K90" s="472">
        <f>J90*1.21</f>
        <v>0</v>
      </c>
      <c r="L90"/>
      <c r="M90"/>
    </row>
    <row r="91" spans="1:13" x14ac:dyDescent="0.25">
      <c r="A91" s="395"/>
      <c r="B91" s="473" t="s">
        <v>56</v>
      </c>
      <c r="C91" s="401">
        <f>SUM(C90:E90)</f>
        <v>6</v>
      </c>
      <c r="D91" s="402"/>
      <c r="E91" s="403"/>
      <c r="F91" s="467" t="s">
        <v>3</v>
      </c>
      <c r="G91" s="468"/>
      <c r="H91" s="469"/>
      <c r="I91" s="26"/>
      <c r="J91" s="471">
        <f>C91*I91</f>
        <v>0</v>
      </c>
      <c r="K91" s="472">
        <f t="shared" ref="K90:K160" si="1">J91*1.21</f>
        <v>0</v>
      </c>
      <c r="L91"/>
      <c r="M91"/>
    </row>
    <row r="92" spans="1:13" x14ac:dyDescent="0.25">
      <c r="A92" s="395"/>
      <c r="B92" s="473" t="s">
        <v>50</v>
      </c>
      <c r="C92" s="401">
        <f>SUM(C91:E91)*0.18/2</f>
        <v>0.54</v>
      </c>
      <c r="D92" s="402"/>
      <c r="E92" s="403"/>
      <c r="F92" s="467" t="s">
        <v>1</v>
      </c>
      <c r="G92" s="468"/>
      <c r="H92" s="469"/>
      <c r="I92" s="26"/>
      <c r="J92" s="471">
        <f>C92*I92</f>
        <v>0</v>
      </c>
      <c r="K92" s="472">
        <f t="shared" si="1"/>
        <v>0</v>
      </c>
      <c r="L92"/>
      <c r="M92"/>
    </row>
    <row r="93" spans="1:13" x14ac:dyDescent="0.25">
      <c r="A93" s="395"/>
      <c r="B93" s="473" t="s">
        <v>57</v>
      </c>
      <c r="C93" s="401">
        <f>SUM(C90:E90)*0.18*3</f>
        <v>3.24</v>
      </c>
      <c r="D93" s="402"/>
      <c r="E93" s="403"/>
      <c r="F93" s="467" t="s">
        <v>12</v>
      </c>
      <c r="G93" s="468"/>
      <c r="H93" s="469"/>
      <c r="I93" s="26"/>
      <c r="J93" s="471">
        <f>C93*I93</f>
        <v>0</v>
      </c>
      <c r="K93" s="472">
        <f t="shared" si="1"/>
        <v>0</v>
      </c>
      <c r="L93"/>
      <c r="M93"/>
    </row>
    <row r="94" spans="1:13" x14ac:dyDescent="0.25">
      <c r="A94" s="395"/>
      <c r="B94" s="473" t="s">
        <v>84</v>
      </c>
      <c r="C94" s="401">
        <f>SUM(C90:E90)</f>
        <v>6</v>
      </c>
      <c r="D94" s="402"/>
      <c r="E94" s="403"/>
      <c r="F94" s="467" t="s">
        <v>3</v>
      </c>
      <c r="G94" s="468"/>
      <c r="H94" s="469"/>
      <c r="I94" s="26"/>
      <c r="J94" s="471">
        <f>C94*I94</f>
        <v>0</v>
      </c>
      <c r="K94" s="472">
        <f t="shared" si="1"/>
        <v>0</v>
      </c>
      <c r="L94"/>
      <c r="M94"/>
    </row>
    <row r="95" spans="1:13" x14ac:dyDescent="0.25">
      <c r="A95" s="395"/>
      <c r="B95" s="473" t="s">
        <v>44</v>
      </c>
      <c r="C95" s="401">
        <f>SUM(C94:E94)</f>
        <v>6</v>
      </c>
      <c r="D95" s="402"/>
      <c r="E95" s="403"/>
      <c r="F95" s="467" t="s">
        <v>3</v>
      </c>
      <c r="G95" s="468"/>
      <c r="H95" s="469"/>
      <c r="I95" s="26"/>
      <c r="J95" s="471">
        <f>C95*I95</f>
        <v>0</v>
      </c>
      <c r="K95" s="471">
        <f t="shared" si="1"/>
        <v>0</v>
      </c>
      <c r="L95"/>
      <c r="M95"/>
    </row>
    <row r="96" spans="1:13" ht="16.5" thickBot="1" x14ac:dyDescent="0.3">
      <c r="A96" s="395"/>
      <c r="B96" s="474" t="s">
        <v>41</v>
      </c>
      <c r="C96" s="404">
        <f>SUM(C95:E95)</f>
        <v>6</v>
      </c>
      <c r="D96" s="405"/>
      <c r="E96" s="406"/>
      <c r="F96" s="475" t="s">
        <v>3</v>
      </c>
      <c r="G96" s="476"/>
      <c r="H96" s="477"/>
      <c r="I96" s="49"/>
      <c r="J96" s="472">
        <f>C96*I96</f>
        <v>0</v>
      </c>
      <c r="K96" s="479">
        <f t="shared" si="1"/>
        <v>0</v>
      </c>
      <c r="L96"/>
      <c r="M96"/>
    </row>
    <row r="97" spans="1:13" ht="31.5" x14ac:dyDescent="0.25">
      <c r="A97" s="395"/>
      <c r="B97" s="480" t="s">
        <v>82</v>
      </c>
      <c r="C97" s="399">
        <v>17</v>
      </c>
      <c r="D97" s="400"/>
      <c r="E97" s="400"/>
      <c r="F97" s="481" t="s">
        <v>3</v>
      </c>
      <c r="G97" s="547"/>
      <c r="H97" s="482"/>
      <c r="I97" s="546"/>
      <c r="J97" s="483">
        <f>C97*I97</f>
        <v>0</v>
      </c>
      <c r="K97" s="483">
        <f>J97*1.21</f>
        <v>0</v>
      </c>
      <c r="L97"/>
      <c r="M97"/>
    </row>
    <row r="98" spans="1:13" x14ac:dyDescent="0.25">
      <c r="A98" s="395"/>
      <c r="B98" s="484" t="s">
        <v>54</v>
      </c>
      <c r="C98" s="407">
        <f>SUM(C97:E97)</f>
        <v>17</v>
      </c>
      <c r="D98" s="408"/>
      <c r="E98" s="409"/>
      <c r="F98" s="485" t="s">
        <v>3</v>
      </c>
      <c r="G98" s="468"/>
      <c r="H98" s="470"/>
      <c r="I98" s="279"/>
      <c r="J98" s="471">
        <f>C98*I98</f>
        <v>0</v>
      </c>
      <c r="K98" s="472">
        <f>J98*1.21</f>
        <v>0</v>
      </c>
      <c r="L98"/>
      <c r="M98"/>
    </row>
    <row r="99" spans="1:13" x14ac:dyDescent="0.25">
      <c r="A99" s="395"/>
      <c r="B99" s="484" t="s">
        <v>50</v>
      </c>
      <c r="C99" s="407">
        <f>SUM(C98:E98)*0.032/2</f>
        <v>0.27200000000000002</v>
      </c>
      <c r="D99" s="408"/>
      <c r="E99" s="409"/>
      <c r="F99" s="485" t="s">
        <v>1</v>
      </c>
      <c r="G99" s="468"/>
      <c r="H99" s="470"/>
      <c r="I99" s="279"/>
      <c r="J99" s="471">
        <f>C99*I99</f>
        <v>0</v>
      </c>
      <c r="K99" s="472">
        <f>J99*1.21</f>
        <v>0</v>
      </c>
      <c r="L99"/>
      <c r="M99"/>
    </row>
    <row r="100" spans="1:13" x14ac:dyDescent="0.25">
      <c r="A100" s="395"/>
      <c r="B100" s="484" t="s">
        <v>7</v>
      </c>
      <c r="C100" s="407">
        <f>SUM(C97:E97)</f>
        <v>17</v>
      </c>
      <c r="D100" s="408"/>
      <c r="E100" s="409"/>
      <c r="F100" s="485" t="s">
        <v>3</v>
      </c>
      <c r="G100" s="468"/>
      <c r="H100" s="470"/>
      <c r="I100" s="279"/>
      <c r="J100" s="471">
        <f>C100*I100</f>
        <v>0</v>
      </c>
      <c r="K100" s="472">
        <f>J100*1.21</f>
        <v>0</v>
      </c>
      <c r="L100"/>
      <c r="M100"/>
    </row>
    <row r="101" spans="1:13" x14ac:dyDescent="0.25">
      <c r="A101" s="395"/>
      <c r="B101" s="484" t="s">
        <v>57</v>
      </c>
      <c r="C101" s="407">
        <f>SUM(C97:E97)*0.32*3</f>
        <v>16.32</v>
      </c>
      <c r="D101" s="408"/>
      <c r="E101" s="409"/>
      <c r="F101" s="485" t="s">
        <v>12</v>
      </c>
      <c r="G101" s="468"/>
      <c r="H101" s="470"/>
      <c r="I101" s="279"/>
      <c r="J101" s="471">
        <f>C101*I101</f>
        <v>0</v>
      </c>
      <c r="K101" s="472">
        <f>J101*1.21</f>
        <v>0</v>
      </c>
      <c r="L101"/>
      <c r="M101"/>
    </row>
    <row r="102" spans="1:13" x14ac:dyDescent="0.25">
      <c r="A102" s="395"/>
      <c r="B102" s="484" t="s">
        <v>58</v>
      </c>
      <c r="C102" s="407">
        <f>SUM(C97:E97)*3</f>
        <v>51</v>
      </c>
      <c r="D102" s="408"/>
      <c r="E102" s="409"/>
      <c r="F102" s="485" t="s">
        <v>3</v>
      </c>
      <c r="G102" s="468"/>
      <c r="H102" s="470"/>
      <c r="I102" s="279"/>
      <c r="J102" s="471">
        <f>C102*I102</f>
        <v>0</v>
      </c>
      <c r="K102" s="472">
        <f>J102*1.21</f>
        <v>0</v>
      </c>
      <c r="L102"/>
      <c r="M102"/>
    </row>
    <row r="103" spans="1:13" x14ac:dyDescent="0.25">
      <c r="A103" s="395"/>
      <c r="B103" s="484" t="s">
        <v>44</v>
      </c>
      <c r="C103" s="407">
        <f>SUM(C97:E97)*3</f>
        <v>51</v>
      </c>
      <c r="D103" s="408"/>
      <c r="E103" s="409"/>
      <c r="F103" s="485" t="s">
        <v>3</v>
      </c>
      <c r="G103" s="468"/>
      <c r="H103" s="470"/>
      <c r="I103" s="279"/>
      <c r="J103" s="471">
        <f>C103*I103</f>
        <v>0</v>
      </c>
      <c r="K103" s="472">
        <f>J103*1.21</f>
        <v>0</v>
      </c>
      <c r="L103"/>
      <c r="M103"/>
    </row>
    <row r="104" spans="1:13" ht="31.5" x14ac:dyDescent="0.25">
      <c r="A104" s="395"/>
      <c r="B104" s="484" t="s">
        <v>53</v>
      </c>
      <c r="C104" s="407">
        <f>SUM(C103:E103)</f>
        <v>51</v>
      </c>
      <c r="D104" s="408"/>
      <c r="E104" s="409"/>
      <c r="F104" s="485" t="s">
        <v>3</v>
      </c>
      <c r="G104" s="468"/>
      <c r="H104" s="470"/>
      <c r="I104" s="279"/>
      <c r="J104" s="471">
        <f>C104*I104</f>
        <v>0</v>
      </c>
      <c r="K104" s="472">
        <f>J104*1.21</f>
        <v>0</v>
      </c>
      <c r="L104"/>
      <c r="M104"/>
    </row>
    <row r="105" spans="1:13" ht="16.5" thickBot="1" x14ac:dyDescent="0.3">
      <c r="A105" s="395"/>
      <c r="B105" s="486" t="s">
        <v>41</v>
      </c>
      <c r="C105" s="410">
        <f>SUM(C97:E97)</f>
        <v>17</v>
      </c>
      <c r="D105" s="411"/>
      <c r="E105" s="412"/>
      <c r="F105" s="487" t="s">
        <v>3</v>
      </c>
      <c r="G105" s="476"/>
      <c r="H105" s="477"/>
      <c r="I105" s="466"/>
      <c r="J105" s="488">
        <f>C105*I105</f>
        <v>0</v>
      </c>
      <c r="K105" s="488">
        <f>J105*1.21</f>
        <v>0</v>
      </c>
      <c r="L105"/>
      <c r="M105"/>
    </row>
    <row r="106" spans="1:13" ht="63" x14ac:dyDescent="0.25">
      <c r="A106" s="395"/>
      <c r="B106" s="489" t="s">
        <v>51</v>
      </c>
      <c r="C106" s="413">
        <v>10</v>
      </c>
      <c r="D106" s="414"/>
      <c r="E106" s="415"/>
      <c r="F106" s="490" t="s">
        <v>3</v>
      </c>
      <c r="G106" s="491"/>
      <c r="H106" s="492"/>
      <c r="I106" s="48"/>
      <c r="J106" s="494">
        <f>C106*I106</f>
        <v>0</v>
      </c>
      <c r="K106" s="479">
        <f t="shared" si="1"/>
        <v>0</v>
      </c>
      <c r="L106"/>
      <c r="M106"/>
    </row>
    <row r="107" spans="1:13" x14ac:dyDescent="0.25">
      <c r="A107" s="395"/>
      <c r="B107" s="495" t="s">
        <v>55</v>
      </c>
      <c r="C107" s="416">
        <f>SUM(C106:E106)</f>
        <v>10</v>
      </c>
      <c r="D107" s="417"/>
      <c r="E107" s="418"/>
      <c r="F107" s="496" t="s">
        <v>3</v>
      </c>
      <c r="G107" s="468"/>
      <c r="H107" s="469"/>
      <c r="I107" s="26"/>
      <c r="J107" s="471">
        <f>C107*I107</f>
        <v>0</v>
      </c>
      <c r="K107" s="472">
        <f t="shared" si="1"/>
        <v>0</v>
      </c>
      <c r="L107"/>
      <c r="M107"/>
    </row>
    <row r="108" spans="1:13" x14ac:dyDescent="0.25">
      <c r="A108" s="395"/>
      <c r="B108" s="495" t="s">
        <v>50</v>
      </c>
      <c r="C108" s="416">
        <f>SUM(C107:E107)*0.245/2</f>
        <v>1.2250000000000001</v>
      </c>
      <c r="D108" s="417"/>
      <c r="E108" s="418"/>
      <c r="F108" s="496" t="s">
        <v>1</v>
      </c>
      <c r="G108" s="468"/>
      <c r="H108" s="469"/>
      <c r="I108" s="26"/>
      <c r="J108" s="471">
        <f>C108*I108</f>
        <v>0</v>
      </c>
      <c r="K108" s="472">
        <f t="shared" si="1"/>
        <v>0</v>
      </c>
      <c r="L108"/>
      <c r="M108"/>
    </row>
    <row r="109" spans="1:13" x14ac:dyDescent="0.25">
      <c r="A109" s="395"/>
      <c r="B109" s="495" t="s">
        <v>7</v>
      </c>
      <c r="C109" s="416">
        <f>SUM(C106:E106)</f>
        <v>10</v>
      </c>
      <c r="D109" s="417"/>
      <c r="E109" s="418"/>
      <c r="F109" s="496" t="s">
        <v>3</v>
      </c>
      <c r="G109" s="468"/>
      <c r="H109" s="469"/>
      <c r="I109" s="26"/>
      <c r="J109" s="471">
        <f>C109*I109</f>
        <v>0</v>
      </c>
      <c r="K109" s="471">
        <f t="shared" si="1"/>
        <v>0</v>
      </c>
      <c r="L109"/>
      <c r="M109"/>
    </row>
    <row r="110" spans="1:13" x14ac:dyDescent="0.25">
      <c r="A110" s="395"/>
      <c r="B110" s="495" t="s">
        <v>57</v>
      </c>
      <c r="C110" s="416">
        <f>SUM(C109:E109)*0.245*3</f>
        <v>7.3500000000000005</v>
      </c>
      <c r="D110" s="417"/>
      <c r="E110" s="418"/>
      <c r="F110" s="496" t="s">
        <v>12</v>
      </c>
      <c r="G110" s="468"/>
      <c r="H110" s="469"/>
      <c r="I110" s="26"/>
      <c r="J110" s="471">
        <f>C110*I110</f>
        <v>0</v>
      </c>
      <c r="K110" s="471">
        <f t="shared" si="1"/>
        <v>0</v>
      </c>
      <c r="L110"/>
      <c r="M110"/>
    </row>
    <row r="111" spans="1:13" x14ac:dyDescent="0.25">
      <c r="A111" s="395"/>
      <c r="B111" s="495" t="s">
        <v>58</v>
      </c>
      <c r="C111" s="416">
        <f>SUM(C106:E106)*3</f>
        <v>30</v>
      </c>
      <c r="D111" s="417"/>
      <c r="E111" s="418"/>
      <c r="F111" s="496" t="s">
        <v>3</v>
      </c>
      <c r="G111" s="468"/>
      <c r="H111" s="469"/>
      <c r="I111" s="26"/>
      <c r="J111" s="471">
        <f>C111*I111</f>
        <v>0</v>
      </c>
      <c r="K111" s="479">
        <f t="shared" si="1"/>
        <v>0</v>
      </c>
      <c r="L111"/>
      <c r="M111"/>
    </row>
    <row r="112" spans="1:13" x14ac:dyDescent="0.25">
      <c r="A112" s="395"/>
      <c r="B112" s="495" t="s">
        <v>44</v>
      </c>
      <c r="C112" s="416">
        <f>SUM(C106:E106)*3</f>
        <v>30</v>
      </c>
      <c r="D112" s="417"/>
      <c r="E112" s="418"/>
      <c r="F112" s="496" t="s">
        <v>3</v>
      </c>
      <c r="G112" s="468"/>
      <c r="H112" s="469"/>
      <c r="I112" s="26"/>
      <c r="J112" s="471">
        <f>C112*I112</f>
        <v>0</v>
      </c>
      <c r="K112" s="472">
        <f t="shared" si="1"/>
        <v>0</v>
      </c>
      <c r="L112"/>
      <c r="M112"/>
    </row>
    <row r="113" spans="1:13" ht="31.5" x14ac:dyDescent="0.25">
      <c r="A113" s="395"/>
      <c r="B113" s="495" t="s">
        <v>53</v>
      </c>
      <c r="C113" s="416">
        <f>SUM(C112:E112)</f>
        <v>30</v>
      </c>
      <c r="D113" s="417"/>
      <c r="E113" s="418"/>
      <c r="F113" s="496" t="s">
        <v>3</v>
      </c>
      <c r="G113" s="468"/>
      <c r="H113" s="469"/>
      <c r="I113" s="26"/>
      <c r="J113" s="471">
        <f>C113*I113</f>
        <v>0</v>
      </c>
      <c r="K113" s="471">
        <f t="shared" si="1"/>
        <v>0</v>
      </c>
      <c r="L113"/>
      <c r="M113"/>
    </row>
    <row r="114" spans="1:13" x14ac:dyDescent="0.25">
      <c r="A114" s="395"/>
      <c r="B114" s="495" t="s">
        <v>41</v>
      </c>
      <c r="C114" s="416">
        <f>SUM(C106:E106)</f>
        <v>10</v>
      </c>
      <c r="D114" s="417"/>
      <c r="E114" s="418"/>
      <c r="F114" s="496" t="s">
        <v>3</v>
      </c>
      <c r="G114" s="468"/>
      <c r="H114" s="469"/>
      <c r="I114" s="26"/>
      <c r="J114" s="471">
        <f>C114*I114</f>
        <v>0</v>
      </c>
      <c r="K114" s="479">
        <f t="shared" si="1"/>
        <v>0</v>
      </c>
      <c r="L114"/>
      <c r="M114"/>
    </row>
    <row r="115" spans="1:13" x14ac:dyDescent="0.25">
      <c r="A115" s="395"/>
      <c r="B115" s="495" t="s">
        <v>16</v>
      </c>
      <c r="C115" s="416">
        <f>SUM(C114:E114)</f>
        <v>10</v>
      </c>
      <c r="D115" s="417"/>
      <c r="E115" s="418"/>
      <c r="F115" s="496" t="s">
        <v>3</v>
      </c>
      <c r="G115" s="468"/>
      <c r="H115" s="469"/>
      <c r="I115" s="26"/>
      <c r="J115" s="471">
        <f>C115*I115</f>
        <v>0</v>
      </c>
      <c r="K115" s="472">
        <f t="shared" si="1"/>
        <v>0</v>
      </c>
      <c r="L115"/>
      <c r="M115"/>
    </row>
    <row r="116" spans="1:13" x14ac:dyDescent="0.25">
      <c r="A116" s="395"/>
      <c r="B116" s="495" t="s">
        <v>15</v>
      </c>
      <c r="C116" s="416">
        <f>SUM(C115:E115)*0.13*0.15</f>
        <v>0.19500000000000001</v>
      </c>
      <c r="D116" s="417"/>
      <c r="E116" s="418"/>
      <c r="F116" s="496" t="s">
        <v>12</v>
      </c>
      <c r="G116" s="468"/>
      <c r="H116" s="469"/>
      <c r="I116" s="26"/>
      <c r="J116" s="471">
        <f>C116*I116</f>
        <v>0</v>
      </c>
      <c r="K116" s="471">
        <f t="shared" si="1"/>
        <v>0</v>
      </c>
      <c r="L116"/>
      <c r="M116"/>
    </row>
    <row r="117" spans="1:13" x14ac:dyDescent="0.25">
      <c r="A117" s="395"/>
      <c r="B117" s="497" t="s">
        <v>14</v>
      </c>
      <c r="C117" s="419">
        <f>SUM(C106:E106)</f>
        <v>10</v>
      </c>
      <c r="D117" s="420"/>
      <c r="E117" s="421"/>
      <c r="F117" s="498" t="s">
        <v>3</v>
      </c>
      <c r="G117" s="468"/>
      <c r="H117" s="469"/>
      <c r="I117" s="26"/>
      <c r="J117" s="471">
        <f>C117*I117</f>
        <v>0</v>
      </c>
      <c r="K117" s="479">
        <f t="shared" si="1"/>
        <v>0</v>
      </c>
      <c r="L117"/>
      <c r="M117"/>
    </row>
    <row r="118" spans="1:13" ht="16.5" thickBot="1" x14ac:dyDescent="0.3">
      <c r="A118" s="395"/>
      <c r="B118" s="499" t="s">
        <v>13</v>
      </c>
      <c r="C118" s="422">
        <f>SUM(C117:E117)*0.13*0.15</f>
        <v>0.19500000000000001</v>
      </c>
      <c r="D118" s="423"/>
      <c r="E118" s="424"/>
      <c r="F118" s="500" t="s">
        <v>12</v>
      </c>
      <c r="G118" s="501"/>
      <c r="H118" s="502"/>
      <c r="I118" s="50"/>
      <c r="J118" s="488">
        <f>C118*I118</f>
        <v>0</v>
      </c>
      <c r="K118" s="488">
        <f t="shared" si="1"/>
        <v>0</v>
      </c>
      <c r="L118"/>
      <c r="M118"/>
    </row>
    <row r="119" spans="1:13" ht="63" x14ac:dyDescent="0.25">
      <c r="A119" s="395"/>
      <c r="B119" s="503" t="s">
        <v>52</v>
      </c>
      <c r="C119" s="425">
        <v>59</v>
      </c>
      <c r="D119" s="426"/>
      <c r="E119" s="427"/>
      <c r="F119" s="504" t="s">
        <v>17</v>
      </c>
      <c r="G119" s="491"/>
      <c r="H119" s="492"/>
      <c r="I119" s="48"/>
      <c r="J119" s="494">
        <f>C119*I119</f>
        <v>0</v>
      </c>
      <c r="K119" s="505">
        <f t="shared" si="1"/>
        <v>0</v>
      </c>
      <c r="L119"/>
      <c r="M119"/>
    </row>
    <row r="120" spans="1:13" x14ac:dyDescent="0.25">
      <c r="A120" s="395"/>
      <c r="B120" s="506" t="s">
        <v>54</v>
      </c>
      <c r="C120" s="428">
        <f>SUM(C119:E119)</f>
        <v>59</v>
      </c>
      <c r="D120" s="429"/>
      <c r="E120" s="430"/>
      <c r="F120" s="507" t="s">
        <v>3</v>
      </c>
      <c r="G120" s="468"/>
      <c r="H120" s="469"/>
      <c r="I120" s="26"/>
      <c r="J120" s="471">
        <f>C120*I120</f>
        <v>0</v>
      </c>
      <c r="K120" s="472">
        <f t="shared" si="1"/>
        <v>0</v>
      </c>
      <c r="L120"/>
      <c r="M120"/>
    </row>
    <row r="121" spans="1:13" x14ac:dyDescent="0.25">
      <c r="A121" s="395"/>
      <c r="B121" s="506" t="s">
        <v>50</v>
      </c>
      <c r="C121" s="428">
        <f>SUM(C120:E120)*0.032/2</f>
        <v>0.94400000000000006</v>
      </c>
      <c r="D121" s="429"/>
      <c r="E121" s="430"/>
      <c r="F121" s="507" t="s">
        <v>1</v>
      </c>
      <c r="G121" s="468"/>
      <c r="H121" s="469"/>
      <c r="I121" s="26"/>
      <c r="J121" s="471">
        <f>C121*I121</f>
        <v>0</v>
      </c>
      <c r="K121" s="472">
        <f t="shared" si="1"/>
        <v>0</v>
      </c>
      <c r="L121"/>
      <c r="M121"/>
    </row>
    <row r="122" spans="1:13" x14ac:dyDescent="0.25">
      <c r="A122" s="395"/>
      <c r="B122" s="506" t="s">
        <v>7</v>
      </c>
      <c r="C122" s="428">
        <f>SUM(C119:E119)</f>
        <v>59</v>
      </c>
      <c r="D122" s="429"/>
      <c r="E122" s="430"/>
      <c r="F122" s="507" t="s">
        <v>3</v>
      </c>
      <c r="G122" s="468"/>
      <c r="H122" s="469"/>
      <c r="I122" s="26"/>
      <c r="J122" s="471">
        <f>C122*I122</f>
        <v>0</v>
      </c>
      <c r="K122" s="472">
        <f t="shared" si="1"/>
        <v>0</v>
      </c>
      <c r="L122"/>
      <c r="M122"/>
    </row>
    <row r="123" spans="1:13" x14ac:dyDescent="0.25">
      <c r="A123" s="395"/>
      <c r="B123" s="506" t="s">
        <v>57</v>
      </c>
      <c r="C123" s="428">
        <f>SUM(C119:E119)*0.32*3</f>
        <v>56.64</v>
      </c>
      <c r="D123" s="429"/>
      <c r="E123" s="430"/>
      <c r="F123" s="507" t="s">
        <v>12</v>
      </c>
      <c r="G123" s="468"/>
      <c r="H123" s="469"/>
      <c r="I123" s="26"/>
      <c r="J123" s="471">
        <f>C123*I123</f>
        <v>0</v>
      </c>
      <c r="K123" s="472">
        <f t="shared" si="1"/>
        <v>0</v>
      </c>
      <c r="L123"/>
      <c r="M123"/>
    </row>
    <row r="124" spans="1:13" x14ac:dyDescent="0.25">
      <c r="A124" s="395"/>
      <c r="B124" s="506" t="s">
        <v>58</v>
      </c>
      <c r="C124" s="428">
        <f>SUM(C119:E119)*3</f>
        <v>177</v>
      </c>
      <c r="D124" s="429"/>
      <c r="E124" s="430"/>
      <c r="F124" s="507" t="s">
        <v>3</v>
      </c>
      <c r="G124" s="468"/>
      <c r="H124" s="469"/>
      <c r="I124" s="26"/>
      <c r="J124" s="471">
        <f>C124*I124</f>
        <v>0</v>
      </c>
      <c r="K124" s="472">
        <f t="shared" si="1"/>
        <v>0</v>
      </c>
      <c r="L124"/>
      <c r="M124"/>
    </row>
    <row r="125" spans="1:13" x14ac:dyDescent="0.25">
      <c r="A125" s="395"/>
      <c r="B125" s="506" t="s">
        <v>44</v>
      </c>
      <c r="C125" s="428">
        <f>SUM(C119:E119)*3</f>
        <v>177</v>
      </c>
      <c r="D125" s="429"/>
      <c r="E125" s="430"/>
      <c r="F125" s="507" t="s">
        <v>3</v>
      </c>
      <c r="G125" s="468"/>
      <c r="H125" s="469"/>
      <c r="I125" s="26"/>
      <c r="J125" s="471">
        <f>C125*I125</f>
        <v>0</v>
      </c>
      <c r="K125" s="471">
        <f t="shared" si="1"/>
        <v>0</v>
      </c>
      <c r="L125"/>
      <c r="M125"/>
    </row>
    <row r="126" spans="1:13" ht="31.5" x14ac:dyDescent="0.25">
      <c r="A126" s="395"/>
      <c r="B126" s="506" t="s">
        <v>53</v>
      </c>
      <c r="C126" s="428">
        <f>SUM(C125:E125)</f>
        <v>177</v>
      </c>
      <c r="D126" s="429"/>
      <c r="E126" s="430"/>
      <c r="F126" s="507" t="s">
        <v>3</v>
      </c>
      <c r="G126" s="468"/>
      <c r="H126" s="469"/>
      <c r="I126" s="26"/>
      <c r="J126" s="471">
        <f>C126*I126</f>
        <v>0</v>
      </c>
      <c r="K126" s="479">
        <f t="shared" si="1"/>
        <v>0</v>
      </c>
      <c r="L126"/>
      <c r="M126"/>
    </row>
    <row r="127" spans="1:13" x14ac:dyDescent="0.25">
      <c r="A127" s="395"/>
      <c r="B127" s="506" t="s">
        <v>41</v>
      </c>
      <c r="C127" s="428">
        <f>SUM(C119:E119)</f>
        <v>59</v>
      </c>
      <c r="D127" s="429"/>
      <c r="E127" s="430"/>
      <c r="F127" s="507" t="s">
        <v>3</v>
      </c>
      <c r="G127" s="468"/>
      <c r="H127" s="469"/>
      <c r="I127" s="26"/>
      <c r="J127" s="471">
        <f>C127*I127</f>
        <v>0</v>
      </c>
      <c r="K127" s="472">
        <f t="shared" si="1"/>
        <v>0</v>
      </c>
      <c r="L127"/>
      <c r="M127"/>
    </row>
    <row r="128" spans="1:13" x14ac:dyDescent="0.25">
      <c r="A128" s="395"/>
      <c r="B128" s="506" t="s">
        <v>16</v>
      </c>
      <c r="C128" s="428">
        <f>SUM(C127:E127)</f>
        <v>59</v>
      </c>
      <c r="D128" s="429"/>
      <c r="E128" s="430"/>
      <c r="F128" s="507" t="s">
        <v>3</v>
      </c>
      <c r="G128" s="468"/>
      <c r="H128" s="469"/>
      <c r="I128" s="26"/>
      <c r="J128" s="471">
        <f>C128*I128</f>
        <v>0</v>
      </c>
      <c r="K128" s="472">
        <f t="shared" si="1"/>
        <v>0</v>
      </c>
      <c r="L128"/>
      <c r="M128"/>
    </row>
    <row r="129" spans="1:13" x14ac:dyDescent="0.25">
      <c r="A129" s="395"/>
      <c r="B129" s="506" t="s">
        <v>15</v>
      </c>
      <c r="C129" s="428">
        <f>SUM(C128:E128)*0.164*0.15</f>
        <v>1.4514</v>
      </c>
      <c r="D129" s="429"/>
      <c r="E129" s="430"/>
      <c r="F129" s="507" t="s">
        <v>12</v>
      </c>
      <c r="G129" s="468"/>
      <c r="H129" s="469"/>
      <c r="I129" s="26"/>
      <c r="J129" s="471">
        <f>C129*I129</f>
        <v>0</v>
      </c>
      <c r="K129" s="472">
        <f t="shared" si="1"/>
        <v>0</v>
      </c>
      <c r="L129"/>
      <c r="M129"/>
    </row>
    <row r="130" spans="1:13" x14ac:dyDescent="0.25">
      <c r="A130" s="395"/>
      <c r="B130" s="506" t="s">
        <v>14</v>
      </c>
      <c r="C130" s="428">
        <f>SUM(C119:E119)</f>
        <v>59</v>
      </c>
      <c r="D130" s="429"/>
      <c r="E130" s="430"/>
      <c r="F130" s="507" t="s">
        <v>3</v>
      </c>
      <c r="G130" s="468"/>
      <c r="H130" s="469"/>
      <c r="I130" s="26"/>
      <c r="J130" s="471">
        <f>C130*I130</f>
        <v>0</v>
      </c>
      <c r="K130" s="472">
        <f t="shared" si="1"/>
        <v>0</v>
      </c>
      <c r="L130"/>
      <c r="M130"/>
    </row>
    <row r="131" spans="1:13" ht="16.5" thickBot="1" x14ac:dyDescent="0.3">
      <c r="A131" s="395"/>
      <c r="B131" s="508" t="s">
        <v>13</v>
      </c>
      <c r="C131" s="455">
        <f>SUM(C130:E130)*0.164*0.15</f>
        <v>1.4514</v>
      </c>
      <c r="D131" s="456"/>
      <c r="E131" s="457"/>
      <c r="F131" s="509" t="s">
        <v>12</v>
      </c>
      <c r="G131" s="476"/>
      <c r="H131" s="477"/>
      <c r="I131" s="49"/>
      <c r="J131" s="488">
        <f>C131*I131</f>
        <v>0</v>
      </c>
      <c r="K131" s="488">
        <f t="shared" si="1"/>
        <v>0</v>
      </c>
      <c r="L131"/>
      <c r="M131"/>
    </row>
    <row r="132" spans="1:13" ht="63" x14ac:dyDescent="0.25">
      <c r="A132" s="395"/>
      <c r="B132" s="510" t="s">
        <v>83</v>
      </c>
      <c r="C132" s="431">
        <v>1</v>
      </c>
      <c r="D132" s="432"/>
      <c r="E132" s="433"/>
      <c r="F132" s="511" t="s">
        <v>17</v>
      </c>
      <c r="G132" s="552"/>
      <c r="H132" s="553"/>
      <c r="I132" s="548"/>
      <c r="J132" s="471">
        <f>C132*I132</f>
        <v>0</v>
      </c>
      <c r="K132" s="472">
        <f>J132*1.21</f>
        <v>0</v>
      </c>
      <c r="L132"/>
      <c r="M132"/>
    </row>
    <row r="133" spans="1:13" x14ac:dyDescent="0.25">
      <c r="A133" s="395"/>
      <c r="B133" s="512" t="s">
        <v>54</v>
      </c>
      <c r="C133" s="434">
        <f>SUM(C132:E132)</f>
        <v>1</v>
      </c>
      <c r="D133" s="435"/>
      <c r="E133" s="436"/>
      <c r="F133" s="513" t="s">
        <v>3</v>
      </c>
      <c r="G133" s="468"/>
      <c r="H133" s="470"/>
      <c r="I133" s="279"/>
      <c r="J133" s="471">
        <f>C133*I133</f>
        <v>0</v>
      </c>
      <c r="K133" s="472">
        <f>J133*1.21</f>
        <v>0</v>
      </c>
      <c r="L133"/>
      <c r="M133"/>
    </row>
    <row r="134" spans="1:13" x14ac:dyDescent="0.25">
      <c r="A134" s="395"/>
      <c r="B134" s="512" t="s">
        <v>50</v>
      </c>
      <c r="C134" s="434">
        <f>SUM(C133:E133)*0.032/2</f>
        <v>1.6E-2</v>
      </c>
      <c r="D134" s="435"/>
      <c r="E134" s="436"/>
      <c r="F134" s="513" t="s">
        <v>1</v>
      </c>
      <c r="G134" s="468"/>
      <c r="H134" s="470"/>
      <c r="I134" s="279"/>
      <c r="J134" s="471">
        <f>C134*I134</f>
        <v>0</v>
      </c>
      <c r="K134" s="472">
        <f>J134*1.21</f>
        <v>0</v>
      </c>
      <c r="L134"/>
      <c r="M134"/>
    </row>
    <row r="135" spans="1:13" x14ac:dyDescent="0.25">
      <c r="A135" s="395"/>
      <c r="B135" s="512" t="s">
        <v>7</v>
      </c>
      <c r="C135" s="434">
        <f>SUM(C132:E132)</f>
        <v>1</v>
      </c>
      <c r="D135" s="435"/>
      <c r="E135" s="436"/>
      <c r="F135" s="513" t="s">
        <v>3</v>
      </c>
      <c r="G135" s="468"/>
      <c r="H135" s="470"/>
      <c r="I135" s="279"/>
      <c r="J135" s="471">
        <f>C135*I135</f>
        <v>0</v>
      </c>
      <c r="K135" s="472">
        <f>J135*1.21</f>
        <v>0</v>
      </c>
      <c r="L135"/>
      <c r="M135"/>
    </row>
    <row r="136" spans="1:13" x14ac:dyDescent="0.25">
      <c r="A136" s="395"/>
      <c r="B136" s="512" t="s">
        <v>57</v>
      </c>
      <c r="C136" s="434">
        <f>SUM(C132:E132)*0.32*3</f>
        <v>0.96</v>
      </c>
      <c r="D136" s="435"/>
      <c r="E136" s="436"/>
      <c r="F136" s="513" t="s">
        <v>12</v>
      </c>
      <c r="G136" s="468"/>
      <c r="H136" s="470"/>
      <c r="I136" s="279"/>
      <c r="J136" s="471">
        <f>C136*I136</f>
        <v>0</v>
      </c>
      <c r="K136" s="472">
        <f>J136*1.21</f>
        <v>0</v>
      </c>
      <c r="L136"/>
      <c r="M136"/>
    </row>
    <row r="137" spans="1:13" x14ac:dyDescent="0.25">
      <c r="A137" s="395"/>
      <c r="B137" s="512" t="s">
        <v>58</v>
      </c>
      <c r="C137" s="434">
        <f>SUM(C132:E132)*3</f>
        <v>3</v>
      </c>
      <c r="D137" s="435"/>
      <c r="E137" s="436"/>
      <c r="F137" s="513" t="s">
        <v>3</v>
      </c>
      <c r="G137" s="468"/>
      <c r="H137" s="470"/>
      <c r="I137" s="279"/>
      <c r="J137" s="471">
        <f>C137*I137</f>
        <v>0</v>
      </c>
      <c r="K137" s="472">
        <f>J137*1.21</f>
        <v>0</v>
      </c>
      <c r="L137"/>
      <c r="M137"/>
    </row>
    <row r="138" spans="1:13" x14ac:dyDescent="0.25">
      <c r="A138" s="395"/>
      <c r="B138" s="512" t="s">
        <v>44</v>
      </c>
      <c r="C138" s="434">
        <f>SUM(C132:E132)*3</f>
        <v>3</v>
      </c>
      <c r="D138" s="435"/>
      <c r="E138" s="436"/>
      <c r="F138" s="513" t="s">
        <v>3</v>
      </c>
      <c r="G138" s="468"/>
      <c r="H138" s="470"/>
      <c r="I138" s="279"/>
      <c r="J138" s="471">
        <f>C138*I138</f>
        <v>0</v>
      </c>
      <c r="K138" s="472">
        <f>J138*1.21</f>
        <v>0</v>
      </c>
      <c r="L138"/>
      <c r="M138"/>
    </row>
    <row r="139" spans="1:13" ht="31.5" x14ac:dyDescent="0.25">
      <c r="A139" s="395"/>
      <c r="B139" s="512" t="s">
        <v>53</v>
      </c>
      <c r="C139" s="434">
        <f>SUM(C138:E138)</f>
        <v>3</v>
      </c>
      <c r="D139" s="435"/>
      <c r="E139" s="436"/>
      <c r="F139" s="513" t="s">
        <v>3</v>
      </c>
      <c r="G139" s="468"/>
      <c r="H139" s="470"/>
      <c r="I139" s="279"/>
      <c r="J139" s="471">
        <f>C139*I139</f>
        <v>0</v>
      </c>
      <c r="K139" s="472">
        <f>J139*1.21</f>
        <v>0</v>
      </c>
      <c r="L139"/>
      <c r="M139"/>
    </row>
    <row r="140" spans="1:13" x14ac:dyDescent="0.25">
      <c r="A140" s="395"/>
      <c r="B140" s="512" t="s">
        <v>41</v>
      </c>
      <c r="C140" s="434">
        <f>SUM(C132:E132)</f>
        <v>1</v>
      </c>
      <c r="D140" s="435"/>
      <c r="E140" s="436"/>
      <c r="F140" s="513" t="s">
        <v>3</v>
      </c>
      <c r="G140" s="468"/>
      <c r="H140" s="470"/>
      <c r="I140" s="279"/>
      <c r="J140" s="471">
        <f>C140*I140</f>
        <v>0</v>
      </c>
      <c r="K140" s="472">
        <f>J140*1.21</f>
        <v>0</v>
      </c>
      <c r="L140"/>
      <c r="M140"/>
    </row>
    <row r="141" spans="1:13" x14ac:dyDescent="0.25">
      <c r="A141" s="395"/>
      <c r="B141" s="512" t="s">
        <v>16</v>
      </c>
      <c r="C141" s="434">
        <f>SUM(C140:E140)</f>
        <v>1</v>
      </c>
      <c r="D141" s="435"/>
      <c r="E141" s="436"/>
      <c r="F141" s="513" t="s">
        <v>3</v>
      </c>
      <c r="G141" s="468"/>
      <c r="H141" s="470"/>
      <c r="I141" s="279"/>
      <c r="J141" s="471">
        <f>C141*I141</f>
        <v>0</v>
      </c>
      <c r="K141" s="472">
        <f>J141*1.21</f>
        <v>0</v>
      </c>
      <c r="L141"/>
      <c r="M141"/>
    </row>
    <row r="142" spans="1:13" x14ac:dyDescent="0.25">
      <c r="A142" s="395"/>
      <c r="B142" s="512" t="s">
        <v>15</v>
      </c>
      <c r="C142" s="434">
        <f>SUM(C141:E141)*0.164*0.15</f>
        <v>2.46E-2</v>
      </c>
      <c r="D142" s="435"/>
      <c r="E142" s="436"/>
      <c r="F142" s="513" t="s">
        <v>12</v>
      </c>
      <c r="G142" s="468"/>
      <c r="H142" s="470"/>
      <c r="I142" s="295"/>
      <c r="J142" s="471">
        <f>C142*I142</f>
        <v>0</v>
      </c>
      <c r="K142" s="472">
        <f>J142*1.21</f>
        <v>0</v>
      </c>
      <c r="L142"/>
      <c r="M142"/>
    </row>
    <row r="143" spans="1:13" x14ac:dyDescent="0.25">
      <c r="A143" s="395"/>
      <c r="B143" s="512" t="s">
        <v>14</v>
      </c>
      <c r="C143" s="434">
        <f>SUM(C132:E132)</f>
        <v>1</v>
      </c>
      <c r="D143" s="435"/>
      <c r="E143" s="436"/>
      <c r="F143" s="513" t="s">
        <v>3</v>
      </c>
      <c r="G143" s="468"/>
      <c r="H143" s="470"/>
      <c r="I143" s="295"/>
      <c r="J143" s="471">
        <f>C143*I143</f>
        <v>0</v>
      </c>
      <c r="K143" s="472">
        <f>J143*1.21</f>
        <v>0</v>
      </c>
      <c r="L143"/>
      <c r="M143"/>
    </row>
    <row r="144" spans="1:13" ht="16.5" thickBot="1" x14ac:dyDescent="0.3">
      <c r="A144" s="395"/>
      <c r="B144" s="514" t="s">
        <v>13</v>
      </c>
      <c r="C144" s="434">
        <f>SUM(C143:E143)*0.164*0.15</f>
        <v>2.46E-2</v>
      </c>
      <c r="D144" s="435"/>
      <c r="E144" s="436"/>
      <c r="F144" s="515" t="s">
        <v>12</v>
      </c>
      <c r="G144" s="516"/>
      <c r="H144" s="517"/>
      <c r="I144" s="549"/>
      <c r="J144" s="471">
        <f>C144*I144</f>
        <v>0</v>
      </c>
      <c r="K144" s="472">
        <f>J144*1.21</f>
        <v>0</v>
      </c>
      <c r="L144"/>
      <c r="M144"/>
    </row>
    <row r="145" spans="1:13" x14ac:dyDescent="0.25">
      <c r="A145" s="395"/>
      <c r="B145" s="518" t="s">
        <v>11</v>
      </c>
      <c r="C145" s="437">
        <f>C84*5</f>
        <v>465</v>
      </c>
      <c r="D145" s="438"/>
      <c r="E145" s="439"/>
      <c r="F145" s="519" t="s">
        <v>3</v>
      </c>
      <c r="G145" s="491"/>
      <c r="H145" s="493"/>
      <c r="I145" s="550"/>
      <c r="J145" s="483">
        <f>C145*I145</f>
        <v>0</v>
      </c>
      <c r="K145" s="505">
        <f t="shared" si="1"/>
        <v>0</v>
      </c>
      <c r="L145"/>
      <c r="M145"/>
    </row>
    <row r="146" spans="1:13" x14ac:dyDescent="0.25">
      <c r="A146" s="395"/>
      <c r="B146" s="520" t="s">
        <v>80</v>
      </c>
      <c r="C146" s="440">
        <f>C84</f>
        <v>93</v>
      </c>
      <c r="D146" s="441"/>
      <c r="E146" s="442"/>
      <c r="F146" s="521" t="s">
        <v>3</v>
      </c>
      <c r="G146" s="468"/>
      <c r="H146" s="470"/>
      <c r="I146" s="52"/>
      <c r="J146" s="471">
        <f>C146*I146</f>
        <v>0</v>
      </c>
      <c r="K146" s="472">
        <f t="shared" si="1"/>
        <v>0</v>
      </c>
      <c r="L146"/>
      <c r="M146"/>
    </row>
    <row r="147" spans="1:13" x14ac:dyDescent="0.25">
      <c r="A147" s="395"/>
      <c r="B147" s="520" t="s">
        <v>10</v>
      </c>
      <c r="C147" s="440">
        <f>C84*0.4</f>
        <v>37.200000000000003</v>
      </c>
      <c r="D147" s="441"/>
      <c r="E147" s="442"/>
      <c r="F147" s="521" t="s">
        <v>9</v>
      </c>
      <c r="G147" s="468"/>
      <c r="H147" s="470"/>
      <c r="I147" s="52"/>
      <c r="J147" s="471">
        <f>C147*I147</f>
        <v>0</v>
      </c>
      <c r="K147" s="472">
        <f t="shared" si="1"/>
        <v>0</v>
      </c>
      <c r="L147"/>
      <c r="M147"/>
    </row>
    <row r="148" spans="1:13" x14ac:dyDescent="0.25">
      <c r="A148" s="395"/>
      <c r="B148" s="520" t="s">
        <v>59</v>
      </c>
      <c r="C148" s="440">
        <f>C84*0.06</f>
        <v>5.58</v>
      </c>
      <c r="D148" s="441"/>
      <c r="E148" s="442"/>
      <c r="F148" s="521" t="s">
        <v>1</v>
      </c>
      <c r="G148" s="468"/>
      <c r="H148" s="470"/>
      <c r="I148" s="52"/>
      <c r="J148" s="472">
        <f>C148*I148</f>
        <v>0</v>
      </c>
      <c r="K148" s="471">
        <f t="shared" si="1"/>
        <v>0</v>
      </c>
      <c r="L148"/>
      <c r="M148"/>
    </row>
    <row r="149" spans="1:13" x14ac:dyDescent="0.25">
      <c r="A149" s="395"/>
      <c r="B149" s="522" t="s">
        <v>8</v>
      </c>
      <c r="C149" s="440">
        <f>C84*2*0.05</f>
        <v>9.3000000000000007</v>
      </c>
      <c r="D149" s="441"/>
      <c r="E149" s="442"/>
      <c r="F149" s="523" t="s">
        <v>1</v>
      </c>
      <c r="G149" s="468"/>
      <c r="H149" s="470"/>
      <c r="I149" s="551"/>
      <c r="J149" s="472">
        <f>C149*I149</f>
        <v>0</v>
      </c>
      <c r="K149" s="494">
        <f t="shared" si="1"/>
        <v>0</v>
      </c>
      <c r="L149"/>
      <c r="M149"/>
    </row>
    <row r="150" spans="1:13" ht="16.5" thickBot="1" x14ac:dyDescent="0.3">
      <c r="A150" s="117"/>
      <c r="B150" s="524" t="s">
        <v>66</v>
      </c>
      <c r="C150" s="443">
        <f>SUM(C145:E145)</f>
        <v>465</v>
      </c>
      <c r="D150" s="444"/>
      <c r="E150" s="445"/>
      <c r="F150" s="525" t="s">
        <v>3</v>
      </c>
      <c r="G150" s="476"/>
      <c r="H150" s="478"/>
      <c r="I150" s="555"/>
      <c r="J150" s="488">
        <f>C150*I150</f>
        <v>0</v>
      </c>
      <c r="K150" s="494">
        <f t="shared" si="1"/>
        <v>0</v>
      </c>
      <c r="L150"/>
      <c r="M150"/>
    </row>
    <row r="151" spans="1:13" ht="31.5" x14ac:dyDescent="0.25">
      <c r="A151" s="376" t="s">
        <v>6</v>
      </c>
      <c r="B151" s="526" t="s">
        <v>79</v>
      </c>
      <c r="C151" s="446">
        <f>SUM(D85)</f>
        <v>344</v>
      </c>
      <c r="D151" s="447"/>
      <c r="E151" s="448"/>
      <c r="F151" s="527" t="s">
        <v>3</v>
      </c>
      <c r="G151" s="528"/>
      <c r="H151" s="529"/>
      <c r="I151" s="554"/>
      <c r="J151" s="505">
        <f>C151*I151</f>
        <v>0</v>
      </c>
      <c r="K151" s="505">
        <f t="shared" si="1"/>
        <v>0</v>
      </c>
      <c r="L151"/>
      <c r="M151"/>
    </row>
    <row r="152" spans="1:13" ht="47.25" x14ac:dyDescent="0.25">
      <c r="A152" s="377"/>
      <c r="B152" s="526" t="s">
        <v>42</v>
      </c>
      <c r="C152" s="449">
        <f>(D85)</f>
        <v>344</v>
      </c>
      <c r="D152" s="450"/>
      <c r="E152" s="451"/>
      <c r="F152" s="527" t="s">
        <v>3</v>
      </c>
      <c r="G152" s="468"/>
      <c r="H152" s="470"/>
      <c r="I152" s="51"/>
      <c r="J152" s="472">
        <f>C152*I152</f>
        <v>0</v>
      </c>
      <c r="K152" s="472">
        <f t="shared" si="1"/>
        <v>0</v>
      </c>
      <c r="L152"/>
      <c r="M152"/>
    </row>
    <row r="153" spans="1:13" x14ac:dyDescent="0.25">
      <c r="A153" s="377"/>
      <c r="B153" s="530" t="s">
        <v>43</v>
      </c>
      <c r="C153" s="449">
        <f>SUM(D85*0.0025)</f>
        <v>0.86</v>
      </c>
      <c r="D153" s="450"/>
      <c r="E153" s="451"/>
      <c r="F153" s="527" t="s">
        <v>1</v>
      </c>
      <c r="G153" s="468"/>
      <c r="H153" s="470"/>
      <c r="I153" s="51"/>
      <c r="J153" s="471">
        <f>C153*I153</f>
        <v>0</v>
      </c>
      <c r="K153" s="472">
        <f t="shared" si="1"/>
        <v>0</v>
      </c>
      <c r="L153"/>
      <c r="M153"/>
    </row>
    <row r="154" spans="1:13" x14ac:dyDescent="0.25">
      <c r="A154" s="377"/>
      <c r="B154" s="530" t="s">
        <v>81</v>
      </c>
      <c r="C154" s="452"/>
      <c r="D154" s="453"/>
      <c r="E154" s="454"/>
      <c r="F154" s="527"/>
      <c r="G154" s="468"/>
      <c r="H154" s="470"/>
      <c r="I154" s="51"/>
      <c r="J154" s="471"/>
      <c r="K154" s="472"/>
      <c r="L154"/>
      <c r="M154"/>
    </row>
    <row r="155" spans="1:13" x14ac:dyDescent="0.25">
      <c r="A155" s="377"/>
      <c r="B155" s="530" t="s">
        <v>5</v>
      </c>
      <c r="C155" s="449">
        <f>SUM(D85*5*5*0.5/1000)</f>
        <v>4.3</v>
      </c>
      <c r="D155" s="450"/>
      <c r="E155" s="451"/>
      <c r="F155" s="531" t="s">
        <v>1</v>
      </c>
      <c r="G155" s="468"/>
      <c r="H155" s="470"/>
      <c r="I155" s="52"/>
      <c r="J155" s="471">
        <f>C155*I155</f>
        <v>0</v>
      </c>
      <c r="K155" s="471">
        <f t="shared" si="1"/>
        <v>0</v>
      </c>
      <c r="L155"/>
      <c r="M155"/>
    </row>
    <row r="156" spans="1:13" x14ac:dyDescent="0.25">
      <c r="A156" s="377"/>
      <c r="B156" s="530" t="s">
        <v>4</v>
      </c>
      <c r="C156" s="449">
        <f>SUM(D85)*2</f>
        <v>688</v>
      </c>
      <c r="D156" s="450"/>
      <c r="E156" s="451"/>
      <c r="F156" s="531" t="s">
        <v>3</v>
      </c>
      <c r="G156" s="468"/>
      <c r="H156" s="470"/>
      <c r="I156" s="52"/>
      <c r="J156" s="471">
        <f>C156*I156</f>
        <v>0</v>
      </c>
      <c r="K156" s="471">
        <f t="shared" si="1"/>
        <v>0</v>
      </c>
      <c r="L156"/>
      <c r="M156"/>
    </row>
    <row r="157" spans="1:13" ht="16.5" thickBot="1" x14ac:dyDescent="0.3">
      <c r="A157" s="378"/>
      <c r="B157" s="530" t="s">
        <v>2</v>
      </c>
      <c r="C157" s="449">
        <f>SUM(D85*0.015*2)</f>
        <v>10.32</v>
      </c>
      <c r="D157" s="450"/>
      <c r="E157" s="451"/>
      <c r="F157" s="531" t="s">
        <v>1</v>
      </c>
      <c r="G157" s="532"/>
      <c r="H157" s="533"/>
      <c r="I157" s="106"/>
      <c r="J157" s="479">
        <f>C157*I157</f>
        <v>0</v>
      </c>
      <c r="K157" s="494">
        <f t="shared" si="1"/>
        <v>0</v>
      </c>
      <c r="L157"/>
      <c r="M157"/>
    </row>
    <row r="158" spans="1:13" ht="16.5" customHeight="1" thickBot="1" x14ac:dyDescent="0.3">
      <c r="A158" s="562" t="s">
        <v>45</v>
      </c>
      <c r="B158" s="567"/>
      <c r="C158" s="563"/>
      <c r="D158" s="563"/>
      <c r="E158" s="563"/>
      <c r="F158" s="564"/>
      <c r="G158" s="565"/>
      <c r="H158" s="565"/>
      <c r="I158" s="54"/>
      <c r="J158" s="566">
        <f>SUM(J90:J157)</f>
        <v>0</v>
      </c>
      <c r="K158" s="566">
        <f>J158*1.21</f>
        <v>0</v>
      </c>
      <c r="L158"/>
      <c r="M158"/>
    </row>
    <row r="159" spans="1:13" x14ac:dyDescent="0.25">
      <c r="A159" s="347" t="s">
        <v>67</v>
      </c>
      <c r="B159" s="348"/>
      <c r="C159" s="348"/>
      <c r="D159" s="348"/>
      <c r="E159" s="348"/>
      <c r="F159" s="348"/>
      <c r="G159" s="348"/>
      <c r="H159" s="348"/>
      <c r="I159" s="349"/>
      <c r="J159" s="98">
        <f>SUM(J86,J158)</f>
        <v>0</v>
      </c>
      <c r="K159" s="99">
        <f t="shared" si="1"/>
        <v>0</v>
      </c>
      <c r="L159"/>
      <c r="M159"/>
    </row>
    <row r="160" spans="1:13" x14ac:dyDescent="0.25">
      <c r="A160" s="379" t="s">
        <v>71</v>
      </c>
      <c r="B160" s="380"/>
      <c r="C160" s="380"/>
      <c r="D160" s="380"/>
      <c r="E160" s="380"/>
      <c r="F160" s="380"/>
      <c r="G160" s="380"/>
      <c r="H160" s="380"/>
      <c r="I160" s="381"/>
      <c r="J160" s="534"/>
      <c r="K160" s="471">
        <f t="shared" si="1"/>
        <v>0</v>
      </c>
      <c r="L160"/>
      <c r="M160"/>
    </row>
    <row r="161" spans="1:13" ht="16.5" thickBot="1" x14ac:dyDescent="0.3">
      <c r="A161" s="373" t="s">
        <v>70</v>
      </c>
      <c r="B161" s="374"/>
      <c r="C161" s="374"/>
      <c r="D161" s="374"/>
      <c r="E161" s="374"/>
      <c r="F161" s="374"/>
      <c r="G161" s="374"/>
      <c r="H161" s="374"/>
      <c r="I161" s="375"/>
      <c r="J161" s="535"/>
      <c r="K161" s="536">
        <f>J161*1.21</f>
        <v>0</v>
      </c>
      <c r="L161"/>
      <c r="M161"/>
    </row>
    <row r="162" spans="1:13" ht="16.5" thickBot="1" x14ac:dyDescent="0.3">
      <c r="A162" s="338" t="s">
        <v>68</v>
      </c>
      <c r="B162" s="339"/>
      <c r="C162" s="339"/>
      <c r="D162" s="339"/>
      <c r="E162" s="339"/>
      <c r="F162" s="339"/>
      <c r="G162" s="339"/>
      <c r="H162" s="339"/>
      <c r="I162" s="339"/>
      <c r="J162" s="340"/>
      <c r="K162" s="38">
        <f>SUM(J159:J161)</f>
        <v>0</v>
      </c>
      <c r="L162"/>
      <c r="M162"/>
    </row>
    <row r="163" spans="1:13" ht="16.5" thickBot="1" x14ac:dyDescent="0.3">
      <c r="A163" s="341" t="s">
        <v>0</v>
      </c>
      <c r="B163" s="342"/>
      <c r="C163" s="342"/>
      <c r="D163" s="342"/>
      <c r="E163" s="342"/>
      <c r="F163" s="342"/>
      <c r="G163" s="342"/>
      <c r="H163" s="342"/>
      <c r="I163" s="342"/>
      <c r="J163" s="343"/>
      <c r="K163" s="38">
        <f>SUM(K162*0.21)</f>
        <v>0</v>
      </c>
      <c r="L163"/>
      <c r="M163"/>
    </row>
    <row r="164" spans="1:13" ht="16.5" thickBot="1" x14ac:dyDescent="0.3">
      <c r="A164" s="344" t="s">
        <v>69</v>
      </c>
      <c r="B164" s="345"/>
      <c r="C164" s="345"/>
      <c r="D164" s="345"/>
      <c r="E164" s="345"/>
      <c r="F164" s="345"/>
      <c r="G164" s="345"/>
      <c r="H164" s="345"/>
      <c r="I164" s="345"/>
      <c r="J164" s="346"/>
      <c r="K164" s="79">
        <f>SUM(K162:K163)</f>
        <v>0</v>
      </c>
      <c r="L164"/>
      <c r="M164"/>
    </row>
    <row r="165" spans="1:13" ht="16.5" thickBot="1" x14ac:dyDescent="0.3">
      <c r="A165" s="39"/>
      <c r="B165" s="127"/>
      <c r="C165" s="14"/>
      <c r="D165" s="14"/>
      <c r="E165" s="14"/>
      <c r="F165" s="41"/>
      <c r="G165" s="40"/>
      <c r="H165" s="40"/>
      <c r="I165" s="42"/>
      <c r="J165" s="43"/>
      <c r="K165" s="44"/>
    </row>
    <row r="166" spans="1:13" ht="16.5" thickBot="1" x14ac:dyDescent="0.3">
      <c r="A166" s="357" t="s">
        <v>229</v>
      </c>
      <c r="B166" s="358"/>
      <c r="C166" s="358"/>
      <c r="D166" s="358"/>
      <c r="E166" s="358"/>
      <c r="F166" s="358"/>
      <c r="G166" s="358"/>
      <c r="H166" s="358"/>
      <c r="I166" s="358"/>
      <c r="J166" s="358"/>
      <c r="K166" s="359"/>
    </row>
    <row r="167" spans="1:13" ht="16.5" thickBot="1" x14ac:dyDescent="0.3">
      <c r="A167" s="95" t="s">
        <v>60</v>
      </c>
      <c r="B167" s="77" t="s">
        <v>61</v>
      </c>
      <c r="C167" s="360" t="s">
        <v>23</v>
      </c>
      <c r="D167" s="361"/>
      <c r="E167" s="362"/>
      <c r="F167" s="74" t="s">
        <v>22</v>
      </c>
      <c r="G167" s="360"/>
      <c r="H167" s="361"/>
      <c r="I167" s="75" t="s">
        <v>21</v>
      </c>
      <c r="J167" s="78" t="s">
        <v>20</v>
      </c>
      <c r="K167" s="76" t="s">
        <v>19</v>
      </c>
    </row>
    <row r="168" spans="1:13" ht="16.5" thickBot="1" x14ac:dyDescent="0.3">
      <c r="A168" s="352" t="s">
        <v>231</v>
      </c>
      <c r="B168" s="68" t="s">
        <v>65</v>
      </c>
      <c r="C168" s="363">
        <f>C84</f>
        <v>93</v>
      </c>
      <c r="D168" s="364"/>
      <c r="E168" s="365"/>
      <c r="F168" s="67" t="s">
        <v>3</v>
      </c>
      <c r="G168" s="366"/>
      <c r="H168" s="367"/>
      <c r="I168" s="65"/>
      <c r="J168" s="66">
        <f>SUM(C168:E168)*I168</f>
        <v>0</v>
      </c>
      <c r="K168" s="37">
        <f t="shared" ref="K168:K181" si="2">J168*1.21</f>
        <v>0</v>
      </c>
    </row>
    <row r="169" spans="1:13" x14ac:dyDescent="0.25">
      <c r="A169" s="353"/>
      <c r="B169" s="128" t="s">
        <v>62</v>
      </c>
      <c r="C169" s="368">
        <v>0</v>
      </c>
      <c r="D169" s="369"/>
      <c r="E169" s="370"/>
      <c r="F169" s="69" t="s">
        <v>3</v>
      </c>
      <c r="G169" s="371"/>
      <c r="H169" s="372"/>
      <c r="I169" s="63"/>
      <c r="J169" s="64">
        <f>SUM(C169:E169)*I169</f>
        <v>0</v>
      </c>
      <c r="K169" s="31">
        <f t="shared" si="2"/>
        <v>0</v>
      </c>
    </row>
    <row r="170" spans="1:13" ht="16.5" thickBot="1" x14ac:dyDescent="0.3">
      <c r="A170" s="353"/>
      <c r="B170" s="129" t="s">
        <v>47</v>
      </c>
      <c r="C170" s="332">
        <f>SUM(C169:E169)*0.05</f>
        <v>0</v>
      </c>
      <c r="D170" s="333"/>
      <c r="E170" s="334"/>
      <c r="F170" s="58" t="s">
        <v>1</v>
      </c>
      <c r="G170" s="335"/>
      <c r="H170" s="336"/>
      <c r="I170" s="106"/>
      <c r="J170" s="30">
        <f>C170*I170</f>
        <v>0</v>
      </c>
      <c r="K170" s="29">
        <f t="shared" si="2"/>
        <v>0</v>
      </c>
    </row>
    <row r="171" spans="1:13" ht="16.5" thickBot="1" x14ac:dyDescent="0.3">
      <c r="A171" s="353"/>
      <c r="B171" s="458" t="s">
        <v>286</v>
      </c>
      <c r="C171" s="331"/>
      <c r="D171" s="331"/>
      <c r="E171" s="331"/>
      <c r="F171" s="59"/>
      <c r="G171" s="32"/>
      <c r="H171" s="33"/>
      <c r="I171" s="54"/>
      <c r="J171" s="35">
        <f>SUM(J170*18)</f>
        <v>0</v>
      </c>
      <c r="K171" s="37">
        <f t="shared" si="2"/>
        <v>0</v>
      </c>
    </row>
    <row r="172" spans="1:13" ht="16.5" thickBot="1" x14ac:dyDescent="0.3">
      <c r="A172" s="97"/>
      <c r="B172" s="130" t="s">
        <v>72</v>
      </c>
      <c r="C172" s="107"/>
      <c r="D172" s="107">
        <f>SUM(C84)</f>
        <v>93</v>
      </c>
      <c r="E172" s="107"/>
      <c r="F172" s="108" t="s">
        <v>3</v>
      </c>
      <c r="G172" s="32"/>
      <c r="H172" s="102"/>
      <c r="I172" s="54"/>
      <c r="J172" s="30">
        <f>SUM(D172*I172)</f>
        <v>0</v>
      </c>
      <c r="K172" s="37">
        <f t="shared" si="2"/>
        <v>0</v>
      </c>
    </row>
    <row r="173" spans="1:13" ht="16.5" thickBot="1" x14ac:dyDescent="0.3">
      <c r="A173" s="97"/>
      <c r="B173" s="131" t="s">
        <v>74</v>
      </c>
      <c r="C173" s="109"/>
      <c r="D173" s="109"/>
      <c r="E173" s="109"/>
      <c r="F173" s="110"/>
      <c r="G173" s="104"/>
      <c r="H173" s="33"/>
      <c r="I173" s="105"/>
      <c r="J173" s="100">
        <f>SUM(J172*3)</f>
        <v>0</v>
      </c>
      <c r="K173" s="37">
        <f t="shared" si="2"/>
        <v>0</v>
      </c>
    </row>
    <row r="174" spans="1:13" ht="16.5" customHeight="1" thickBot="1" x14ac:dyDescent="0.3">
      <c r="A174" s="350" t="s">
        <v>232</v>
      </c>
      <c r="B174" s="68" t="s">
        <v>76</v>
      </c>
      <c r="C174" s="354">
        <f>SUM(C85:E85)</f>
        <v>344</v>
      </c>
      <c r="D174" s="355"/>
      <c r="E174" s="356"/>
      <c r="F174" s="72" t="s">
        <v>3</v>
      </c>
      <c r="G174" s="61"/>
      <c r="H174" s="71"/>
      <c r="I174" s="62"/>
      <c r="J174" s="103">
        <f>SUM(C174:E174)*I174</f>
        <v>0</v>
      </c>
      <c r="K174" s="55">
        <f t="shared" si="2"/>
        <v>0</v>
      </c>
    </row>
    <row r="175" spans="1:13" ht="16.5" customHeight="1" x14ac:dyDescent="0.25">
      <c r="A175" s="351"/>
      <c r="B175" s="132" t="s">
        <v>64</v>
      </c>
      <c r="C175" s="354">
        <f>SUM(D85)</f>
        <v>344</v>
      </c>
      <c r="D175" s="355"/>
      <c r="E175" s="356"/>
      <c r="F175" s="72" t="s">
        <v>3</v>
      </c>
      <c r="G175" s="61"/>
      <c r="H175" s="71"/>
      <c r="I175" s="62"/>
      <c r="J175" s="103">
        <f>SUM(C175:E175)*I175</f>
        <v>0</v>
      </c>
      <c r="K175" s="55">
        <f t="shared" ref="K175" si="3">J175*1.21</f>
        <v>0</v>
      </c>
    </row>
    <row r="176" spans="1:13" ht="16.5" thickBot="1" x14ac:dyDescent="0.3">
      <c r="A176" s="351"/>
      <c r="B176" s="133" t="s">
        <v>48</v>
      </c>
      <c r="C176" s="332">
        <f>SUM(C85:E85)*0.15</f>
        <v>51.6</v>
      </c>
      <c r="D176" s="333"/>
      <c r="E176" s="334"/>
      <c r="F176" s="58" t="s">
        <v>1</v>
      </c>
      <c r="G176" s="335"/>
      <c r="H176" s="337"/>
      <c r="I176" s="568"/>
      <c r="J176" s="29">
        <f>C176*I176</f>
        <v>0</v>
      </c>
      <c r="K176" s="29">
        <f t="shared" ref="K176:K177" si="4">J176*1.21</f>
        <v>0</v>
      </c>
    </row>
    <row r="177" spans="1:14" ht="16.5" thickBot="1" x14ac:dyDescent="0.3">
      <c r="A177" s="351"/>
      <c r="B177" s="458" t="s">
        <v>287</v>
      </c>
      <c r="C177" s="70"/>
      <c r="D177" s="70"/>
      <c r="E177" s="70"/>
      <c r="F177" s="59"/>
      <c r="G177" s="32"/>
      <c r="H177" s="33"/>
      <c r="I177" s="34"/>
      <c r="J177" s="35">
        <f>SUM(J176*18)</f>
        <v>0</v>
      </c>
      <c r="K177" s="25">
        <f t="shared" si="4"/>
        <v>0</v>
      </c>
    </row>
    <row r="178" spans="1:14" ht="16.5" thickBot="1" x14ac:dyDescent="0.3">
      <c r="A178" s="96"/>
      <c r="B178" s="130" t="s">
        <v>73</v>
      </c>
      <c r="C178" s="111"/>
      <c r="D178" s="107">
        <f>SUM(D85)</f>
        <v>344</v>
      </c>
      <c r="E178" s="111"/>
      <c r="F178" s="112" t="s">
        <v>3</v>
      </c>
      <c r="G178" s="101"/>
      <c r="H178" s="102"/>
      <c r="I178" s="54"/>
      <c r="J178" s="30">
        <f>SUM(D178*I178)</f>
        <v>0</v>
      </c>
      <c r="K178" s="37">
        <f t="shared" si="2"/>
        <v>0</v>
      </c>
      <c r="N178" s="308"/>
    </row>
    <row r="179" spans="1:14" ht="16.5" thickBot="1" x14ac:dyDescent="0.3">
      <c r="A179" s="118"/>
      <c r="B179" s="134" t="s">
        <v>75</v>
      </c>
      <c r="C179" s="111"/>
      <c r="D179" s="111"/>
      <c r="E179" s="111"/>
      <c r="F179" s="113"/>
      <c r="G179" s="32"/>
      <c r="H179" s="33"/>
      <c r="I179" s="34"/>
      <c r="J179" s="100">
        <f>SUM(J178*3)</f>
        <v>0</v>
      </c>
      <c r="K179" s="37">
        <f t="shared" si="2"/>
        <v>0</v>
      </c>
    </row>
    <row r="180" spans="1:14" ht="16.5" thickBot="1" x14ac:dyDescent="0.3">
      <c r="A180" s="569" t="s">
        <v>63</v>
      </c>
      <c r="B180" s="570"/>
      <c r="C180" s="570"/>
      <c r="D180" s="570"/>
      <c r="E180" s="570"/>
      <c r="F180" s="570"/>
      <c r="G180" s="570"/>
      <c r="H180" s="570"/>
      <c r="I180" s="571"/>
      <c r="J180" s="572">
        <f>SUM(J168+J169+J171+J173+J174+J175+J177+J179)</f>
        <v>0</v>
      </c>
      <c r="K180" s="573">
        <f>J180*1.21</f>
        <v>0</v>
      </c>
    </row>
    <row r="181" spans="1:14" ht="16.5" thickBot="1" x14ac:dyDescent="0.3">
      <c r="A181" s="81" t="s">
        <v>230</v>
      </c>
      <c r="B181" s="135"/>
      <c r="C181" s="60"/>
      <c r="D181" s="60"/>
      <c r="E181" s="60"/>
      <c r="F181" s="27"/>
      <c r="G181" s="56"/>
      <c r="H181" s="36"/>
      <c r="I181" s="53"/>
      <c r="J181" s="80">
        <f>SUM(J180*4)</f>
        <v>0</v>
      </c>
      <c r="K181" s="28">
        <f>J181*1.21</f>
        <v>0</v>
      </c>
    </row>
    <row r="184" spans="1:14" x14ac:dyDescent="0.25">
      <c r="B184" s="136"/>
    </row>
    <row r="186" spans="1:14" x14ac:dyDescent="0.25">
      <c r="B186" s="136"/>
    </row>
  </sheetData>
  <mergeCells count="176">
    <mergeCell ref="F84:I84"/>
    <mergeCell ref="F85:I85"/>
    <mergeCell ref="C119:E119"/>
    <mergeCell ref="G119:H119"/>
    <mergeCell ref="G115:H115"/>
    <mergeCell ref="G126:H126"/>
    <mergeCell ref="G144:H144"/>
    <mergeCell ref="C138:E138"/>
    <mergeCell ref="C139:E139"/>
    <mergeCell ref="C140:E140"/>
    <mergeCell ref="C141:E141"/>
    <mergeCell ref="C142:E142"/>
    <mergeCell ref="C143:E143"/>
    <mergeCell ref="G127:H127"/>
    <mergeCell ref="C144:E144"/>
    <mergeCell ref="C134:E134"/>
    <mergeCell ref="G134:H134"/>
    <mergeCell ref="C135:E135"/>
    <mergeCell ref="C136:E136"/>
    <mergeCell ref="C137:E137"/>
    <mergeCell ref="G117:H117"/>
    <mergeCell ref="G118:H118"/>
    <mergeCell ref="G137:H137"/>
    <mergeCell ref="G138:H138"/>
    <mergeCell ref="G116:H116"/>
    <mergeCell ref="A18:A34"/>
    <mergeCell ref="C175:E175"/>
    <mergeCell ref="A1:K1"/>
    <mergeCell ref="A7:A11"/>
    <mergeCell ref="A64:A74"/>
    <mergeCell ref="A75:A83"/>
    <mergeCell ref="A88:K88"/>
    <mergeCell ref="C89:E89"/>
    <mergeCell ref="G89:H89"/>
    <mergeCell ref="A51:A63"/>
    <mergeCell ref="A90:A149"/>
    <mergeCell ref="G95:H95"/>
    <mergeCell ref="G96:H96"/>
    <mergeCell ref="G107:H107"/>
    <mergeCell ref="G108:H108"/>
    <mergeCell ref="G109:H109"/>
    <mergeCell ref="C128:E128"/>
    <mergeCell ref="C90:E90"/>
    <mergeCell ref="G90:H90"/>
    <mergeCell ref="C106:E106"/>
    <mergeCell ref="G106:H106"/>
    <mergeCell ref="G97:H97"/>
    <mergeCell ref="G99:H99"/>
    <mergeCell ref="G91:H91"/>
    <mergeCell ref="G92:H92"/>
    <mergeCell ref="G93:H93"/>
    <mergeCell ref="G94:H94"/>
    <mergeCell ref="C91:E91"/>
    <mergeCell ref="C92:E92"/>
    <mergeCell ref="C93:E93"/>
    <mergeCell ref="C94:E94"/>
    <mergeCell ref="C95:E95"/>
    <mergeCell ref="C118:E118"/>
    <mergeCell ref="C120:E120"/>
    <mergeCell ref="G114:H114"/>
    <mergeCell ref="G120:H120"/>
    <mergeCell ref="G110:H110"/>
    <mergeCell ref="C97:E97"/>
    <mergeCell ref="C98:E98"/>
    <mergeCell ref="C99:E99"/>
    <mergeCell ref="C102:E102"/>
    <mergeCell ref="C100:E100"/>
    <mergeCell ref="C101:E101"/>
    <mergeCell ref="G98:H98"/>
    <mergeCell ref="G100:H100"/>
    <mergeCell ref="G101:H101"/>
    <mergeCell ref="G111:H111"/>
    <mergeCell ref="G112:H112"/>
    <mergeCell ref="G103:H103"/>
    <mergeCell ref="G104:H104"/>
    <mergeCell ref="G105:H105"/>
    <mergeCell ref="G102:H102"/>
    <mergeCell ref="C110:E110"/>
    <mergeCell ref="G113:H113"/>
    <mergeCell ref="C96:E96"/>
    <mergeCell ref="C107:E107"/>
    <mergeCell ref="C108:E108"/>
    <mergeCell ref="C112:E112"/>
    <mergeCell ref="C113:E113"/>
    <mergeCell ref="C114:E114"/>
    <mergeCell ref="C115:E115"/>
    <mergeCell ref="C116:E116"/>
    <mergeCell ref="C117:E117"/>
    <mergeCell ref="C111:E111"/>
    <mergeCell ref="C109:E109"/>
    <mergeCell ref="C103:E103"/>
    <mergeCell ref="C104:E104"/>
    <mergeCell ref="C105:E105"/>
    <mergeCell ref="A161:I161"/>
    <mergeCell ref="C125:E125"/>
    <mergeCell ref="C126:E126"/>
    <mergeCell ref="G128:H128"/>
    <mergeCell ref="G129:H129"/>
    <mergeCell ref="G131:H131"/>
    <mergeCell ref="A151:A157"/>
    <mergeCell ref="C151:E151"/>
    <mergeCell ref="C153:E153"/>
    <mergeCell ref="G153:H153"/>
    <mergeCell ref="C155:E155"/>
    <mergeCell ref="G155:H155"/>
    <mergeCell ref="C156:E156"/>
    <mergeCell ref="G156:H156"/>
    <mergeCell ref="C157:E157"/>
    <mergeCell ref="C152:E152"/>
    <mergeCell ref="G157:H157"/>
    <mergeCell ref="G135:H135"/>
    <mergeCell ref="G136:H136"/>
    <mergeCell ref="A160:I160"/>
    <mergeCell ref="C148:E148"/>
    <mergeCell ref="G148:H148"/>
    <mergeCell ref="C146:E146"/>
    <mergeCell ref="G146:H146"/>
    <mergeCell ref="C171:E171"/>
    <mergeCell ref="B180:I180"/>
    <mergeCell ref="C176:E176"/>
    <mergeCell ref="G176:H176"/>
    <mergeCell ref="C158:E158"/>
    <mergeCell ref="G158:H158"/>
    <mergeCell ref="G151:H151"/>
    <mergeCell ref="A162:J162"/>
    <mergeCell ref="A163:J163"/>
    <mergeCell ref="A164:J164"/>
    <mergeCell ref="A159:I159"/>
    <mergeCell ref="A174:A177"/>
    <mergeCell ref="A168:A171"/>
    <mergeCell ref="C174:E174"/>
    <mergeCell ref="A166:K166"/>
    <mergeCell ref="C167:E167"/>
    <mergeCell ref="G167:H167"/>
    <mergeCell ref="C168:E168"/>
    <mergeCell ref="G168:H168"/>
    <mergeCell ref="C169:E169"/>
    <mergeCell ref="G169:H169"/>
    <mergeCell ref="C170:E170"/>
    <mergeCell ref="G170:H170"/>
    <mergeCell ref="G154:H154"/>
    <mergeCell ref="G145:H145"/>
    <mergeCell ref="C145:E145"/>
    <mergeCell ref="G121:H121"/>
    <mergeCell ref="G122:H122"/>
    <mergeCell ref="G123:H123"/>
    <mergeCell ref="G124:H124"/>
    <mergeCell ref="C121:E121"/>
    <mergeCell ref="C122:E122"/>
    <mergeCell ref="G130:H130"/>
    <mergeCell ref="C133:E133"/>
    <mergeCell ref="G133:H133"/>
    <mergeCell ref="A35:A48"/>
    <mergeCell ref="A49:A50"/>
    <mergeCell ref="A12:A15"/>
    <mergeCell ref="C147:E147"/>
    <mergeCell ref="G147:H147"/>
    <mergeCell ref="G152:H152"/>
    <mergeCell ref="C149:E149"/>
    <mergeCell ref="G149:H149"/>
    <mergeCell ref="C150:E150"/>
    <mergeCell ref="G150:H150"/>
    <mergeCell ref="G125:H125"/>
    <mergeCell ref="C129:E129"/>
    <mergeCell ref="C130:E130"/>
    <mergeCell ref="G141:H141"/>
    <mergeCell ref="G142:H142"/>
    <mergeCell ref="G143:H143"/>
    <mergeCell ref="G139:H139"/>
    <mergeCell ref="G140:H140"/>
    <mergeCell ref="C127:E127"/>
    <mergeCell ref="C123:E123"/>
    <mergeCell ref="C124:E124"/>
    <mergeCell ref="C131:E131"/>
    <mergeCell ref="C132:E132"/>
    <mergeCell ref="G132:H132"/>
  </mergeCells>
  <pageMargins left="0" right="0" top="0.78740157480314965" bottom="0.78740157480314965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Hrubant Petr (Praha 12)</cp:lastModifiedBy>
  <cp:lastPrinted>2025-09-22T08:12:23Z</cp:lastPrinted>
  <dcterms:created xsi:type="dcterms:W3CDTF">2021-10-08T08:34:14Z</dcterms:created>
  <dcterms:modified xsi:type="dcterms:W3CDTF">2025-09-23T15:12:56Z</dcterms:modified>
</cp:coreProperties>
</file>