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an\Documents\MIKRO PRAHA\PROJEKCE\2025\PRAHA 12\ZŠ ZÁRUBOVA\DPS\Rozpočet\Rozpočet po částech\"/>
    </mc:Choice>
  </mc:AlternateContent>
  <xr:revisionPtr revIDLastSave="0" documentId="8_{2A892E99-EE01-43D5-AD95-AA1D599174E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Krycí list rozpočtu" sheetId="1" r:id="rId1"/>
    <sheet name="VORN" sheetId="2" r:id="rId2"/>
    <sheet name="Stavební rozpočet" sheetId="3" r:id="rId3"/>
    <sheet name="Technologie kuchyně" sheetId="6" r:id="rId4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7" i="6" l="1"/>
  <c r="F446" i="6"/>
  <c r="F445" i="6"/>
  <c r="F444" i="6"/>
  <c r="F442" i="6"/>
  <c r="F441" i="6"/>
  <c r="F439" i="6"/>
  <c r="F438" i="6"/>
  <c r="F437" i="6"/>
  <c r="F436" i="6"/>
  <c r="F435" i="6"/>
  <c r="F434" i="6"/>
  <c r="F432" i="6"/>
  <c r="F431" i="6"/>
  <c r="F430" i="6"/>
  <c r="F428" i="6"/>
  <c r="F426" i="6"/>
  <c r="F425" i="6"/>
  <c r="F423" i="6"/>
  <c r="F422" i="6"/>
  <c r="F421" i="6"/>
  <c r="F420" i="6"/>
  <c r="F419" i="6"/>
  <c r="F417" i="6"/>
  <c r="F416" i="6"/>
  <c r="F415" i="6"/>
  <c r="F414" i="6"/>
  <c r="F413" i="6"/>
  <c r="F412" i="6"/>
  <c r="F411" i="6"/>
  <c r="F409" i="6"/>
  <c r="F408" i="6"/>
  <c r="F407" i="6"/>
  <c r="F406" i="6"/>
  <c r="F405" i="6"/>
  <c r="F402" i="6"/>
  <c r="F401" i="6"/>
  <c r="F397" i="6"/>
  <c r="F394" i="6"/>
  <c r="F391" i="6"/>
  <c r="F390" i="6"/>
  <c r="F389" i="6"/>
  <c r="F388" i="6"/>
  <c r="F387" i="6"/>
  <c r="F386" i="6"/>
  <c r="F385" i="6"/>
  <c r="F384" i="6"/>
  <c r="F376" i="6"/>
  <c r="F375" i="6"/>
  <c r="F374" i="6"/>
  <c r="F373" i="6"/>
  <c r="F372" i="6"/>
  <c r="F370" i="6"/>
  <c r="F371" i="6" s="1"/>
  <c r="F368" i="6"/>
  <c r="F369" i="6" s="1"/>
  <c r="F366" i="6"/>
  <c r="F367" i="6" s="1"/>
  <c r="F364" i="6"/>
  <c r="F363" i="6"/>
  <c r="F362" i="6"/>
  <c r="F361" i="6"/>
  <c r="F360" i="6"/>
  <c r="F359" i="6"/>
  <c r="F357" i="6"/>
  <c r="F356" i="6"/>
  <c r="F355" i="6"/>
  <c r="F354" i="6"/>
  <c r="F353" i="6"/>
  <c r="F352" i="6"/>
  <c r="F351" i="6"/>
  <c r="F350" i="6"/>
  <c r="F349" i="6"/>
  <c r="F348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3" i="6"/>
  <c r="F332" i="6"/>
  <c r="F331" i="6"/>
  <c r="F330" i="6"/>
  <c r="F329" i="6"/>
  <c r="F328" i="6"/>
  <c r="F327" i="6"/>
  <c r="F323" i="6"/>
  <c r="F321" i="6"/>
  <c r="F320" i="6"/>
  <c r="F319" i="6"/>
  <c r="F316" i="6"/>
  <c r="F315" i="6"/>
  <c r="F313" i="6"/>
  <c r="F312" i="6"/>
  <c r="F311" i="6"/>
  <c r="F310" i="6"/>
  <c r="F309" i="6"/>
  <c r="F308" i="6"/>
  <c r="F306" i="6"/>
  <c r="F305" i="6"/>
  <c r="F302" i="6"/>
  <c r="F301" i="6"/>
  <c r="F300" i="6"/>
  <c r="F299" i="6"/>
  <c r="F296" i="6"/>
  <c r="F295" i="6"/>
  <c r="F292" i="6"/>
  <c r="F291" i="6"/>
  <c r="F290" i="6"/>
  <c r="F287" i="6"/>
  <c r="F286" i="6"/>
  <c r="F285" i="6"/>
  <c r="F278" i="6"/>
  <c r="F275" i="6"/>
  <c r="F274" i="6"/>
  <c r="F269" i="6"/>
  <c r="F268" i="6"/>
  <c r="F265" i="6"/>
  <c r="F264" i="6"/>
  <c r="F263" i="6"/>
  <c r="F260" i="6"/>
  <c r="F259" i="6"/>
  <c r="F255" i="6"/>
  <c r="F254" i="6"/>
  <c r="F251" i="6"/>
  <c r="F245" i="6"/>
  <c r="F244" i="6"/>
  <c r="F243" i="6"/>
  <c r="F233" i="6"/>
  <c r="F232" i="6"/>
  <c r="F231" i="6"/>
  <c r="F223" i="6"/>
  <c r="F222" i="6"/>
  <c r="F221" i="6"/>
  <c r="F220" i="6"/>
  <c r="F219" i="6"/>
  <c r="F216" i="6"/>
  <c r="F215" i="6"/>
  <c r="F201" i="6"/>
  <c r="F200" i="6"/>
  <c r="F199" i="6"/>
  <c r="F198" i="6"/>
  <c r="F197" i="6"/>
  <c r="F194" i="6"/>
  <c r="F189" i="6"/>
  <c r="F186" i="6"/>
  <c r="F185" i="6"/>
  <c r="F184" i="6"/>
  <c r="F183" i="6"/>
  <c r="F182" i="6"/>
  <c r="F181" i="6"/>
  <c r="F180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1" i="6"/>
  <c r="F160" i="6"/>
  <c r="F159" i="6"/>
  <c r="F158" i="6"/>
  <c r="F151" i="6"/>
  <c r="F150" i="6"/>
  <c r="F149" i="6"/>
  <c r="F145" i="6"/>
  <c r="F144" i="6"/>
  <c r="F143" i="6"/>
  <c r="F142" i="6"/>
  <c r="F140" i="6"/>
  <c r="F139" i="6"/>
  <c r="F138" i="6"/>
  <c r="F137" i="6"/>
  <c r="F136" i="6"/>
  <c r="F135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1" i="6"/>
  <c r="F110" i="6"/>
  <c r="F109" i="6"/>
  <c r="F108" i="6"/>
  <c r="F107" i="6"/>
  <c r="F106" i="6"/>
  <c r="F105" i="6"/>
  <c r="F102" i="6"/>
  <c r="F101" i="6"/>
  <c r="F100" i="6"/>
  <c r="F99" i="6"/>
  <c r="F98" i="6"/>
  <c r="F97" i="6"/>
  <c r="F94" i="6"/>
  <c r="F93" i="6"/>
  <c r="F90" i="6"/>
  <c r="F88" i="6"/>
  <c r="F87" i="6"/>
  <c r="F86" i="6"/>
  <c r="F85" i="6"/>
  <c r="F84" i="6"/>
  <c r="F83" i="6"/>
  <c r="F82" i="6"/>
  <c r="F81" i="6"/>
  <c r="F78" i="6"/>
  <c r="F76" i="6"/>
  <c r="F75" i="6"/>
  <c r="F74" i="6"/>
  <c r="F73" i="6"/>
  <c r="F72" i="6"/>
  <c r="F71" i="6"/>
  <c r="F70" i="6"/>
  <c r="F69" i="6"/>
  <c r="F68" i="6"/>
  <c r="F67" i="6"/>
  <c r="F66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4" i="6"/>
  <c r="F43" i="6"/>
  <c r="F42" i="6"/>
  <c r="F41" i="6"/>
  <c r="F39" i="6"/>
  <c r="F38" i="6"/>
  <c r="F37" i="6"/>
  <c r="F36" i="6"/>
  <c r="F20" i="6"/>
  <c r="F19" i="6"/>
  <c r="F18" i="6"/>
  <c r="F15" i="6"/>
  <c r="F14" i="6"/>
  <c r="F448" i="6" l="1"/>
  <c r="H16" i="3" s="1"/>
  <c r="F377" i="6"/>
  <c r="F365" i="6"/>
  <c r="F358" i="6"/>
  <c r="F347" i="6"/>
  <c r="F334" i="6"/>
  <c r="F322" i="6"/>
  <c r="F324" i="6" s="1"/>
  <c r="H14" i="3" s="1"/>
  <c r="F378" i="6" l="1"/>
  <c r="H15" i="3" s="1"/>
  <c r="BC15" i="3" s="1"/>
  <c r="BV24" i="3"/>
  <c r="BI24" i="3"/>
  <c r="Y24" i="3" s="1"/>
  <c r="BC24" i="3"/>
  <c r="AO24" i="3"/>
  <c r="K24" i="3" s="1"/>
  <c r="K23" i="3" s="1"/>
  <c r="AN24" i="3"/>
  <c r="BG24" i="3" s="1"/>
  <c r="AJ24" i="3"/>
  <c r="AI24" i="3"/>
  <c r="AR23" i="3" s="1"/>
  <c r="AG24" i="3"/>
  <c r="AF24" i="3"/>
  <c r="AE24" i="3"/>
  <c r="AD24" i="3"/>
  <c r="AC24" i="3"/>
  <c r="AB24" i="3"/>
  <c r="AA24" i="3"/>
  <c r="N24" i="3"/>
  <c r="BE24" i="3" s="1"/>
  <c r="L24" i="3"/>
  <c r="J24" i="3"/>
  <c r="J23" i="3" s="1"/>
  <c r="AS23" i="3"/>
  <c r="BV22" i="3"/>
  <c r="BI22" i="3"/>
  <c r="BC22" i="3"/>
  <c r="AO22" i="3"/>
  <c r="AN22" i="3"/>
  <c r="BG22" i="3" s="1"/>
  <c r="AA22" i="3" s="1"/>
  <c r="AJ22" i="3"/>
  <c r="AI22" i="3"/>
  <c r="AG22" i="3"/>
  <c r="AF22" i="3"/>
  <c r="AE22" i="3"/>
  <c r="AD22" i="3"/>
  <c r="AC22" i="3"/>
  <c r="Y22" i="3"/>
  <c r="N22" i="3"/>
  <c r="BE22" i="3" s="1"/>
  <c r="L22" i="3"/>
  <c r="BV21" i="3"/>
  <c r="BI21" i="3"/>
  <c r="BC21" i="3"/>
  <c r="AO21" i="3"/>
  <c r="AN21" i="3"/>
  <c r="BG21" i="3" s="1"/>
  <c r="AA21" i="3" s="1"/>
  <c r="AJ21" i="3"/>
  <c r="AI21" i="3"/>
  <c r="AG21" i="3"/>
  <c r="AF21" i="3"/>
  <c r="AE21" i="3"/>
  <c r="AD21" i="3"/>
  <c r="AC21" i="3"/>
  <c r="Y21" i="3"/>
  <c r="N21" i="3"/>
  <c r="L21" i="3"/>
  <c r="BV19" i="3"/>
  <c r="BI19" i="3"/>
  <c r="BC19" i="3"/>
  <c r="AO19" i="3"/>
  <c r="AN19" i="3"/>
  <c r="BG19" i="3" s="1"/>
  <c r="AC19" i="3" s="1"/>
  <c r="AJ19" i="3"/>
  <c r="AI19" i="3"/>
  <c r="AG19" i="3"/>
  <c r="AF19" i="3"/>
  <c r="AE19" i="3"/>
  <c r="AB19" i="3"/>
  <c r="AA19" i="3"/>
  <c r="Y19" i="3"/>
  <c r="N19" i="3"/>
  <c r="BE19" i="3" s="1"/>
  <c r="L19" i="3"/>
  <c r="BV18" i="3"/>
  <c r="BI18" i="3"/>
  <c r="BC18" i="3"/>
  <c r="AO18" i="3"/>
  <c r="AN18" i="3"/>
  <c r="AJ18" i="3"/>
  <c r="AI18" i="3"/>
  <c r="AG18" i="3"/>
  <c r="AF18" i="3"/>
  <c r="AE18" i="3"/>
  <c r="AB18" i="3"/>
  <c r="AA18" i="3"/>
  <c r="Y18" i="3"/>
  <c r="N18" i="3"/>
  <c r="L18" i="3"/>
  <c r="AK18" i="3" s="1"/>
  <c r="BV16" i="3"/>
  <c r="BI16" i="3"/>
  <c r="BC16" i="3"/>
  <c r="AO16" i="3"/>
  <c r="AW16" i="3" s="1"/>
  <c r="AN16" i="3"/>
  <c r="BG16" i="3" s="1"/>
  <c r="AC16" i="3" s="1"/>
  <c r="AJ16" i="3"/>
  <c r="AI16" i="3"/>
  <c r="AG16" i="3"/>
  <c r="AF16" i="3"/>
  <c r="AE16" i="3"/>
  <c r="AB16" i="3"/>
  <c r="AA16" i="3"/>
  <c r="Y16" i="3"/>
  <c r="N16" i="3"/>
  <c r="BE16" i="3" s="1"/>
  <c r="L16" i="3"/>
  <c r="AK16" i="3" s="1"/>
  <c r="K16" i="3"/>
  <c r="BV15" i="3"/>
  <c r="BI15" i="3"/>
  <c r="AJ15" i="3"/>
  <c r="AI15" i="3"/>
  <c r="AG15" i="3"/>
  <c r="AF15" i="3"/>
  <c r="AE15" i="3"/>
  <c r="AB15" i="3"/>
  <c r="AA15" i="3"/>
  <c r="Y15" i="3"/>
  <c r="N15" i="3"/>
  <c r="BE15" i="3" s="1"/>
  <c r="L15" i="3"/>
  <c r="BV14" i="3"/>
  <c r="BI14" i="3"/>
  <c r="BC14" i="3"/>
  <c r="AO14" i="3"/>
  <c r="AN14" i="3"/>
  <c r="AJ14" i="3"/>
  <c r="AI14" i="3"/>
  <c r="AG14" i="3"/>
  <c r="AF14" i="3"/>
  <c r="AE14" i="3"/>
  <c r="AB14" i="3"/>
  <c r="AA14" i="3"/>
  <c r="Y14" i="3"/>
  <c r="N14" i="3"/>
  <c r="BE14" i="3" s="1"/>
  <c r="L14" i="3"/>
  <c r="AK14" i="3" s="1"/>
  <c r="AT1" i="3"/>
  <c r="AS1" i="3"/>
  <c r="AR1" i="3"/>
  <c r="I36" i="2"/>
  <c r="I24" i="1" s="1"/>
  <c r="I35" i="2"/>
  <c r="I26" i="2"/>
  <c r="I25" i="2"/>
  <c r="I24" i="2"/>
  <c r="I23" i="2"/>
  <c r="I22" i="2"/>
  <c r="I15" i="1" s="1"/>
  <c r="I17" i="2"/>
  <c r="F16" i="1" s="1"/>
  <c r="F22" i="1" s="1"/>
  <c r="I16" i="2"/>
  <c r="I15" i="2"/>
  <c r="I18" i="2" s="1"/>
  <c r="I10" i="2"/>
  <c r="F10" i="2"/>
  <c r="C10" i="2"/>
  <c r="F8" i="2"/>
  <c r="C8" i="2"/>
  <c r="F6" i="2"/>
  <c r="C6" i="2"/>
  <c r="F4" i="2"/>
  <c r="C4" i="2"/>
  <c r="F2" i="2"/>
  <c r="C2" i="2"/>
  <c r="I19" i="1"/>
  <c r="I18" i="1"/>
  <c r="I17" i="1"/>
  <c r="I16" i="1"/>
  <c r="F15" i="1"/>
  <c r="F14" i="1"/>
  <c r="I10" i="1"/>
  <c r="F10" i="1"/>
  <c r="C10" i="1"/>
  <c r="F8" i="1"/>
  <c r="C8" i="1"/>
  <c r="F6" i="1"/>
  <c r="C6" i="1"/>
  <c r="F4" i="1"/>
  <c r="C4" i="1"/>
  <c r="F2" i="1"/>
  <c r="C2" i="1"/>
  <c r="AN15" i="3" l="1"/>
  <c r="BG15" i="3" s="1"/>
  <c r="AC15" i="3" s="1"/>
  <c r="AO15" i="3"/>
  <c r="BH15" i="3" s="1"/>
  <c r="AD15" i="3" s="1"/>
  <c r="F449" i="6"/>
  <c r="AV15" i="3"/>
  <c r="AS13" i="3"/>
  <c r="J21" i="3"/>
  <c r="N23" i="3"/>
  <c r="AV16" i="3"/>
  <c r="AU16" i="3" s="1"/>
  <c r="AR13" i="3"/>
  <c r="AR17" i="3"/>
  <c r="C20" i="1"/>
  <c r="BH16" i="3"/>
  <c r="AD16" i="3" s="1"/>
  <c r="AV24" i="3"/>
  <c r="AV19" i="3"/>
  <c r="AV21" i="3"/>
  <c r="J22" i="3"/>
  <c r="AK22" i="3"/>
  <c r="AK21" i="3"/>
  <c r="C29" i="1"/>
  <c r="F29" i="1" s="1"/>
  <c r="C28" i="1"/>
  <c r="AS17" i="3"/>
  <c r="J15" i="3"/>
  <c r="AK15" i="3"/>
  <c r="AT13" i="3" s="1"/>
  <c r="J16" i="3"/>
  <c r="L17" i="3"/>
  <c r="J19" i="3"/>
  <c r="AK19" i="3"/>
  <c r="AT17" i="3" s="1"/>
  <c r="L20" i="3"/>
  <c r="N17" i="3"/>
  <c r="BE18" i="3"/>
  <c r="L13" i="3"/>
  <c r="AV22" i="3"/>
  <c r="C21" i="1"/>
  <c r="N13" i="3"/>
  <c r="BG18" i="3"/>
  <c r="AC18" i="3" s="1"/>
  <c r="AV18" i="3"/>
  <c r="J18" i="3"/>
  <c r="AW19" i="3"/>
  <c r="K19" i="3"/>
  <c r="BH19" i="3"/>
  <c r="AD19" i="3" s="1"/>
  <c r="BE21" i="3"/>
  <c r="N20" i="3"/>
  <c r="AS20" i="3"/>
  <c r="BG14" i="3"/>
  <c r="AC14" i="3" s="1"/>
  <c r="AV14" i="3"/>
  <c r="J14" i="3"/>
  <c r="AW15" i="3"/>
  <c r="K15" i="3"/>
  <c r="AW18" i="3"/>
  <c r="K18" i="3"/>
  <c r="BH18" i="3"/>
  <c r="AD18" i="3" s="1"/>
  <c r="AW14" i="3"/>
  <c r="K14" i="3"/>
  <c r="BH14" i="3"/>
  <c r="AD14" i="3" s="1"/>
  <c r="AW22" i="3"/>
  <c r="K22" i="3"/>
  <c r="BH22" i="3"/>
  <c r="AB22" i="3" s="1"/>
  <c r="AK24" i="3"/>
  <c r="AT23" i="3" s="1"/>
  <c r="L23" i="3"/>
  <c r="AR20" i="3"/>
  <c r="AW21" i="3"/>
  <c r="K21" i="3"/>
  <c r="BH21" i="3"/>
  <c r="AB21" i="3" s="1"/>
  <c r="AW24" i="3"/>
  <c r="BB24" i="3" s="1"/>
  <c r="BH24" i="3"/>
  <c r="BB15" i="3" l="1"/>
  <c r="BB21" i="3"/>
  <c r="J17" i="3"/>
  <c r="L25" i="3"/>
  <c r="L27" i="3" s="1"/>
  <c r="BB16" i="3"/>
  <c r="AU19" i="3"/>
  <c r="BB19" i="3"/>
  <c r="K13" i="3"/>
  <c r="K17" i="3"/>
  <c r="AU22" i="3"/>
  <c r="J13" i="3"/>
  <c r="AT20" i="3"/>
  <c r="AU24" i="3"/>
  <c r="J20" i="3"/>
  <c r="C14" i="1"/>
  <c r="AU15" i="3"/>
  <c r="AU14" i="3"/>
  <c r="BB14" i="3"/>
  <c r="C18" i="1"/>
  <c r="K20" i="3"/>
  <c r="AU18" i="3"/>
  <c r="BB18" i="3"/>
  <c r="C19" i="1"/>
  <c r="C15" i="1"/>
  <c r="C17" i="1"/>
  <c r="BB22" i="3"/>
  <c r="AU21" i="3"/>
  <c r="C16" i="1"/>
  <c r="C22" i="1" l="1"/>
  <c r="C24" i="1" s="1"/>
  <c r="H21" i="2" s="1"/>
  <c r="I21" i="2" s="1"/>
  <c r="I27" i="2" s="1"/>
  <c r="F29" i="2" s="1"/>
  <c r="I14" i="1" l="1"/>
  <c r="I22" i="1" s="1"/>
  <c r="C30" i="1" s="1"/>
  <c r="F30" i="1" s="1"/>
  <c r="I29" i="1" l="1"/>
  <c r="I30" i="1" s="1"/>
</calcChain>
</file>

<file path=xl/sharedStrings.xml><?xml version="1.0" encoding="utf-8"?>
<sst xmlns="http://schemas.openxmlformats.org/spreadsheetml/2006/main" count="1135" uniqueCount="683">
  <si>
    <t>Krycí list rozpočtu</t>
  </si>
  <si>
    <t>Název stavby:</t>
  </si>
  <si>
    <t>Objednatel:</t>
  </si>
  <si>
    <t>IČO/DIČ:</t>
  </si>
  <si>
    <t>00231151/CZ00231151</t>
  </si>
  <si>
    <t>Druh stavby:</t>
  </si>
  <si>
    <t>Projektant:</t>
  </si>
  <si>
    <t>27145611/CZ27145611</t>
  </si>
  <si>
    <t>Lokalita:</t>
  </si>
  <si>
    <t>Zhotovitel:</t>
  </si>
  <si>
    <t/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</si>
  <si>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</si>
  <si>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</si>
  <si>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</si>
  <si>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</si>
  <si>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</si>
  <si>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</si>
  <si>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</si>
  <si>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</si>
  <si>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</si>
  <si>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</si>
  <si>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</si>
  <si>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</si>
  <si>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</si>
  <si>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</si>
  <si>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</si>
  <si>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</si>
  <si>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</si>
  <si>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</si>
  <si>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</si>
  <si>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</si>
  <si>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</si>
  <si>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</si>
  <si>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</si>
  <si>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</si>
  <si>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</si>
  <si>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</si>
  <si>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</si>
  <si>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</si>
  <si>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</si>
  <si>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před slevou</t>
  </si>
  <si>
    <t>DN celkem</t>
  </si>
  <si>
    <t>NUS celkem</t>
  </si>
  <si>
    <t>Sleva %</t>
  </si>
  <si>
    <t>DN celkem z obj.</t>
  </si>
  <si>
    <t>NUS celkem z obj.</t>
  </si>
  <si>
    <t>ZRN po slevě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</si>
  <si>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</si>
  <si>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</si>
  <si>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</si>
  <si>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</si>
  <si>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</si>
  <si>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</si>
  <si>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</si>
  <si>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</si>
  <si>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</si>
  <si>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</si>
  <si>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</si>
  <si>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</si>
  <si>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</si>
  <si>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</si>
  <si>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</si>
  <si>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</si>
  <si>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</si>
  <si>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</si>
  <si>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</si>
  <si>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</si>
  <si>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</si>
  <si>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</si>
  <si>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</si>
  <si>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</si>
  <si>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</si>
  <si>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</si>
  <si>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Stavební rozpočet</t>
  </si>
  <si>
    <t>Doba výstavby:</t>
  </si>
  <si>
    <t xml:space="preserve"> </t>
  </si>
  <si>
    <t>Městská část Praha 12,Generála Šišky 2375/6, Praha</t>
  </si>
  <si>
    <t>Oprava a rekonstrukce</t>
  </si>
  <si>
    <t>MIKRO PRAHA spol s.r.</t>
  </si>
  <si>
    <t>ZÁRUBOVA 977/17, K.Ú. KAMÝK, PRAHA 12</t>
  </si>
  <si>
    <t> </t>
  </si>
  <si>
    <t>Zpracováno dne:</t>
  </si>
  <si>
    <t>05.05.2025</t>
  </si>
  <si>
    <t>Ing Javůrek</t>
  </si>
  <si>
    <t>Č</t>
  </si>
  <si>
    <t>Objekt</t>
  </si>
  <si>
    <t>Kód</t>
  </si>
  <si>
    <t>Zkrácený popis</t>
  </si>
  <si>
    <t>MJ</t>
  </si>
  <si>
    <t>Množství</t>
  </si>
  <si>
    <t>Cena/MJ</t>
  </si>
  <si>
    <t>Sazba DPH</t>
  </si>
  <si>
    <t>Náklady (Kč)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</si>
  <si>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</si>
  <si>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</si>
  <si>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</si>
  <si>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</si>
  <si>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</si>
  <si>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</si>
  <si>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</si>
  <si>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</si>
  <si>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Celkem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</si>
  <si>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</si>
  <si>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</si>
  <si>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</si>
  <si>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</si>
  <si>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</si>
  <si>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</si>
  <si>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</si>
  <si>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</si>
  <si>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</si>
  <si>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</si>
  <si>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</si>
  <si>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</si>
  <si>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</si>
  <si>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</si>
  <si>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Nezařazeno</t>
  </si>
  <si>
    <t>1</t>
  </si>
  <si>
    <t>m2</t>
  </si>
  <si>
    <t>_</t>
  </si>
  <si>
    <t>P</t>
  </si>
  <si>
    <t>kus</t>
  </si>
  <si>
    <t>5</t>
  </si>
  <si>
    <t>7</t>
  </si>
  <si>
    <t>t</t>
  </si>
  <si>
    <t>55</t>
  </si>
  <si>
    <t>ks</t>
  </si>
  <si>
    <t>95</t>
  </si>
  <si>
    <t>794</t>
  </si>
  <si>
    <t>zařízení kuchyní</t>
  </si>
  <si>
    <t>250</t>
  </si>
  <si>
    <t>794112</t>
  </si>
  <si>
    <t>D+M zařízení list 4</t>
  </si>
  <si>
    <t>794_</t>
  </si>
  <si>
    <t>_79_</t>
  </si>
  <si>
    <t>251</t>
  </si>
  <si>
    <t>D+M Celkem monitoring HACCP</t>
  </si>
  <si>
    <t>252</t>
  </si>
  <si>
    <t>D+M Rozpočet inventář celkem</t>
  </si>
  <si>
    <t>795</t>
  </si>
  <si>
    <t>Vybavení ostatní</t>
  </si>
  <si>
    <t>253</t>
  </si>
  <si>
    <t>7951214VD</t>
  </si>
  <si>
    <t>D+M    Stůl jídelní 1400 x 700</t>
  </si>
  <si>
    <t>795_</t>
  </si>
  <si>
    <t>254</t>
  </si>
  <si>
    <t>7951215VD</t>
  </si>
  <si>
    <t>D+M kovová jídelní židle do školních provozů</t>
  </si>
  <si>
    <t>_9_</t>
  </si>
  <si>
    <t>Různé dokončovací konstrukce a práce na pozemních stavbách</t>
  </si>
  <si>
    <t>261</t>
  </si>
  <si>
    <t>952901111R00</t>
  </si>
  <si>
    <t>Vyčištění budov o výšce podlaží do 4 m</t>
  </si>
  <si>
    <t>95_</t>
  </si>
  <si>
    <t>262</t>
  </si>
  <si>
    <t>952902110R00</t>
  </si>
  <si>
    <t>Zametání v místnostech, chodbách, na  schodišti prúběžné po dobu výstavby denně dle potřebby</t>
  </si>
  <si>
    <t>H99</t>
  </si>
  <si>
    <t>Ostatní přesuny hmot</t>
  </si>
  <si>
    <t>287</t>
  </si>
  <si>
    <t>999281148R00</t>
  </si>
  <si>
    <t>Přesun hmot pro opravy a údržbu do v. 12 m,nošením</t>
  </si>
  <si>
    <t>H99_</t>
  </si>
  <si>
    <t>Celkem před slevou:</t>
  </si>
  <si>
    <t>Celková sleva (%):</t>
  </si>
  <si>
    <t>Celkem po slevě:</t>
  </si>
  <si>
    <t>poz</t>
  </si>
  <si>
    <t>název zařízení</t>
  </si>
  <si>
    <t>rozměry mm</t>
  </si>
  <si>
    <t>cena bez DPH/ks</t>
  </si>
  <si>
    <t>cena celkem</t>
  </si>
  <si>
    <t>typ zařízení</t>
  </si>
  <si>
    <t>Závazný postup vyplnění výkazu výměr uchazeče o dodávku technologie gastro:</t>
  </si>
  <si>
    <t>Kromě ceny zařízení a prací  bude vyplněn typ nabízeného zařízení.</t>
  </si>
  <si>
    <r>
      <t xml:space="preserve">
</t>
    </r>
    <r>
      <rPr>
        <b/>
        <u/>
        <sz val="8"/>
        <color theme="1"/>
        <rFont val="Arial"/>
        <family val="2"/>
        <charset val="238"/>
      </rPr>
      <t>Uchazeč v nabídce předloží platné certifikáty o tom, že je:</t>
    </r>
    <r>
      <rPr>
        <sz val="8"/>
        <color theme="1"/>
        <rFont val="Arial"/>
        <family val="2"/>
        <charset val="238"/>
      </rPr>
      <t xml:space="preserve">
- certifikovaný dodavatel nabízené technologie
- certifikovaný servisní zástupce pro montáž, zaškolení a záruční i pozáruční servis
nabízené technologie.
Uvedené certifikáty musí být vystaveny a podepsány (autorizovány) přímo výrobcem
nabízeného gastrozařízení, případně pověřeným zástupcem firmy v ČR.
</t>
    </r>
    <r>
      <rPr>
        <b/>
        <u/>
        <sz val="8"/>
        <color theme="1"/>
        <rFont val="Arial"/>
        <family val="2"/>
        <charset val="238"/>
      </rPr>
      <t xml:space="preserve">Předložení certifikátů se týká  konkrétně:
</t>
    </r>
    <r>
      <rPr>
        <sz val="8"/>
        <color theme="1"/>
        <rFont val="Arial"/>
        <family val="2"/>
        <charset val="238"/>
      </rPr>
      <t>Nerezový nábytek souhrnně, 
1-11: poz 1, 3,  11, 14, 15, 61
1-20: poz 1</t>
    </r>
    <r>
      <rPr>
        <b/>
        <u/>
        <sz val="8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 xml:space="preserve">
</t>
    </r>
    <r>
      <rPr>
        <b/>
        <u/>
        <sz val="8"/>
        <color theme="1"/>
        <rFont val="Arial"/>
        <family val="2"/>
        <charset val="238"/>
      </rPr>
      <t xml:space="preserve">K těmto pozicím bude doložen technický nebo katalogový list: 
</t>
    </r>
    <r>
      <rPr>
        <sz val="8"/>
        <color theme="1"/>
        <rFont val="Arial"/>
        <family val="2"/>
        <charset val="238"/>
      </rPr>
      <t xml:space="preserve">1-11: poz 1, 3, 7, 10, 11, 12, 13, 14, 15, 16, 17. 18, 19,  20, 21,  38, 42, 50, 61, 73, 74, 75, 79, 81
1-20: poz 1, 
01-21: poz 1, 2, 3 
01-22: CHB
01-24: poz 1, 1a
01-25: CHB 
Monitoring HACCP souhrnné řešení
</t>
    </r>
    <r>
      <rPr>
        <b/>
        <sz val="8"/>
        <color theme="1"/>
        <rFont val="Arial"/>
        <family val="2"/>
        <charset val="238"/>
      </rPr>
      <t xml:space="preserve">Závazné požadavky na standardy technologického vybavení gastronomického provozu, pokud není podrobně uvedeno u položek ve výkazy výměr (mj. materiály a zpracování nerezového nábytku), jsou popsány v TZ. 
Uchazeč v nabídce prokáže, že standardy splní.
</t>
    </r>
    <r>
      <rPr>
        <sz val="8"/>
        <color theme="1"/>
        <rFont val="Arial"/>
        <family val="2"/>
        <charset val="238"/>
      </rPr>
      <t xml:space="preserve"> </t>
    </r>
  </si>
  <si>
    <t xml:space="preserve">Úroveň nabízených zařízení musí odpovídat popisu ve výkazu výměr nebo musí mít vyšší úroveň. Nižší úroveň se nepřipouští. Rozměry zařízení jsou nastaveny jako optimální, připouští se rozměrová odchylka ± 5% nebo v rámci dané tolerance. Elektrický příkon: pokud není tolerance u zařízení uvedena, připouští se odchylka ± 5%. Přesné rozměry neutrálního nerezového vybavení nutno doměřit dle skutečné stavby. Uváděné rozměry jsou v mm (š x hl x v). Vítězný uchazeč provede kontrolu vývodů elektro a ZTI v návaznosti na jím dodávané typy spotřebičů a další gastro vybavení. V případě nutnosti úpravy vývodů uvedených v projektové dokumentaci je vítězný uchazeč povinen na toto upozornit zadavatele a v přiměřené lhůtě poskytnout prováděcí dokumentaci s aktualizací vývodů odpovídající dodávaným spotřebičům. </t>
  </si>
  <si>
    <t>Kvalitativní standardy nerezového nábytku jsou v příloze.</t>
  </si>
  <si>
    <t>1. NP</t>
  </si>
  <si>
    <t>1.10 Jídelna</t>
  </si>
  <si>
    <t>S1</t>
  </si>
  <si>
    <t>Manipulační vozík na příbory a podnosy</t>
  </si>
  <si>
    <t>750x500x1260</t>
  </si>
  <si>
    <t>stávající</t>
  </si>
  <si>
    <r>
      <rPr>
        <b/>
        <sz val="8"/>
        <rFont val="Arial"/>
        <family val="2"/>
        <charset val="238"/>
      </rPr>
      <t>Výdejní vozík 2x GN 1/1</t>
    </r>
    <r>
      <rPr>
        <sz val="8"/>
        <rFont val="Arial"/>
        <family val="2"/>
        <charset val="238"/>
      </rPr>
      <t xml:space="preserve"> • Vany oddělené se samostatným ovládáním • Spodní police • Příkon 1,5 kW • Napětí 230 V  • Čelní ovládání • Celonerezový výdejní vozík s vyhřívanou vodní lázní 2x GN 1/1 hl. 200 mm se samostatným ovládáním • Ve spodní části vyztužen policí • Na 4 kolečkách o průměru 125 mm s pryžovou obručí, 2 opatřena aretační brzdou • Rohy chráněny pryžovým obložením • V pracovní desce stolu jsou vevařeny vany opatřené výtokovým ventilem a topným tělesem • Termostaty kombinované s vypínačem umístěné na čelním panelu umožňují snadné a rychlé nastavení teploty +30°C až +90°C • Připojení flexikabelem o délce 2m</t>
    </r>
  </si>
  <si>
    <t>845x650x900</t>
  </si>
  <si>
    <r>
      <t xml:space="preserve">Konzolový vozík na koše </t>
    </r>
    <r>
      <rPr>
        <sz val="8"/>
        <color theme="1"/>
        <rFont val="Arial"/>
        <family val="2"/>
        <charset val="238"/>
      </rPr>
      <t>• Otevřené celonerezové provedení • 4 kolečka, z toho 2 bržděná • Pracovní deska se posouvá směrem dolů po svislé konzole • Po odebrání se deska posouvá směrem nahoru tak, že horní koš je vždy ve stálé poloze</t>
    </r>
  </si>
  <si>
    <t>710x680x900</t>
  </si>
  <si>
    <t>S4</t>
  </si>
  <si>
    <t>Nerez stůl skříňový, CO2+sirupy</t>
  </si>
  <si>
    <t>1000x600x850</t>
  </si>
  <si>
    <t>S5</t>
  </si>
  <si>
    <t xml:space="preserve">Výrobník studených nápojů </t>
  </si>
  <si>
    <t>560x410x470</t>
  </si>
  <si>
    <t>stávající pronájem</t>
  </si>
  <si>
    <r>
      <rPr>
        <b/>
        <sz val="8"/>
        <rFont val="Arial"/>
        <family val="2"/>
        <charset val="238"/>
      </rPr>
      <t>Ohřívač mléka</t>
    </r>
    <r>
      <rPr>
        <sz val="8"/>
        <rFont val="Arial"/>
        <family val="2"/>
        <charset val="238"/>
      </rPr>
      <t xml:space="preserve"> 20l celonerezový dvouplášťový se skleněným vodoznakem
elektricky vyhřívané s regulovatelným termostatem do 60° C
provozní kontrolka
nepřímý ohřev mléka prostřednictvím vodní lázně
ochrana proti suchu a varu
kvalitní nekapající výpustný ventil • víko • příkon 2,85 kW • napětí 230 V</t>
    </r>
  </si>
  <si>
    <t xml:space="preserve">377x458 </t>
  </si>
  <si>
    <t>6a</t>
  </si>
  <si>
    <r>
      <rPr>
        <b/>
        <sz val="8"/>
        <rFont val="Arial"/>
        <family val="2"/>
        <charset val="238"/>
      </rPr>
      <t xml:space="preserve">Vozík pod ohřívač mléka (377x458 mm) </t>
    </r>
    <r>
      <rPr>
        <sz val="8"/>
        <rFont val="Arial"/>
        <family val="2"/>
        <charset val="238"/>
      </rPr>
      <t>• Nerez • Přední část PD prolis pro děrovanou horní vyjímatelnou plochu • V prolisu otvor pro napojení odpadové hadice • Spodní police • Na 4 kolečkách, 2 opatřena aretační brzdou</t>
    </r>
  </si>
  <si>
    <t>500x600x800</t>
  </si>
  <si>
    <r>
      <rPr>
        <b/>
        <sz val="8"/>
        <rFont val="Arial"/>
        <family val="2"/>
        <charset val="238"/>
      </rPr>
      <t xml:space="preserve">Vozík pod termos s nápojem (374x510 mm) </t>
    </r>
    <r>
      <rPr>
        <sz val="8"/>
        <rFont val="Arial"/>
        <family val="2"/>
        <charset val="238"/>
      </rPr>
      <t>• Nerez •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Přední část PD prolis pro děrovanou horní vyjímatelnou plochu • V prolisu otvor pro napojení odpadové hadice • Spodní police • Na 4 kolečkách, 2 opatřena aretační brzdou</t>
    </r>
  </si>
  <si>
    <t>Nástěnná baterie s dlouhým ramínkem</t>
  </si>
  <si>
    <t>dodávka ZTI</t>
  </si>
  <si>
    <t>1.11 Kuchyně</t>
  </si>
  <si>
    <r>
      <rPr>
        <b/>
        <sz val="8"/>
        <color theme="1"/>
        <rFont val="Arial"/>
        <family val="2"/>
        <charset val="238"/>
      </rPr>
      <t>El. bojlerový kon</t>
    </r>
    <r>
      <rPr>
        <b/>
        <sz val="8"/>
        <color rgb="FF000000"/>
        <rFont val="Arial"/>
        <family val="2"/>
        <charset val="238"/>
      </rPr>
      <t xml:space="preserve">vektomat 20× GN 1/1, vč. zavážecího vozíku
</t>
    </r>
    <r>
      <rPr>
        <sz val="8"/>
        <color rgb="FF000000"/>
        <rFont val="Arial"/>
        <family val="2"/>
        <charset val="238"/>
      </rPr>
      <t xml:space="preserve">Příkon: 35-37 kW ▪ Napětí: 3N~/400V/50-60 Hz ▪ Jištění 63 A ▪ Stupeň zabezpečení: IPX5 ▪ Min. 6 bodová teplotní sonda ▪ Min. 7 rychlostí ventilátoru ▪ Zásuvy orientované napříč - bezpečnější a pohodlnější práce s gastronádobami, lepší vizuální kontrola vložených gastronádob se surovinami ▪ Programování - možnost vytvoření min. 1000 programů s min. 20 kroky ▪ Min. 8´´ elektronický dotykový panel odolný vlhkosti ▪ Min. trojité dveřní sklo ▪ Rychlý a úsporný vývin páry pomocí bojleru ▪ Automatický přechod do injekčního režimu v případě neočekávaného výpadku bojleru ▪ Automatický předehřev/zchlazení - kompenzace změn teploty při otevření zařízení ▪ Systém automatického mytí s minimální spotřebou vody ▪ Automatické odvápnění varné komory ▪ Automatický start – možnost naplánovat odložený start ▪ Automatické zobrazení posledních min. 10 varných procesů▪ Horký vzduch 30 - 300 °C ▪ Kombinovaný režim 30 - 300 °C ▪ Vaření v páře 30 - 130 °C ▪ Bio vaření 30 - 98 °C ▪ Vaření/pečení přes noc
▪ Časování zásuvů - možnost nastavit různý čas pro každý zásuv ▪ Regenerace ▪ Nízkoteplotní vaření/pečení • </t>
    </r>
    <r>
      <rPr>
        <sz val="8"/>
        <color rgb="FFFF0000"/>
        <rFont val="Arial"/>
        <family val="2"/>
        <charset val="238"/>
      </rPr>
      <t xml:space="preserve">Možnost připojení k systému optimalizace spotřeby energie • Rozhraní pro připojení k externímu PC se softwarem HACCP </t>
    </r>
  </si>
  <si>
    <t>950x850x1800</t>
  </si>
  <si>
    <t>1a</t>
  </si>
  <si>
    <r>
      <rPr>
        <b/>
        <sz val="8"/>
        <color theme="1"/>
        <rFont val="Arial"/>
        <family val="2"/>
        <charset val="238"/>
      </rPr>
      <t>El. injekční konvektomat 20× GN 1/1, vč. zavážecího vozíku</t>
    </r>
    <r>
      <rPr>
        <sz val="8"/>
        <color theme="1"/>
        <rFont val="Arial"/>
        <family val="2"/>
        <charset val="238"/>
      </rPr>
      <t xml:space="preserve">
Příkon: 35-37 kW ▪ Napětí: 3N~/400V/50-60 Hz ▪ Jištění 63 A ▪ Stupeň zabezpečení: IPX5 ▪ Rozměry: 950×850×1800 mm ▪ Min. 6 bodová teplotní sonda ▪ Min. 7 rychlostí ventilátoru ▪ Zásuvy orientované napříč - bezpečnější a pohodlnější práce s gastronádobami, lepší vizuální kontrola vložených gastronádob se surovinami ▪ Programování - možnost vytvoření min. 1000 programů s min. 20 kroky ▪ Min. 8´´ elektronický dotykový panel odolný vlhkosti ▪ Min. trojité dveřní sklo ▪ Vývin páry injekční ▪ Automatický předehřev/zchlazení - kompenzace změn teploty při otevření zařízení ▪ Systém automatického mytí s minimální spotřebou vody ▪ Automatické odvápnění varné komory ▪ Automatický start – možnost naplánovat odložený start ▪ Automatické zobrazení posledních min. 10 varných procesů▪ Horký vzduch 30 - 300 °C ▪ Kombinovaný režim 30 - 300 °C ▪ Vaření v páře 30 - 130 °C ▪ Bio vaření 30 - 98 °C ▪ Vaření/pečení přes noc  ▪ Časování zásuvů - možnost nastavit různý čas pro každý zásuv ▪ Regenerace ▪ Nízkoteplotní vaření/pečení • </t>
    </r>
    <r>
      <rPr>
        <sz val="8"/>
        <color rgb="FFFF0000"/>
        <rFont val="Arial"/>
        <family val="2"/>
        <charset val="238"/>
      </rPr>
      <t>Možnost připojení k systému optimalizace spotřeby energie • Rozhraní pro připojení k externímu PC se softwarem HACCP</t>
    </r>
  </si>
  <si>
    <t>Zavážecí vozík pro konvektomat, náhradní</t>
  </si>
  <si>
    <t>578x609x1729</t>
  </si>
  <si>
    <r>
      <rPr>
        <b/>
        <sz val="8"/>
        <rFont val="Arial"/>
        <family val="2"/>
        <charset val="238"/>
      </rPr>
      <t>Elektrické multifunkční zařízení s automatickým zdvihem košů</t>
    </r>
    <r>
      <rPr>
        <sz val="8"/>
        <rFont val="Arial"/>
        <family val="2"/>
        <charset val="238"/>
      </rPr>
      <t xml:space="preserve"> 
Příkon: 35-37 kW / 400V • Kapacita: 3x GN1/1 • Objem: min. 150 l • Rozměr dna pánve: min. 1070×580 mm • Užitná plocha min: 63 dm2 • Integrovaný odpad ve dně vany s elektrickým uzávěrem • Naklápěcí hřídel pánve na přední straně • Elektronické napouštění vody • Motorizované elektrické naklápění s ochranou proti přetížení, ovládané z dotykového panelu • Ovládací rozhraní: min. 12" dotykový displej, komunikace v českém jazyce • Paměť pro min. 800 programů o min. 12 krocích • Tlakové vaření při teplotě 110 °C • Předehřátí dna na 180 °C z provozní teploty do max. 3 minut • Přesné senzorické měření teplot • Automatické zajištění a odjištění víka při tlakovém vaření • Automatické snížení přetlaku, kondenzace páry na konci cyklu, odvod kondenzátu do odpadu • Automatický systém napouštění vany s přesným dávkováním vody • Vícebodá sonda • Integrovaná zásuvka 230 V /16 A • Integrovaná sprcha s automatickým navíjením • Bezpečnostní snímač rozpoznání ramene košů • Možnost sestavení více pánví do bloku bez mezer • USB port pro aktualizaci receptů a software zařízení • Připojení na internet •</t>
    </r>
    <r>
      <rPr>
        <sz val="8"/>
        <color rgb="FFFF0000"/>
        <rFont val="Arial"/>
        <family val="2"/>
        <charset val="238"/>
      </rPr>
      <t xml:space="preserve"> Možnost připojení k systému optimalizace spotřeby energie • Rozhraní pro připojení k externímu PC se softwarem HACCP</t>
    </r>
  </si>
  <si>
    <t>1650x850-900x1030</t>
  </si>
  <si>
    <t>Neobsazeno</t>
  </si>
  <si>
    <t>Nerez stůl •  Spodní police  •  Zásuvka  • Boční a zadní krytování • ZL</t>
  </si>
  <si>
    <t>600x850x900</t>
  </si>
  <si>
    <t>Nerez stůl •  Spodní police •  Zásuvy  pro GN 1/1 •  Na 4 kolečkách, 2 opatřena aretační brzdou</t>
  </si>
  <si>
    <r>
      <rPr>
        <b/>
        <sz val="8"/>
        <rFont val="Arial"/>
        <family val="2"/>
        <charset val="238"/>
      </rPr>
      <t>Manipulační elektricko-akumulátorový vozík se zdvihem</t>
    </r>
    <r>
      <rPr>
        <sz val="8"/>
        <rFont val="Arial"/>
        <family val="2"/>
        <charset val="238"/>
      </rPr>
      <t xml:space="preserve">
Příkon 0,3 kW • Kapacita: GN 1 / 1 200 mm •  Výška zdvihu min: 400–750 mm • Nosnost min: 40 kg • Vyrobeno z AISI 304 • Hygienická kolečka s aretací • Snadné vyjmutí GN • Dotykové ovládání • Bezpečnostní rukojeť • Bezpečnostní aretace napájecího kabelu • Možnost mobilního používání bez stálého připojení k síti</t>
    </r>
  </si>
  <si>
    <t>600x780x990</t>
  </si>
  <si>
    <r>
      <rPr>
        <b/>
        <sz val="8"/>
        <color theme="1"/>
        <rFont val="Arial"/>
        <family val="2"/>
        <charset val="238"/>
      </rPr>
      <t>Vozík na koše</t>
    </r>
    <r>
      <rPr>
        <sz val="8"/>
        <color theme="1"/>
        <rFont val="Arial"/>
        <family val="2"/>
        <charset val="238"/>
      </rPr>
      <t xml:space="preserve"> • Kapacita 6 košů (určen ke snadné manipulaci a hygienickému uskladnění varných a fritovacích košů) • Vyrobeno z AISI 304 • Hygienická kolečka s aretací • Vyjímatelná odkapní vana pro snadnou údržbu</t>
    </r>
  </si>
  <si>
    <t>600x860x1600</t>
  </si>
  <si>
    <r>
      <rPr>
        <b/>
        <sz val="8"/>
        <color theme="1"/>
        <rFont val="Arial"/>
        <family val="2"/>
        <charset val="238"/>
      </rPr>
      <t xml:space="preserve">Neutrální plocha ve varném bloku se zásuvkou 230V </t>
    </r>
    <r>
      <rPr>
        <sz val="8"/>
        <color theme="1"/>
        <rFont val="Arial"/>
        <family val="2"/>
        <charset val="238"/>
      </rPr>
      <t>• Obložení z nerezové oceli (AISI 304) • Pracovní deska z nerezové oceli (AISI 304) tl. min. 1,5mm s čelním rádiusem odpovídajícím návazné technologii • Všechny vnější šrouby z nerezové oceli (AISI 304) • Hygienicky vodotěsný a nečistotám odolný bezespárový zámkový systém propojitelný s ostatními sousedními spotřebiči ve varném bloku</t>
    </r>
  </si>
  <si>
    <t>900x920x220</t>
  </si>
  <si>
    <r>
      <t xml:space="preserve">Varný kotel elektrický s kruhovou vložkou 150l, sklopný, s elektronickým ovládáním
</t>
    </r>
    <r>
      <rPr>
        <sz val="8"/>
        <rFont val="Arial"/>
        <family val="2"/>
        <charset val="238"/>
      </rPr>
      <t>Příkon: 22-24 kW ▪ Napětí: 3N~/400V/50-60 Hz ▪ Stupeň zabezpečení: IPX5 ▪ Nepřímo vyhřívaný automaticky doplňovaný duplikátor ▪ Min. 5,3 LCD panel s min. 6 dotykovými tlačítky v kombinaci s otočným ovladačem ▪ Objem: min. 150l  ▪ Varná plocha min 780×380mm ▪ Hygienicky vodotěsný a nečistotám odolný bezespárový zámkový systém propojitelný s ostatními sousedními spotřebiči ve varném bloku ▪ Robustní konstrukce (tloušťka vrchní desky min. 2 mm, rám o tloušťce min. 3 mm) • Opláštění chromniklovou ocelí (AISI 304) s velkými, snadno čistitelnými 3D zakulacenými rohy ▪ Dno kotle z ušlechtilé oceli (AISI 316), svařované bez viditelných spojů se všemi stěnami kotle z nerezové oceli (AISI 304) ▪ Uzavřený systém vytápění s max. pracovním tlakem 0,5 bar (50 kPa) v duplikátoru ▪ Dvojitá stěna parotěsného víka a pružina víka z chromniklové oceli (AISI 304) ▪ Přední kryt zařízení z chromniklové oceli AISI 304 o tloušťce min. 2 mm ▪ Všechny vnější šrouby v chromniklové oceli (AISI 304) ▪ Podpora automatického vaření ▪ Nastavení pro ohřev a fázi mírného varu ▪ Režim s volitelným teplotním rozsahem od 30 do 100 °C ▪ Nastavení rozsahu doby vaření ▪ Napouštění studené a teplé vody ▪ Automatický režim vaření ▪ Digitální zobrazení chybových kódů ▪ Ochrana proti nízkému stavu hladiny vody duplikátoru ▪ Pojistný ventil ▪ Vakuový vypínač a automatické omezení vnitřního tlaku parního pláště ▪ Automatické plnění duplikátoru změkčenou vodou ▪ Natáčecí vodovodní kohoutek ▪ Odpadní filtr ▪ Zobrazení hladiny plnění duplikátoru ▪ Manometr pro indikaci aktuálního tlaku v plášti ▪ Všechny technologické části přístroje umístěny v přední straně pro snadný přístup a servis • Stavitelné nerezové nohy • Nerezový okopový systém •</t>
    </r>
    <r>
      <rPr>
        <sz val="8"/>
        <color rgb="FFFF0000"/>
        <rFont val="Arial"/>
        <family val="2"/>
        <charset val="238"/>
      </rPr>
      <t xml:space="preserve"> Možnost připojení k systému optimalizace spotřeby energie • Rozhraní pro připojení k externímu PC se softwarem HACCP</t>
    </r>
  </si>
  <si>
    <t>1350x1050x900</t>
  </si>
  <si>
    <r>
      <t xml:space="preserve">Neutrální plocha ve varném bloku se zásuvkou 230V • </t>
    </r>
    <r>
      <rPr>
        <sz val="8"/>
        <color theme="1"/>
        <rFont val="Arial"/>
        <family val="2"/>
        <charset val="238"/>
      </rPr>
      <t>Obložení z nerezové oceli (AISI 304) • Pracovní deska z nerezové oceli (AISI 304) tl. min. 2 mm s čelním rádiusem odpovídajícím návazné technologii • Všechny vnější šrouby z nerezové oceli (AISI 304) • Hygienicky vodotěsný a nečistotám odolný bezespárový zámkový systém propojitelný s ostatními sousedními spotřebiči ve varném bloku  • Stavitelné nerezové nohy • Nerezový okopový systém</t>
    </r>
  </si>
  <si>
    <t>300x920x900</t>
  </si>
  <si>
    <r>
      <rPr>
        <b/>
        <sz val="8"/>
        <rFont val="Arial"/>
        <family val="2"/>
        <charset val="238"/>
      </rPr>
      <t xml:space="preserve">Podestavba </t>
    </r>
    <r>
      <rPr>
        <sz val="8"/>
        <rFont val="Arial"/>
        <family val="2"/>
        <charset val="238"/>
      </rPr>
      <t>s hygienickým bezespárým provedením  • Spodní prostor otevřený v hygienickém bezespárém provedení H3  • Boční panely svařované bez viditelného spoje se zaoblenými hranami (hygienické provedení rohů verze H3) • Spodní konstrukce zcela vyjímatelná pro účely instalace bez viditelného spoje se skříní • Stavitelné nerezové nohy • Nerezový okopový systém</t>
    </r>
  </si>
  <si>
    <t>900x890x680</t>
  </si>
  <si>
    <r>
      <rPr>
        <b/>
        <sz val="8"/>
        <rFont val="Arial"/>
        <family val="2"/>
        <charset val="238"/>
      </rPr>
      <t>Elektrická sklopná tlaková multifunkční pánev 2× GN 1/1, s elektronickou regulací a dotykovým ovládáním pomocí LCD panelu</t>
    </r>
    <r>
      <rPr>
        <sz val="8"/>
        <rFont val="Arial"/>
        <family val="2"/>
        <charset val="238"/>
      </rPr>
      <t xml:space="preserve">
Příkon: 26-28kW • Rozměry vany min. 700x550x270 mm • Napětí: 3N~/400V/50-60 Hz ▪ Stupeň zabezpečení: IPX5 ▪ </t>
    </r>
    <r>
      <rPr>
        <sz val="8"/>
        <color theme="1"/>
        <rFont val="Arial"/>
        <family val="2"/>
        <charset val="238"/>
      </rPr>
      <t>Objem min. 100 l •</t>
    </r>
    <r>
      <rPr>
        <sz val="8"/>
        <rFont val="Arial"/>
        <family val="2"/>
        <charset val="238"/>
      </rPr>
      <t xml:space="preserve"> Pracovní tlak pánve 0,45-0,6 bar • Hygienicky vodotěsný a nečistotám odolný bezespárový zámkový systém propojitelný s ostatními sousedními spotřebiči ve varném bloku • Obložení z nerezové oceli (AISI 304) pro snadné čištění všech povrchů • Dno pánve z ušlechtilé oceli (nerezová ocel AISI 316) svařeno se všemi stěnami pánve z nerezové oceli (AISI 304) s nepřilnavým povrchem • Dno pánve odolné vůči deformacím při náhlých změnách teploty • Dno uvnitř pánve se zaoblenými rohy pro snadné čištění • Naklápěcí hřídel pánve na přední straně • Široká odtoková hubička pro snadné vyprazdňování pánve • Víko z nerezové oceli (AISI 304) • Motorizované elektrické naklápění s ochranou proti přetížení ovládané z dotykového panelu • Všechny vnější šrouby z nerezové oceli (AISI 304)  • Ovládací rozhraní s polohovacím dotykovým displejem - komunikace v českém jazyce • Ručně nastavitelné provozní režimy: dušení, vaření, pečení, atd.... • Min. 7 ručně nastavitelných provozních režimů - dušení, vaření, tlakové vaření, pečení, multi zónové dušení, multi zónové vaření, multi  zónové  pečení • Zvláštní funkce pro jemné vaření a pečení s nízkou teplotou / přes noc • Min. 3 úrovně programové nastavení pro čištění pánve  • Elektronické napouštění vody • Funkce pro počítání litrů při napouštění pánve • Funkce pro libovolné nastavení časovačů • Funkce pro úsporu energie při nečinnosti zařízení • Min. 4 bodová vpichová sonda • Režim pro snížení energie při používání pánve • USB port pro aktualizaci receptů a software zařízení • Funkce pro omezení maximální teploty topných těles • Všechny technologické části přístroje umístěny v přední straně pro snadný přístup a servis • Stavitelné nerezové nohy • Nerezový okopový systém • </t>
    </r>
    <r>
      <rPr>
        <sz val="8"/>
        <color rgb="FFFF0000"/>
        <rFont val="Arial"/>
        <family val="2"/>
        <charset val="238"/>
      </rPr>
      <t>Možnost připojení k systému optimalizace spotřeby energie • Rozhraní pro připojení k externímu PC se softwarem HACCP</t>
    </r>
  </si>
  <si>
    <t>1300x920x900</t>
  </si>
  <si>
    <r>
      <rPr>
        <b/>
        <sz val="8"/>
        <rFont val="Arial"/>
        <family val="2"/>
        <charset val="238"/>
      </rPr>
      <t>Elektrická velkoplošná varná deska</t>
    </r>
    <r>
      <rPr>
        <sz val="8"/>
        <rFont val="Arial"/>
        <family val="2"/>
        <charset val="238"/>
      </rPr>
      <t>, 4 samostatně ovládané varné zóny,
Příkon: 15 - 17kW ▪ Napětí: 3N~/400V/50-60 Hz ▪ Stupeň zabezpečení: IPX5 ▪ Varná plocha z leštěné oceli o rozměrech min. 810x670 mm, z jednoho kusu o tloušťce min. 20 mm  • Obložení z nerezové oceli (AISI 304) 
• Pracovní deska z nerezové oceli (AISI 304) tl. min. 1,2 mm se zaoblenými hranami • Všechny vnější šrouby z nerezové oceli (AISI 304) • Kanálek kolem celého pracovního povrchu s vyspádováním dopředu • Hygienicky vodotěsný a nečistotám odolný bezespárový zámkový systém propojitelný s ostatními sousedními spotřebiči ve varném bloku • Ergonomický ovládací panel • Bezpečnostní termostat s automatickým resetem a indikací poruchy pro každou varnou plochu • Všechny technologické části přístroje umístěny v přední straně pro snadný přístup a servis •</t>
    </r>
    <r>
      <rPr>
        <sz val="8"/>
        <color rgb="FFFF0000"/>
        <rFont val="Arial"/>
        <family val="2"/>
        <charset val="238"/>
      </rPr>
      <t xml:space="preserve"> Možnost připojení k systému optimalizace spotřeby energie • Rozhraní pro připojení k externímu PC se softwarem HACCP</t>
    </r>
  </si>
  <si>
    <r>
      <rPr>
        <b/>
        <sz val="8"/>
        <rFont val="Arial"/>
        <family val="2"/>
        <charset val="238"/>
      </rPr>
      <t xml:space="preserve">Podestavba </t>
    </r>
    <r>
      <rPr>
        <sz val="8"/>
        <rFont val="Arial"/>
        <family val="2"/>
        <charset val="238"/>
      </rPr>
      <t>s hygienickým bezespárým provedením  • Spodní prostor otevřený v hygienickém bezespárém provedení H3 s 5 lisovanými vsuny pro GN 5×1/1 • Boční panely svařované bez viditelného spoje se zaoblenými hranami (hygienické provedení rohů verze H3) • Spodní konstrukce zcela vyjímatelná pro účely instalace bez viditelného spoje se skříní • Stavitelné nerezové nohy • Nerezový okopový systém</t>
    </r>
  </si>
  <si>
    <t>450x890x680</t>
  </si>
  <si>
    <r>
      <rPr>
        <b/>
        <sz val="8"/>
        <color theme="1"/>
        <rFont val="Arial"/>
        <family val="2"/>
        <charset val="238"/>
      </rPr>
      <t xml:space="preserve">Neutrální plocha ve varném bloku se zásuvkou 230V •  </t>
    </r>
    <r>
      <rPr>
        <sz val="8"/>
        <color theme="1"/>
        <rFont val="Arial"/>
        <family val="2"/>
        <charset val="238"/>
      </rPr>
      <t>S přípravou pro napouštěcí stojánkovou baterii • Obložení z nerezové oceli (AISI 304) • Pracovní deska z nerezové oceli (AISI 304) tl. min. 1,5mm s čelním rádiusem odpovídajícím návazné technologii • Všechny vnější šrouby z nerezové oceli (AISI 304) • Hygienicky vodotěsný a nečistotám odolný bezespárový zámkový systém propojitelný s ostatními sousedními spotřebiči ve varném bloku</t>
    </r>
  </si>
  <si>
    <r>
      <t xml:space="preserve">Neutrální plocha ve varném bloku • </t>
    </r>
    <r>
      <rPr>
        <sz val="8"/>
        <rFont val="Arial"/>
        <family val="2"/>
        <charset val="238"/>
      </rPr>
      <t>Obložení z nerezové oceli (AISI 304) • Pracovní deska z nerezové oceli (AISI 304) tl. min. 2 mm s čelním rádiusem odpovídajícím návazné technologii • Všechny vnější šrouby z nerezové oceli (AISI 304) • Hygienicky vodotěsný a nečistotám odolný bezespárový zámkový systém propojitelný s ostatními sousedními spotřebiči ve varném bloku  • Stavitelné nerezové nohy • Nerezový okopový systém</t>
    </r>
  </si>
  <si>
    <t>100x920x900</t>
  </si>
  <si>
    <t>450x920x220</t>
  </si>
  <si>
    <r>
      <rPr>
        <b/>
        <sz val="8"/>
        <rFont val="Arial"/>
        <family val="2"/>
        <charset val="238"/>
      </rPr>
      <t xml:space="preserve">Napouštěcí rameno dvě vody </t>
    </r>
    <r>
      <rPr>
        <sz val="8"/>
        <rFont val="Arial"/>
        <family val="2"/>
        <charset val="238"/>
      </rPr>
      <t>• Masivní napouštěcí rameno plně integrované do neutrální plochy • Dvě vody s pákovým ovládáním a otočným ramenem • Délka ramene 430 mm • Napouštěcí výška ramene 330 mm</t>
    </r>
  </si>
  <si>
    <t>Vykrývací plocha - součást konstrukčního řešení varného bloku</t>
  </si>
  <si>
    <t>3550x20</t>
  </si>
  <si>
    <t>1750x130</t>
  </si>
  <si>
    <t>Vykrývací plocha</t>
  </si>
  <si>
    <t>450x130</t>
  </si>
  <si>
    <r>
      <rPr>
        <b/>
        <sz val="8"/>
        <color theme="1"/>
        <rFont val="Arial"/>
        <family val="2"/>
        <charset val="238"/>
      </rPr>
      <t xml:space="preserve">Nerez podlahová vpusť  do vinylové podlahy </t>
    </r>
    <r>
      <rPr>
        <sz val="8"/>
        <color theme="1"/>
        <rFont val="Arial"/>
        <family val="2"/>
        <charset val="238"/>
      </rPr>
      <t>• Včetně protiskluzového roštu s oky 23x23 mm • Integrovaná vyjímatelná zápachová uzávěra • Síto na hrubé nečistoty</t>
    </r>
  </si>
  <si>
    <t>350x350x80</t>
  </si>
  <si>
    <t>dodávka gastro, instalace stavba</t>
  </si>
  <si>
    <t>700x400x80</t>
  </si>
  <si>
    <t>800x700x80</t>
  </si>
  <si>
    <r>
      <rPr>
        <b/>
        <sz val="8"/>
        <rFont val="Arial"/>
        <family val="2"/>
        <charset val="238"/>
      </rPr>
      <t xml:space="preserve">VZT Zákryt nad konvektomaty </t>
    </r>
    <r>
      <rPr>
        <sz val="8"/>
        <rFont val="Arial"/>
        <family val="2"/>
        <charset val="238"/>
      </rPr>
      <t>• Bez osvětlení • Lamelové tukové filtry • Celonerezové provedení z nerez plechu tl. 1 mm • Odkapový žlábek s výpustním kohoutem</t>
    </r>
  </si>
  <si>
    <t>2800x1200x450</t>
  </si>
  <si>
    <r>
      <rPr>
        <b/>
        <sz val="8"/>
        <rFont val="Arial"/>
        <family val="2"/>
        <charset val="238"/>
      </rPr>
      <t xml:space="preserve">VZT Zákryt nad multifunkce </t>
    </r>
    <r>
      <rPr>
        <sz val="8"/>
        <rFont val="Arial"/>
        <family val="2"/>
        <charset val="238"/>
      </rPr>
      <t>•  Osvětlení • Lamelové tukové filtry • Celonerezové provedení z nerez plechu tl. 1 mm • Odkapový žlábek s výpustním kohoutem</t>
    </r>
  </si>
  <si>
    <t>2000x1200x450</t>
  </si>
  <si>
    <r>
      <rPr>
        <b/>
        <sz val="8"/>
        <rFont val="Arial"/>
        <family val="2"/>
        <charset val="238"/>
      </rPr>
      <t xml:space="preserve">VZT Zákryt nad varný blok </t>
    </r>
    <r>
      <rPr>
        <sz val="8"/>
        <rFont val="Arial"/>
        <family val="2"/>
        <charset val="238"/>
      </rPr>
      <t>•  Osvětlení • Lamelové tukové filtry • Celonerezové provedení z nerez plechu tl. 1 mm • Odkapový žlábek s výpustním kohoutem</t>
    </r>
  </si>
  <si>
    <t>1700x1100x450</t>
  </si>
  <si>
    <r>
      <rPr>
        <b/>
        <sz val="8"/>
        <rFont val="Arial"/>
        <family val="2"/>
        <charset val="238"/>
      </rPr>
      <t>Repase stávajícího kuchyňského robotu RE22</t>
    </r>
    <r>
      <rPr>
        <sz val="8"/>
        <rFont val="Arial"/>
        <family val="2"/>
        <charset val="238"/>
      </rPr>
      <t xml:space="preserve"> • Detailní kontrola motorové části • Kompletní výměna ložisek • Kompletní výměna těsnících komponentů • Kompletní výměna poškozených hřídelí • Kompletní výměna ozubených kol • Kompletní výměna veškeré elektroinstalace • Výměna vnějších krytů za nové nerezové • Výměna olejové náplně • Kompletní provedení nového vypalovaného bílého laku</t>
    </r>
  </si>
  <si>
    <t>570x1070x910</t>
  </si>
  <si>
    <t>stávající - ocenit repasi</t>
  </si>
  <si>
    <r>
      <t>Umyvadlo nástěnné</t>
    </r>
    <r>
      <rPr>
        <sz val="8"/>
        <rFont val="Arial"/>
        <family val="2"/>
        <charset val="238"/>
      </rPr>
      <t xml:space="preserve"> s kolenovým ovládáním, sifonem a baterií • Nastavení teploty vody pomocí směšovacího ventilu (včetně zpětných klapek pod umyvadlem) s 1/2" šroubením pro teplou a studenou vodu • Voda je spuštěna stlačením ventilu, který má nastaveno automatické zpoždění vypínání vody</t>
    </r>
  </si>
  <si>
    <t>470x370</t>
  </si>
  <si>
    <t>34a</t>
  </si>
  <si>
    <t>Nerez  zásobník na papírové  ručníky</t>
  </si>
  <si>
    <t>280x150x300</t>
  </si>
  <si>
    <t>34b</t>
  </si>
  <si>
    <t>Nerez  koš nášlap na použité ručníky,  20l</t>
  </si>
  <si>
    <t>450xpr.290</t>
  </si>
  <si>
    <t>34c</t>
  </si>
  <si>
    <t>Nerez  zásobník na  mýdlo,  1000ml</t>
  </si>
  <si>
    <t>117x80x220</t>
  </si>
  <si>
    <r>
      <rPr>
        <b/>
        <sz val="8"/>
        <rFont val="Arial"/>
        <family val="2"/>
        <charset val="238"/>
      </rPr>
      <t>Mikrovlnná trouba</t>
    </r>
    <r>
      <rPr>
        <sz val="8"/>
        <rFont val="Arial"/>
        <family val="2"/>
        <charset val="238"/>
      </rPr>
      <t xml:space="preserve"> • Příkon 1,5 kW • Napětí 230 V • Celonerezové provedení • 1 × magnetron o výkonu 1100 W • Rozměr komory 336 × 349 mm bez talíře (odolné keramické dno) • Objem 26 l • Rozměr komory vhodný také pro GN 1/2 • 3 stupně mikrovlnného výkonu 550/770/1100 W • Přehledný display se zobrazením nastavených provozních hodnot • Signalizace ukončení procesu </t>
    </r>
  </si>
  <si>
    <t>517x412x297</t>
  </si>
  <si>
    <t>35a</t>
  </si>
  <si>
    <t>Nerez police se zvýšenou nosností</t>
  </si>
  <si>
    <t>600x450</t>
  </si>
  <si>
    <t>Nerez stůl •  Spodní police  • Zásuvka  • ZL</t>
  </si>
  <si>
    <t>700x500x850</t>
  </si>
  <si>
    <r>
      <rPr>
        <b/>
        <sz val="8"/>
        <rFont val="Arial"/>
        <family val="2"/>
        <charset val="238"/>
      </rPr>
      <t xml:space="preserve">Vozík pod termos mlékovar (377x458 mm) </t>
    </r>
    <r>
      <rPr>
        <sz val="8"/>
        <rFont val="Arial"/>
        <family val="2"/>
        <charset val="238"/>
      </rPr>
      <t>• Nerez •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Přední část PD prolis pro děrovanou horní vyjímatelnou plochu • V prolisu otvor pro napojení odpadové hadice • Spodní police • Na 4 kolečkách, 2 opatřena aretační brzdou</t>
    </r>
  </si>
  <si>
    <t>neoceňovat, parkovací místo</t>
  </si>
  <si>
    <r>
      <rPr>
        <b/>
        <sz val="8"/>
        <rFont val="Arial"/>
        <family val="2"/>
        <charset val="238"/>
      </rPr>
      <t xml:space="preserve">Výrobník čaje 20l nástěnný </t>
    </r>
    <r>
      <rPr>
        <sz val="8"/>
        <rFont val="Arial"/>
        <family val="2"/>
        <charset val="238"/>
      </rPr>
      <t>• Příkon 9,2 kW • Překapávací zařízení na čaj s pevným připojením vody • Model bez kohoutu na horkou vodu • Nápoj je překapáván do odnímatelných nádob se skleněným vodoznakem • Výkon min 90 l/hod • Udržovací kapacita	min. 40 l • Nerezový bojler s pojistkou proti chodu naprázdno • Košové filtry • Zařízení je vybaveno: digitálním ovládáním, indikátorem zavápnění, celkovým a denním počítadlem vydaného množství, akustickým signálem dokončení překapávání, spínacími hodinami, optimálním bezpečnostním zařízením • Sestava se skládá z: průtokové jednotky, 2 zásobníků 20l, filtrační jednotky a nástěnné konzole • Zásobník 20l s elektrickým ohřevem • Dvouplášťová plně izolovaná nádoba s víkem, nekapajícím kohoutkem a skleněným vodoznakem</t>
    </r>
  </si>
  <si>
    <t>1250x570x900</t>
  </si>
  <si>
    <t>1.12 Maso a vejce</t>
  </si>
  <si>
    <t>Nerez stůl •  Vpravo krytované umývadlo 290x400x200  • Krytovaný dřez 500x500x250 •   Spodní police  •   ZL, PL</t>
  </si>
  <si>
    <t>1250x700x900</t>
  </si>
  <si>
    <t>39a</t>
  </si>
  <si>
    <t>39b</t>
  </si>
  <si>
    <t>450x290</t>
  </si>
  <si>
    <t>39c</t>
  </si>
  <si>
    <r>
      <t xml:space="preserve">Stojánková baterie profi • </t>
    </r>
    <r>
      <rPr>
        <sz val="8"/>
        <color theme="1"/>
        <rFont val="Arial"/>
        <family val="2"/>
        <charset val="238"/>
      </rPr>
      <t>Model stolní • Dlouhé hygienické pákové ovládání a otočné raménko d = 230 mm • Robustní provedení • Přívodní hadice 3/8" (d = 400 mm) • Max. průtok (3 bar): 15 l/min • Upevňovací otvor pro baterii: min. ø35 mm – max. ø40 mm</t>
    </r>
  </si>
  <si>
    <t>Nerez stůl pod řezačku masa (32kg) •  Spodní police •  ZL</t>
  </si>
  <si>
    <t>700x700x900</t>
  </si>
  <si>
    <r>
      <rPr>
        <b/>
        <sz val="8"/>
        <rFont val="Arial"/>
        <family val="2"/>
        <charset val="238"/>
      </rPr>
      <t xml:space="preserve">Řezačka masa • </t>
    </r>
    <r>
      <rPr>
        <sz val="8"/>
        <rFont val="Arial"/>
        <family val="2"/>
        <charset val="238"/>
      </rPr>
      <t>Příkon: 1,5 kW • Napětí: 3N PE 400V 50Hz • Šnekový pohon • Výkon 300 kg/hod. • Průměr mlecí hlavy 82 mm • Výkonný ventilovaný motor • Vysoká zátěž do nepřetržitého provozu • Vyrobeno z nerezové oceli AISI 304 • Ozubená kola uložená v olejové lázni a dvojité těsnění zajistí dlouhý a bezproblémový provoz mlýnku • Ovládací prvky chráněny krytím IP 54 • Ovládací panel s napětím 24 V • Mlecí hlava je vyrobena z nerezové oceli, je zcela odnímatelná pro snadné čištění • Základní vybavení mlecí hlava (1× nůž, 1× šajba) a šajba 4,5 mm</t>
    </r>
  </si>
  <si>
    <t>500x440x490</t>
  </si>
  <si>
    <r>
      <rPr>
        <b/>
        <sz val="8"/>
        <rFont val="Arial"/>
        <family val="2"/>
        <charset val="238"/>
      </rPr>
      <t xml:space="preserve">Nerez chladící stůl </t>
    </r>
    <r>
      <rPr>
        <sz val="8"/>
        <rFont val="Arial"/>
        <family val="2"/>
        <charset val="238"/>
      </rPr>
      <t xml:space="preserve">• Agregát vpravo • 2x prostor pro GN 1/1 s křídlovými dvířky • ZL • </t>
    </r>
    <r>
      <rPr>
        <sz val="8"/>
        <color rgb="FFFF0000"/>
        <rFont val="Arial"/>
        <family val="2"/>
        <charset val="238"/>
      </rPr>
      <t>Možnost připojení k externímu PC se softwarem HACCP</t>
    </r>
  </si>
  <si>
    <t>1380x700x900</t>
  </si>
  <si>
    <t>43a</t>
  </si>
  <si>
    <t>Chladící skříň podstolová</t>
  </si>
  <si>
    <t>600x600x820</t>
  </si>
  <si>
    <t>neoceňovat - rezerva</t>
  </si>
  <si>
    <t>Masodeska buková, stáhnutá nerezovým páskem</t>
  </si>
  <si>
    <t>600x400x100</t>
  </si>
  <si>
    <t xml:space="preserve"> Těsto</t>
  </si>
  <si>
    <t>Nerez stůl •  Vpravo 2 zásuvky pod PD •  Vpravo spodní police •  Vlevo prostor pro chladící skříň •  ZL</t>
  </si>
  <si>
    <t>1500x700x900</t>
  </si>
  <si>
    <t>Nerez stůl •  Vlevo krytovaný dřez 290x400x200 •  Spodní police •  Vpravo 2 zásuvky pod PD •  ZL</t>
  </si>
  <si>
    <t>1300x700x900</t>
  </si>
  <si>
    <t>Čistá příprava zeleniny a studená kuchyně</t>
  </si>
  <si>
    <t>800x600x900</t>
  </si>
  <si>
    <r>
      <t xml:space="preserve">Nerez stůl  •   Krytovaný dřez 500x500x250 •   Spodní police •   Atyp - mřížka v PD nad radiátor •   Výřez pro sloup  •  Příprava na připojení otvíráku konzerv   •  </t>
    </r>
    <r>
      <rPr>
        <sz val="8"/>
        <color indexed="8"/>
        <rFont val="Arial"/>
        <family val="2"/>
        <charset val="238"/>
      </rPr>
      <t>ZL</t>
    </r>
  </si>
  <si>
    <t>1250x800x900</t>
  </si>
  <si>
    <t xml:space="preserve"> doměrek</t>
  </si>
  <si>
    <t>48a</t>
  </si>
  <si>
    <r>
      <rPr>
        <b/>
        <sz val="8"/>
        <color theme="1"/>
        <rFont val="Arial"/>
        <family val="2"/>
        <charset val="238"/>
      </rPr>
      <t>Otvírák konzerv stolní</t>
    </r>
    <r>
      <rPr>
        <sz val="8"/>
        <color theme="1"/>
        <rFont val="Arial"/>
        <family val="2"/>
        <charset val="238"/>
      </rPr>
      <t xml:space="preserve"> • Délka nohy 56 cm • Pro konzervy do výšky 45 cm •  Tělo z anodizované potravinářské hliníkové slitiny • Hlava z oceli</t>
    </r>
  </si>
  <si>
    <r>
      <rPr>
        <b/>
        <sz val="8"/>
        <rFont val="Arial"/>
        <family val="2"/>
        <charset val="238"/>
      </rPr>
      <t xml:space="preserve">Nerez chladící stůl </t>
    </r>
    <r>
      <rPr>
        <sz val="8"/>
        <rFont val="Arial"/>
        <family val="2"/>
        <charset val="238"/>
      </rPr>
      <t xml:space="preserve">• Agregát vlevo • 3x prostor pro GN 1/1 s křídlovými dvířky • Mřížka v PD nad radiátor • ZL • </t>
    </r>
    <r>
      <rPr>
        <sz val="8"/>
        <color rgb="FFFF0000"/>
        <rFont val="Arial"/>
        <family val="2"/>
        <charset val="238"/>
      </rPr>
      <t>Možnost připojení k externímu PC se softwarem HACCP</t>
    </r>
  </si>
  <si>
    <t>1780x800x900</t>
  </si>
  <si>
    <r>
      <rPr>
        <b/>
        <sz val="8"/>
        <rFont val="Arial"/>
        <family val="2"/>
        <charset val="238"/>
      </rPr>
      <t>Krouhač zeleniny</t>
    </r>
    <r>
      <rPr>
        <sz val="8"/>
        <rFont val="Arial"/>
        <family val="2"/>
        <charset val="238"/>
      </rPr>
      <t xml:space="preserve"> s automatickou násypnou hlavou a s přítlačnou pákou ■ magnetická bezpečnostní pojistka ■ brzda motoru a automatický restart přítlačnou pákou ■  2 násypky: 1 extra velká plnicí násypka s plochou 238 cm2, plnicí objem 4,2 l, a jedna trubicová násypka o průměru Ø 58 mm ■  automatická hlava pro zpracování většího množství zeleniny ■. pojízdný podstavec a nerezový motorový blok ■ napětí 400V, příkon 1,1 kW</t>
    </r>
  </si>
  <si>
    <t>396x865x1272</t>
  </si>
  <si>
    <r>
      <rPr>
        <b/>
        <sz val="8"/>
        <color theme="1"/>
        <rFont val="Arial"/>
        <family val="2"/>
        <charset val="238"/>
      </rPr>
      <t xml:space="preserve">Kuchyňský robot 6,9l </t>
    </r>
    <r>
      <rPr>
        <sz val="8"/>
        <color theme="1"/>
        <rFont val="Arial"/>
        <family val="2"/>
        <charset val="238"/>
      </rPr>
      <t>• Příkon 325 W • Materiál: celokovová konstrukce • Vysoce přesné kovové převody • Výkon: 1,3 HP (970 wattů) • Násypka mouky: 2,2 kg • 10 st. regulace rychlosti od  40 do 200 ot/min • Hmotnost: 13 kg • Objem: 6,9 1 • V základní sestavě: 1 × nerezová mísa 6,9 l, 1 × metla, 1 × hnětací hák, 1 × plochý šlehač, 1 × štít</t>
    </r>
  </si>
  <si>
    <t>290x370x420</t>
  </si>
  <si>
    <t>Kompletace</t>
  </si>
  <si>
    <r>
      <rPr>
        <b/>
        <sz val="8"/>
        <rFont val="Arial"/>
        <family val="2"/>
        <charset val="238"/>
      </rPr>
      <t xml:space="preserve">Nerez chladící stůl </t>
    </r>
    <r>
      <rPr>
        <sz val="8"/>
        <rFont val="Arial"/>
        <family val="2"/>
        <charset val="238"/>
      </rPr>
      <t xml:space="preserve">• Agregát vpravo • 2x prostor pro GN 1/1 s křídlovými dvířky • Mřížka v PD nad radiátor • ZL • </t>
    </r>
    <r>
      <rPr>
        <sz val="8"/>
        <color rgb="FFFF0000"/>
        <rFont val="Arial"/>
        <family val="2"/>
        <charset val="238"/>
      </rPr>
      <t>Možnost připojení k externímu PC se softwarem HACCP</t>
    </r>
  </si>
  <si>
    <t>1380x800x900</t>
  </si>
  <si>
    <t>JIVA</t>
  </si>
  <si>
    <t>52 a</t>
  </si>
  <si>
    <t>Nerez police na konzolích</t>
  </si>
  <si>
    <t>300x400x40</t>
  </si>
  <si>
    <t>Nerez stůl (pod kráječ knedlíků - 80 kg) • 2 zásuvky pod PD • Spodní police •  Mřížka v PD nad radiátor • ZL</t>
  </si>
  <si>
    <t>1300x800x900</t>
  </si>
  <si>
    <r>
      <rPr>
        <b/>
        <sz val="8"/>
        <rFont val="Arial"/>
        <family val="2"/>
        <charset val="238"/>
      </rPr>
      <t xml:space="preserve">Kráječ knedlíků • </t>
    </r>
    <r>
      <rPr>
        <sz val="8"/>
        <rFont val="Arial"/>
        <family val="2"/>
        <charset val="238"/>
      </rPr>
      <t>Příkon: 250 W • Maximální délka knedlíku 385 mm • Tloušťka plátků 13 mm •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Stroj je vybaven bezpečnostním krytem a bezpečnostní pojistkou • Spouští se tlačítkem a po rozplátkování se automaticky vypne – součástí stroje je STOP tlačítko • Základní výbava: ocelové nože • Bezpečné vyprázdnění řezné komory • Šikmý držák pro snadné balení nakrájeného chleba • Vyroben z lakovaného kovu, dotykové plochy jsou z nerezové oceli • Kráječ je vhodný pro krájení chleba, vek a houskových knedlíků </t>
    </r>
  </si>
  <si>
    <t>600x600x630</t>
  </si>
  <si>
    <r>
      <rPr>
        <b/>
        <sz val="8"/>
        <rFont val="Arial"/>
        <family val="2"/>
        <charset val="238"/>
      </rPr>
      <t xml:space="preserve">Nářezový stroj pr. nože 250, teflonový nůž </t>
    </r>
    <r>
      <rPr>
        <sz val="8"/>
        <rFont val="Arial"/>
        <family val="2"/>
        <charset val="238"/>
      </rPr>
      <t xml:space="preserve">• Příkon 150 W • Uložení posuvného stolu našikmo • Řemínkový pohon s ventilátorem motoru • Maximální šířka plátku 13 mm • Řezná plocha 230 × 240 mm • Gravitační nářezový stroj – 1 hodina nepřetržitého chodu, 10 min pauza • Vyroben z anodizované potravinářské hliníkové slitiny; nerezu • Brusné zařízení </t>
    </r>
  </si>
  <si>
    <t>560x570x475</t>
  </si>
  <si>
    <r>
      <rPr>
        <b/>
        <sz val="8"/>
        <rFont val="Arial"/>
        <family val="2"/>
        <charset val="238"/>
      </rPr>
      <t>Nerezová profesionální váha do 2,5 a 5 kg</t>
    </r>
    <r>
      <rPr>
        <sz val="8"/>
        <rFont val="Arial"/>
        <family val="2"/>
        <charset val="238"/>
      </rPr>
      <t xml:space="preserve">
Krytí IP67, dvou rozsahové dělení, při váživosti do 2,5 kg - přesnost 1 g a do 5 kg - přesnost 2 g. Rychlé ustálení hodnoty na displeji a stabilní hodnota výsledku při navážení • Funkce: tárování; nulování • Automatické vypínání • Indikace vybití baterie • ověření, nerezová miska a síťový adaptér • Provedení vážní plochy: nerez • Provedení konstrukce: nerez   </t>
    </r>
  </si>
  <si>
    <t>240x300x130, vážní plocha 230x190</t>
  </si>
  <si>
    <r>
      <rPr>
        <b/>
        <sz val="8"/>
        <rFont val="Arial"/>
        <family val="2"/>
        <charset val="238"/>
      </rPr>
      <t>Ponorný mixer do 200l •</t>
    </r>
    <r>
      <rPr>
        <sz val="8"/>
        <rFont val="Arial"/>
        <family val="2"/>
        <charset val="238"/>
      </rPr>
      <t xml:space="preserve"> Celková délka mixeru 940 mm • Délka nohy 550mm • Hmotnost 5,2 kg • Napětí 230 V • Příkon 0,75 kW •  Počet otáček 9500 ot/min. •  Nerezové odnímatelná noha •  Rozebíratelný nůž a zvon umožňují snadné čištění  •  Příslušenství v základní výbavě: mixovací nůž, nástěnný držák pro uložení ponorného mixéru, klíč pro montáž a demontáž nože • Odnímatelný přívodní kabel pro snadnou výměnu přívodního kabelu, kontrolka správného zapojení a rychlá detekce v případě výpadku přívodního kabelu</t>
    </r>
  </si>
  <si>
    <t>celková délka 940mm, pr. 125</t>
  </si>
  <si>
    <t>1.13 Provozní nádobí</t>
  </si>
  <si>
    <t>Nerez  stůl  •  Svařovaný rádiusový dřez 800x600x300mm •  Lisovaný dřez 600x600x300mm • Otvory pro tlakovou sprchu • Spodní roštová police • PL, ZL výška 300</t>
  </si>
  <si>
    <t>1700x895x900</t>
  </si>
  <si>
    <t>Vypuštěno</t>
  </si>
  <si>
    <r>
      <rPr>
        <b/>
        <sz val="8"/>
        <color rgb="FF000000"/>
        <rFont val="Arial"/>
        <family val="2"/>
        <charset val="238"/>
      </rPr>
      <t>Tlaková sprcha s ramínkem</t>
    </r>
    <r>
      <rPr>
        <sz val="8"/>
        <color indexed="8"/>
        <rFont val="Arial"/>
        <family val="2"/>
        <charset val="238"/>
      </rPr>
      <t xml:space="preserve"> • Model se směšovací pákovou baterií pro studenou a teplou vodu • Napouštěcí ramínko ze sprchy v robustním provedení • Výška 900 mm • Tlaková hadice s vyvažovací pružinou a závěsným háčkem pro sprchu • Pákové přepnutí vody do ramínka (sprcha/ramínko) • Max. průtok (3 bar): 17 l/min • Max. tlak: 5 bar • Upevňovací otvor pro baterii: min. Ø35 mm, max. Ø36 mm</t>
    </r>
  </si>
  <si>
    <t>v= 950</t>
  </si>
  <si>
    <r>
      <t xml:space="preserve">Mycí stroj na provozní nádobí vč. rekuperace a modulu reversní osmózy
</t>
    </r>
    <r>
      <rPr>
        <sz val="8"/>
        <color rgb="FF000000"/>
        <rFont val="Arial"/>
        <family val="2"/>
        <charset val="238"/>
      </rPr>
      <t xml:space="preserve">Příkon: 19-21 kW ▪ Napětí: 3N~/400V/50Hz ▪ Stupeň zabezpečení: IPX5 ▪ Rozměry: 1500×900×2500 mm (otevřené dveře) ▪ Zásuvná výška min. 890 mm ▪ Rozměr koše min. 1300 × 700 mm ▪ Základní programy 120/240/480 s ▪ Výkon: 30/15/7 košů/hod ▪ Možnost mytí min 3ks přepravek 600×400 mm najednou ▪ Integrovaná rekuperace pro zpětné využití zbytkové energie odpadní pár ▪ Externí nerezový modul reverzní osmózy 140×550×600 mm (není potřeba el. energie) vč. jemného filtru -  k odstranění cizích částic, minerálů, bakterií a virů ▪ Dvouplášťové provedení vč. zvukové a tepelné izolace ▪ Nerezová oscilační mycí ramena ▪ Nerezová oplachová ramena ▪ Spotřeba vody max 9 l/cyklus ▪ Infračervené rozhraní pro bezdrátovou komunikaci ▪ Vícestupňová aktivní filtrace mycí lázně ▪ Tři konfigurace motoru čerpadla ▪ Integrovaný dávkovač mycího a oplachového prostředku ▪ Nerezové vedení detergentů k a od dávkovačů ▪ Čerpadlo pro zvýšení tlaku z vodovodního řádu ▪ Provedení mycího tanku se zaoblenými hyg. rohy ▪ Odpadové čerpadlo ▪ Automatický samočistící program při vyprázdnění nádrže ▪ Rozhraní bluetooth pro bezdrátovou komunikaci  ▪ V základním příslušenství robustní celonerezový koš s kolečky • </t>
    </r>
    <r>
      <rPr>
        <sz val="8"/>
        <color rgb="FFFF0000"/>
        <rFont val="Arial"/>
        <family val="2"/>
        <charset val="238"/>
      </rPr>
      <t>Možnost připojení k systému optimalizace spotřeby energie • Rozhraní pro připojení k externímu PC se softwarem HACCP</t>
    </r>
  </si>
  <si>
    <t>1500x900(+425 otevřené dveře) x2500(otevřené dveře)</t>
  </si>
  <si>
    <t>Nerez  stůl • Spodní roštová police •  Atyp - výřez pro sloup • ZL, LL</t>
  </si>
  <si>
    <t>1450x895x900</t>
  </si>
  <si>
    <t xml:space="preserve"> ATYP</t>
  </si>
  <si>
    <r>
      <rPr>
        <b/>
        <sz val="8"/>
        <rFont val="Arial"/>
        <family val="2"/>
        <charset val="238"/>
      </rPr>
      <t>Automatický změkčovač vody</t>
    </r>
    <r>
      <rPr>
        <sz val="8"/>
        <rFont val="Arial"/>
        <family val="2"/>
        <charset val="238"/>
      </rPr>
      <t xml:space="preserve"> •  Objemová řídící hlavice • Předřazený filtr mechanických částic s vyměnitelnou vložkou • Kapacita náplně 30 l • Obsah zásobníku regeneračních tablet: min. 75 kg • Spotřeba regeneračních tablet: 4,5kg • Průtok (min/max): [l/min] 0-75*/150** (*kompletně změkčená voda, ** částečně změkčená voda) • Kapacita změkčené vody při změkčování o 10°dH (I) min. 9000</t>
    </r>
  </si>
  <si>
    <t>360x510x1140</t>
  </si>
  <si>
    <t>Nerez regál • 2 police • První ve výšce 1300</t>
  </si>
  <si>
    <t>600x500x1800</t>
  </si>
  <si>
    <t>Nerez regál • 4 police</t>
  </si>
  <si>
    <t>1200x500x1800</t>
  </si>
  <si>
    <t>600x800x900</t>
  </si>
  <si>
    <r>
      <t xml:space="preserve">Nerez výlevka • </t>
    </r>
    <r>
      <rPr>
        <sz val="8"/>
        <color theme="1"/>
        <rFont val="Arial"/>
        <family val="2"/>
        <charset val="238"/>
      </rPr>
      <t>Průměr odpadu min. 90 mm • Prolisovaná vrchní deska s prolisovanou vaničkou 400×400×200 mm a odnímatelným roštem</t>
    </r>
  </si>
  <si>
    <t>500x600x580</t>
  </si>
  <si>
    <r>
      <rPr>
        <b/>
        <sz val="8"/>
        <rFont val="Arial"/>
        <family val="2"/>
        <charset val="238"/>
      </rPr>
      <t xml:space="preserve">Samonavíjecí buben sklopný na stěnu • </t>
    </r>
    <r>
      <rPr>
        <sz val="8"/>
        <rFont val="Arial"/>
        <family val="2"/>
        <charset val="238"/>
      </rPr>
      <t>Buben celonerezové konstrukce se samonavíjením hadice a vodícími válečky • Hadice ukončena šroubením 1/2" • Teplota vody do 90 °C • Délka 12 m • Pistole na ostřik s mosazným tělem</t>
    </r>
  </si>
  <si>
    <t>150x370x330</t>
  </si>
  <si>
    <t>68a</t>
  </si>
  <si>
    <t>Nástěnná směšovací baterie pro poz 13</t>
  </si>
  <si>
    <r>
      <rPr>
        <b/>
        <sz val="8"/>
        <rFont val="Arial"/>
        <family val="2"/>
        <charset val="238"/>
      </rPr>
      <t>VZT Zákryt nad myčku</t>
    </r>
    <r>
      <rPr>
        <sz val="8"/>
        <rFont val="Arial"/>
        <family val="2"/>
        <charset val="238"/>
      </rPr>
      <t xml:space="preserve"> • Bez osvětlení • Lamelové tukové filtry • Celonerezové provedení z nerez plechu tl. 1 mm • Odkapový žlábek s výpustním kohoutem</t>
    </r>
  </si>
  <si>
    <t>1800x1200x450</t>
  </si>
  <si>
    <r>
      <rPr>
        <b/>
        <sz val="8"/>
        <color theme="1"/>
        <rFont val="Arial"/>
        <family val="2"/>
        <charset val="238"/>
      </rPr>
      <t xml:space="preserve">Nerez stůl </t>
    </r>
    <r>
      <rPr>
        <sz val="8"/>
        <color theme="1"/>
        <rFont val="Arial"/>
        <family val="2"/>
        <charset val="238"/>
      </rPr>
      <t>•  Spodní police •  Zásuvy  pro GN 1/1 •  Na 4 kolečkách, 2 opatřena aretační brzdou</t>
    </r>
  </si>
  <si>
    <r>
      <rPr>
        <b/>
        <sz val="8"/>
        <color theme="1"/>
        <rFont val="Arial"/>
        <family val="2"/>
        <charset val="238"/>
      </rPr>
      <t>Nerez závěsná skříňka uzavřená</t>
    </r>
    <r>
      <rPr>
        <sz val="8"/>
        <color theme="1"/>
        <rFont val="Arial"/>
        <family val="2"/>
        <charset val="238"/>
      </rPr>
      <t xml:space="preserve"> • S posuvnými dvířky • 1 police</t>
    </r>
  </si>
  <si>
    <t>1250x350x700</t>
  </si>
  <si>
    <t>Výdej</t>
  </si>
  <si>
    <r>
      <rPr>
        <b/>
        <sz val="8"/>
        <rFont val="Arial"/>
        <family val="2"/>
        <charset val="238"/>
      </rPr>
      <t>Výdejní vozík 3x GN 1/1</t>
    </r>
    <r>
      <rPr>
        <sz val="8"/>
        <rFont val="Arial"/>
        <family val="2"/>
        <charset val="238"/>
      </rPr>
      <t xml:space="preserve"> • Vany oddělené se samostatným ovládáním • Spodní police •  Čelní ovládání se zásuvkou 230V • Celonerezový výdejní vozík s vyhřívanou vodní lázní 3x GN 1/1 hl. 200 mm se samostatným ovládáním • Ve spodní části vyztužen policí • Na 4 kolečkách o průměru 125 mm s pryžovou obručí, 2 opatřena aretační brzdou • Rohy chráněny pryžovým obložením • V pracovní desce stolu jsou vevařeny vany opatřené výtokovým ventilem a topným tělesem • Termostaty kombinované s vypínačem umístěné na čelním panelu umožňují snadné a rychlé nastavení teploty +30°C až +90°C • Připojení flexikabelem o délce 2m</t>
    </r>
  </si>
  <si>
    <t>1225x665x900</t>
  </si>
  <si>
    <r>
      <t xml:space="preserve">Vyhřívaný zásobník na talíře • </t>
    </r>
    <r>
      <rPr>
        <sz val="8"/>
        <color rgb="FF000000"/>
        <rFont val="Arial"/>
        <family val="2"/>
        <charset val="238"/>
      </rPr>
      <t>2 šachty • Průměr talíře 265 mm • Kapacita 110 ks • Celonerezová, svařovaná, samonosná konstrukce skříně, jednoplášťová • Na 4 kolečkách o průměru 100 mm se šedou pryžovou obručí, 2 opatřena aretační brzdou • Rohy chráněny pryžovým obložením • Vnitřní prostor zásobníku vyhříván topným tělesem • Nastavení teploty přímo ve °C • Skříň obsahuje 2 vestavné zásobníky • Elektrický příkon max. 0,7 kW</t>
    </r>
  </si>
  <si>
    <t>985x480x900</t>
  </si>
  <si>
    <r>
      <rPr>
        <b/>
        <sz val="8"/>
        <rFont val="Arial"/>
        <family val="2"/>
        <charset val="238"/>
      </rPr>
      <t>Chladící vitrína třípatrová samoobslužná</t>
    </r>
    <r>
      <rPr>
        <sz val="8"/>
        <rFont val="Arial"/>
        <family val="2"/>
        <charset val="238"/>
      </rPr>
      <t xml:space="preserve"> • Čtyři oddíly • Agregát v podestavbě • Příkon 0,8 kW • Celonerezový rám v kombinaci se skleněnými stěnami tl. min. 6mm • Chladící vitrína přefukovaná (svislé a vodorovné vzduchové kanálky) • Chlazená vana na 4x GN 1/1-150 • Výškově stavitelné krycí plechy pro nastavení hloubky vany • Čelní stěna (od zákazníka) výklopná dvířka (12ks) – samoobslužné provedení • Zadní stěna (od obsluhy) posuvná dvířka • 2x skleněná police, LED osvětlení • Výklopný výparník • Objem chlazeného prostoru 680 l • Chladící agregát umístěný ve stole (podestavbě - poz 19a) • </t>
    </r>
    <r>
      <rPr>
        <sz val="8"/>
        <color rgb="FFFF0000"/>
        <rFont val="Arial"/>
        <family val="2"/>
        <charset val="238"/>
      </rPr>
      <t>Možnost připojení k externímu PC se softwarem HACCP</t>
    </r>
  </si>
  <si>
    <t>1460x680x720</t>
  </si>
  <si>
    <t>75a</t>
  </si>
  <si>
    <r>
      <t>Podestavba vitríny</t>
    </r>
    <r>
      <rPr>
        <sz val="8"/>
        <rFont val="Arial"/>
        <family val="2"/>
        <charset val="238"/>
      </rPr>
      <t xml:space="preserve"> (pro poz. 75)</t>
    </r>
    <r>
      <rPr>
        <b/>
        <sz val="8"/>
        <rFont val="Arial"/>
        <family val="2"/>
        <charset val="238"/>
      </rPr>
      <t xml:space="preserve"> • </t>
    </r>
    <r>
      <rPr>
        <sz val="8"/>
        <color rgb="FFFF0000"/>
        <rFont val="Arial"/>
        <family val="2"/>
        <charset val="238"/>
      </rPr>
      <t xml:space="preserve">2 chladící sekce </t>
    </r>
    <r>
      <rPr>
        <sz val="8"/>
        <rFont val="Arial"/>
        <family val="2"/>
        <charset val="238"/>
      </rPr>
      <t xml:space="preserve">- samostatný agregát  •  Celonerezové provedení s přípravou na pojezdovou dráhu • Pracovní deska tl. 40mm s plochou pro dojezd bezpečnostní rolety • Nerez plech tl. 1,5mm • Podnoží z jeklů 40x40x1,5mm • Výšková stavitelnost 20mm • Agregát pro vitrínu • Šachta z materiálu tl. 1mm • Vč. ovládacích prvků a větrací mřížky z čela a zezadu • Zadní a boční nerezový sokl </t>
    </r>
  </si>
  <si>
    <r>
      <rPr>
        <sz val="8"/>
        <color rgb="FFFF0000"/>
        <rFont val="Arial"/>
        <family val="2"/>
        <charset val="238"/>
      </rPr>
      <t>2010</t>
    </r>
    <r>
      <rPr>
        <sz val="8"/>
        <rFont val="Arial"/>
        <family val="2"/>
        <charset val="238"/>
      </rPr>
      <t>x720(+300)x900</t>
    </r>
  </si>
  <si>
    <r>
      <rPr>
        <b/>
        <sz val="8"/>
        <rFont val="Arial"/>
        <family val="2"/>
        <charset val="238"/>
      </rPr>
      <t xml:space="preserve">Nerez parapet </t>
    </r>
    <r>
      <rPr>
        <sz val="8"/>
        <rFont val="Arial"/>
        <family val="2"/>
        <charset val="238"/>
      </rPr>
      <t>na zeď výšky 860 mm • Vč. nerezových konzolí</t>
    </r>
  </si>
  <si>
    <t>6800x400x40</t>
  </si>
  <si>
    <r>
      <rPr>
        <b/>
        <sz val="8"/>
        <color theme="1"/>
        <rFont val="Arial"/>
        <family val="2"/>
        <charset val="238"/>
      </rPr>
      <t>Nerez pojezdová dráha</t>
    </r>
    <r>
      <rPr>
        <sz val="8"/>
        <color theme="1"/>
        <rFont val="Arial"/>
        <family val="2"/>
        <charset val="238"/>
      </rPr>
      <t xml:space="preserve"> • Celonerezové provedení – 4× trubka • Včetně konzolí pro uchycení do zdi</t>
    </r>
  </si>
  <si>
    <t>7600x300</t>
  </si>
  <si>
    <t>Výdejní terminál - umístění podle nástupu strávníků</t>
  </si>
  <si>
    <r>
      <rPr>
        <b/>
        <sz val="8"/>
        <rFont val="Arial"/>
        <family val="2"/>
        <charset val="238"/>
      </rPr>
      <t>Vyhřívaný vozík s přivlhčením</t>
    </r>
    <r>
      <rPr>
        <sz val="8"/>
        <rFont val="Arial"/>
        <family val="2"/>
        <charset val="238"/>
      </rPr>
      <t xml:space="preserve"> • Příkon 2,3 kW • Kapacita 15x GN 1/1 • Dvouplášťové provedení, izolované lisované bočnice s roztečí vsunů 75 mm • Rovnoměrné proudění horkého vzduchu zajišťuje ventilátor a distanční prvky na zadní stěně a dveřích vozíku • Digitální termostaty • Ovládání teploty (30–90°C) a ovládání zvlhčování • Dno vozíku vybaveno výpustným kohoutem • Aretace dveří, uzavírání klikou se zámkem • Masivní rohové nárazníky • 4 otočná kolečka, 2 s brzdou o průměru 125 mm</t>
    </r>
  </si>
  <si>
    <t>570x825x1465</t>
  </si>
  <si>
    <r>
      <rPr>
        <b/>
        <sz val="8"/>
        <color theme="1"/>
        <rFont val="Arial"/>
        <family val="2"/>
        <charset val="238"/>
      </rPr>
      <t xml:space="preserve">Profi kombinace chladničky a mrazničky </t>
    </r>
    <r>
      <rPr>
        <sz val="8"/>
        <color theme="1"/>
        <rFont val="Arial"/>
        <family val="2"/>
        <charset val="238"/>
      </rPr>
      <t xml:space="preserve">• celkový objem 377 (267 + 110) litrů • uzamykatelné plné dveře chladničky, plné dveře mrazničky • LED osvětlení mrazničky • jeden kompresor • samostatně regulovatelné chladicí okruhy •  chladicí část: ventilační chladicí systém • mrazicí oddíl: statický chladicí systém • rozsah chlazení: + 1 / + 15 ° C až -9 ° C / -28 ° C • vlhkost nastavitelná ve 3 stupních v chladicím prostoru • elektronické ovládání v ČJ • digitální zobrazení teploty • funkce optického a akustického alarmu: vnitřní teplota je příliš vysoká a dveřní pokud zůstávají otevřené • funkce zámku kláves • vnější ocelový bílý plášť • jednodílný tepelně tvarovaný polystyren (ekologický) vnitřní plášť • v chladničce: 3 bílé ocelové police s ochranným nátěrem; podlahové rošty; výšku polic lze nastavit na 35 mm; nosnost na polici:  45 kg • mrazicím prostoru: 3 vyjímatelné zásuvky na skleněných poličkách; nosnost na polici:  24 kg • dveře se automaticky zavírají a směr jejich otevírání lze obrátit • hygienická, vyměnitelná izolace dveří • chladicí prostor: automatické odmrazování • mrazicí prostor: ruční odmrazování •  1 pár předních vyrovnávacích nožiček •  chladivo bez FCKW-FKW (R 600a) •  venkovní teplota: mezi + 10 / + 40 ° C - klimatická třída 5 •  roční spotřeba energie: 525 kWh; </t>
    </r>
    <r>
      <rPr>
        <sz val="8"/>
        <color rgb="FFFF0000"/>
        <rFont val="Arial"/>
        <family val="2"/>
        <charset val="238"/>
      </rPr>
      <t>• Možnost připojení k externímu PC se softwarem HACCP</t>
    </r>
  </si>
  <si>
    <t>597x654x2044</t>
  </si>
  <si>
    <t>81a</t>
  </si>
  <si>
    <t>Skříň policová uzavřená • Nerez • Křídlové dveře  • 4 přestavitelné police  •  Výškově stavitelné nohy</t>
  </si>
  <si>
    <t>500x650x2000</t>
  </si>
  <si>
    <t>1.14 Předsíň WC</t>
  </si>
  <si>
    <t>Keramické umývadlo</t>
  </si>
  <si>
    <t>1b</t>
  </si>
  <si>
    <t>1c</t>
  </si>
  <si>
    <t>1.16 Úklidová komora</t>
  </si>
  <si>
    <t>Výlevka včetně nástěnné baterie</t>
  </si>
  <si>
    <t>350x475x390</t>
  </si>
  <si>
    <r>
      <rPr>
        <b/>
        <sz val="8"/>
        <rFont val="Arial"/>
        <family val="2"/>
        <charset val="238"/>
      </rPr>
      <t>Skříňka závěsná</t>
    </r>
    <r>
      <rPr>
        <sz val="8"/>
        <rFont val="Arial"/>
        <family val="2"/>
        <charset val="238"/>
      </rPr>
      <t xml:space="preserve"> • Dvířka • Police • Korpus – laminovaná dřevotříska DTDL • Dveře 18 mm • Dekor a úchytky podle výběru uživatele</t>
    </r>
  </si>
  <si>
    <t>800x400x800</t>
  </si>
  <si>
    <t>1.19 Příjem surovin</t>
  </si>
  <si>
    <r>
      <rPr>
        <b/>
        <sz val="8"/>
        <rFont val="Arial"/>
        <family val="2"/>
        <charset val="238"/>
      </rPr>
      <t>Můstková váha s vážním indikátorem včetně EU posouzení shody</t>
    </r>
    <r>
      <rPr>
        <sz val="8"/>
        <rFont val="Arial"/>
        <family val="2"/>
        <charset val="238"/>
      </rPr>
      <t xml:space="preserve">, váživost do 150  kg
Dvourozsahová váha 60/150 kg s přesností (dílek) 20/50 g ▪ Podsvícený displej LCD pěti-místný s velikostí číslic 30 mm ▪ Plastové provedení indikátoru skrytím proti vodě IP-54 ▪ Velký, dobře čitelný, 5-ti místný LCD displej s podsvícením, velikost číslic 30 mm ▪ Komunikační port RS232 pro připojení tiskárny, počítače atd. ▪ Napájení přes adaptér AC230V, alternativní napájení přes dobíjecí akumulátor 6V (délka provozu 30 - 50 provozních hodin) ▪ Funkce: nulování, tára, hold, sčítání navážek, počítání kusů, limitní vážení, auto-off ▪ Certifikace pro obchodní vážení - EU ověření ▪ Napájení AC 230V přes adaptér ▪ Provedení vážní plochy nerez ▪ Provedení konstrukce lakovaná ocel ▪ </t>
    </r>
  </si>
  <si>
    <t>460x750x900,  vážící plocha 460x600</t>
  </si>
  <si>
    <t>Opěrné nerez zábradlí pro můstkovou váhu</t>
  </si>
  <si>
    <t>š.450, v. 650</t>
  </si>
  <si>
    <r>
      <rPr>
        <b/>
        <sz val="8"/>
        <color rgb="FF000000"/>
        <rFont val="Arial"/>
        <family val="2"/>
        <charset val="238"/>
      </rPr>
      <t xml:space="preserve">Plošinový vozík </t>
    </r>
    <r>
      <rPr>
        <sz val="8"/>
        <color rgb="FF000000"/>
        <rFont val="Arial"/>
        <family val="2"/>
        <charset val="238"/>
      </rPr>
      <t>▪ Nosnost 500kg ▪ Materiál konstrukce - ocel▪ Ložná plocha z recyklovaných plastů - robustní a odolná proti oděru s protiskluzovým povrchem ▪ Odolná vůči působení povětrnostních vlivů, oleji a do značné míry vůči kyselinám ▪ Recyklovatelná ▪ 2 otočná a 2 pevná kola 200 mm na plastových discích ▪ Otočná kola s dvojitou brzdou, podle EN 1757-3</t>
    </r>
  </si>
  <si>
    <t>1050x700x1100</t>
  </si>
  <si>
    <t>velikost přizpůsobit podle kabiny výtahu</t>
  </si>
  <si>
    <t>600x900x900</t>
  </si>
  <si>
    <t>1.20 Umývárna stolního nádobí</t>
  </si>
  <si>
    <r>
      <rPr>
        <b/>
        <sz val="8"/>
        <rFont val="Arial"/>
        <family val="2"/>
        <charset val="238"/>
      </rPr>
      <t>Mycí stroj tunelový košový</t>
    </r>
    <r>
      <rPr>
        <sz val="8"/>
        <rFont val="Arial"/>
        <family val="2"/>
        <charset val="238"/>
      </rPr>
      <t xml:space="preserve"> • Příkon 32-35kW/400V • Směr posunu levo -&gt; pravý • Včetně sušící zóny a rekuperace • Výkon min. 95 košů/hod při 2minutovém kontaktním času (DIN 10534) • Maximální výkon min. 125 košů/hod • Pracovní výška 850 mm • Zásuvná výška min. 465 mm • Aktivní mycí zóna délka min. 800 mm • Oplachová zóna min. 600 mm • Sušící zóna min 800 mm s vlastním topným registrem a ventilátorem, vedení proudění vzduchu i zespodu • Celková délka stroje max. 2 350 mm • Přesah vstupní zóny min. 150 mm (započítává se do celkové délky myčky, ale nemá vliv na prostor) • Integrovaná rekuperace pro zpětné využití zbytkové energie odpadní páry • Množství odpadního vzduchu 150 m³/hod s tolerancí +/-10 %, teplota max. 22 °C • Spotřeba oplachové vody 165 l/hod • Ovládací panel: tři rychlosti s možností modifikace, autotimer, ukládání HACCP dat min. 14 dnů zpětně • Displej zobrazující provozní hodnoty: doba provozu celková a denní, doba provozu mycích a oplachových čerpadel, spotřeba vody celková a denní, záznam teplot v aktivních tancích a sušení • Čerpadla aktivních tanků v CNS provedení s diagnostickou ochranou proti zkratu při vniknutí vlhkosti • Mycí stroj v CNS provedení, dvouplášťové včetně zvukové a tepelné izolace • Vícestupňová filtrace mycího roztoku • Mycí tanky bezešvé se šikmým dnem • Každý aktivní tank se samostatným čerpadlem na vypuštění náplně tanku • Mycí a oplachová ramena CNS v blocích, v hlavním mycím tanku dodatečná boční mycí ramena • Rozhraní Bluetooth pro bezdrátovou komunikaci • Základní sada košů • </t>
    </r>
    <r>
      <rPr>
        <sz val="8"/>
        <color rgb="FFFF0000"/>
        <rFont val="Arial"/>
        <family val="2"/>
        <charset val="238"/>
      </rPr>
      <t>Možnost připojení k systému optimalizace spotřeby energie • Možnost připojení k externímu PC se softwarem HACCP</t>
    </r>
  </si>
  <si>
    <t>2350x850/950x2400</t>
  </si>
  <si>
    <t>Nerez  stůl vstupní •  Prolis pro vedení košů •  Dřez 500x450x300 • Otvor pro tlakovou sprchu • Spodní roštová police •  ZL v. 300</t>
  </si>
  <si>
    <t>1200x800x850</t>
  </si>
  <si>
    <r>
      <rPr>
        <b/>
        <sz val="8"/>
        <color theme="1"/>
        <rFont val="Arial"/>
        <family val="2"/>
        <charset val="238"/>
      </rPr>
      <t xml:space="preserve">Nerezový stůl válečkový výstupní </t>
    </r>
    <r>
      <rPr>
        <sz val="8"/>
        <color theme="1"/>
        <rFont val="Arial"/>
        <family val="2"/>
        <charset val="238"/>
      </rPr>
      <t xml:space="preserve">• Koncový spínač pro zastavení chodu myčky  • Spodní roštová police vyjímatelná po částech (možnost umytí v myčce) • Válečky polyuretan • Nerezová vana s odpadem svedeno do odpadu od myčky (není nutný samostatný odpad) </t>
    </r>
  </si>
  <si>
    <t>1700x650x850</t>
  </si>
  <si>
    <r>
      <rPr>
        <b/>
        <sz val="8"/>
        <color theme="1"/>
        <rFont val="Arial"/>
        <family val="2"/>
        <charset val="238"/>
      </rPr>
      <t>Nerezový příjmový parapet</t>
    </r>
    <r>
      <rPr>
        <sz val="8"/>
        <color theme="1"/>
        <rFont val="Arial"/>
        <family val="2"/>
        <charset val="238"/>
      </rPr>
      <t xml:space="preserve"> na zeď výšky 810 mm • Vč. nerezových konzolí</t>
    </r>
  </si>
  <si>
    <t>1950x500x40</t>
  </si>
  <si>
    <t>1950x300</t>
  </si>
  <si>
    <r>
      <rPr>
        <b/>
        <sz val="8"/>
        <color theme="1"/>
        <rFont val="Arial"/>
        <family val="2"/>
        <charset val="238"/>
      </rPr>
      <t>Nerez police</t>
    </r>
    <r>
      <rPr>
        <sz val="8"/>
        <color theme="1"/>
        <rFont val="Arial"/>
        <family val="2"/>
        <charset val="238"/>
      </rPr>
      <t xml:space="preserve"> nad příjmový parapet • Jednoetážová</t>
    </r>
  </si>
  <si>
    <t>1950x400x40</t>
  </si>
  <si>
    <r>
      <rPr>
        <b/>
        <sz val="8"/>
        <rFont val="Arial"/>
        <family val="2"/>
        <charset val="238"/>
      </rPr>
      <t>Nerez regál</t>
    </r>
    <r>
      <rPr>
        <sz val="8"/>
        <rFont val="Arial"/>
        <family val="2"/>
        <charset val="238"/>
      </rPr>
      <t xml:space="preserve"> • 4 police</t>
    </r>
  </si>
  <si>
    <t>1100x600x1800</t>
  </si>
  <si>
    <r>
      <t>Manipulační vozík na příbory a podnosy</t>
    </r>
    <r>
      <rPr>
        <sz val="8"/>
        <color rgb="FF000000"/>
        <rFont val="Arial"/>
        <family val="2"/>
        <charset val="238"/>
      </rPr>
      <t xml:space="preserve"> • Nosič na umístění GN včetně 4× GN 1/4-150 nerez gastronádob s polykarbonátovým víkem na příbory • Police na podnosy • Čtyři otočná kolečka, z toho dvě bržděná</t>
    </r>
  </si>
  <si>
    <t>752x630x1277</t>
  </si>
  <si>
    <r>
      <rPr>
        <b/>
        <sz val="8"/>
        <rFont val="Arial"/>
        <family val="2"/>
        <charset val="238"/>
      </rPr>
      <t>Nerez  vozík na koše plošinový</t>
    </r>
    <r>
      <rPr>
        <sz val="8"/>
        <rFont val="Arial"/>
        <family val="2"/>
        <charset val="238"/>
      </rPr>
      <t xml:space="preserve"> • Ložná plocha 480x690 • Trubkové madlo na delší straně</t>
    </r>
  </si>
  <si>
    <t xml:space="preserve"> 530x740x1000</t>
  </si>
  <si>
    <t>1000x1100x450</t>
  </si>
  <si>
    <t>1600x1100x450</t>
  </si>
  <si>
    <t>S16</t>
  </si>
  <si>
    <t>Mycí stroj průběžný, koš 500x500 mm (600x500 mm), vstupní otvor 560 mm, zabudovaný dávkovač mycího a oplachového prostředku</t>
  </si>
  <si>
    <t>634/madlo721 x 754/madlo836 x 1565/zdvih2080</t>
  </si>
  <si>
    <t>stávající, RM TT 112 REC ABT</t>
  </si>
  <si>
    <t>Nerez  stůl vstupní pravý •  Prolis pro vedení košů • Dřez 500x450x300 • Otvor pro tlakovou sprchu •  Spodní roštová police • ZL v. 300</t>
  </si>
  <si>
    <t>1550x750x850</t>
  </si>
  <si>
    <t>Stůl výstupní levý •  prolis pro vedení košů •  ZL</t>
  </si>
  <si>
    <t>1250x750x850</t>
  </si>
  <si>
    <t>20a</t>
  </si>
  <si>
    <r>
      <t xml:space="preserve">Vozík na koše s použitými skleničkami </t>
    </r>
    <r>
      <rPr>
        <sz val="8"/>
        <color theme="1"/>
        <rFont val="Arial"/>
        <family val="2"/>
        <charset val="238"/>
      </rPr>
      <t xml:space="preserve">• Celonerezové provedení • 4 kolečka, z toho 2 bržděná • Kapacita 7 košů 500x500mm  • Spodní sběrná vanička s </t>
    </r>
    <r>
      <rPr>
        <b/>
        <sz val="8"/>
        <color theme="1"/>
        <rFont val="Arial"/>
        <family val="2"/>
        <charset val="238"/>
      </rPr>
      <t>otvorem pro napojení odpadové hadice</t>
    </r>
  </si>
  <si>
    <t>800x900x450</t>
  </si>
  <si>
    <t xml:space="preserve">1.21 Denní místnost </t>
  </si>
  <si>
    <r>
      <rPr>
        <b/>
        <sz val="8"/>
        <color theme="1"/>
        <rFont val="Arial"/>
        <family val="2"/>
        <charset val="238"/>
      </rPr>
      <t>Volně stojící  chladnička s mrazákem</t>
    </r>
    <r>
      <rPr>
        <sz val="8"/>
        <color theme="1"/>
        <rFont val="Arial"/>
        <family val="2"/>
        <charset val="238"/>
      </rPr>
      <t xml:space="preserve"> ▪ Barva: bílá ▪ Spotřeba elektrické energie za 365 dní: max 158 kW ▪ Hlučnost (dB): 38.00 ▪ Počet chladicích okruhů: 1 ▪ Systém chlazení: statický ▪ Doba skladování při výpadku proudu (h): 8 ▪ Čistý objem celkem (l): 251 ▪ Čistý objem lednice (l): 230.00 ▪ Čistý objem mrazáku (l): 21.00 ▪ Zmrazovací kapacita za 24 h (kg): 5</t>
    </r>
  </si>
  <si>
    <t>550x650x1400</t>
  </si>
  <si>
    <r>
      <rPr>
        <b/>
        <sz val="8"/>
        <color rgb="FF000000"/>
        <rFont val="Arial"/>
        <family val="2"/>
        <charset val="238"/>
      </rPr>
      <t xml:space="preserve">Sestava kuchyňských horních a spodních skříněk </t>
    </r>
    <r>
      <rPr>
        <sz val="8"/>
        <color rgb="FF000000"/>
        <rFont val="Arial"/>
        <family val="2"/>
        <charset val="238"/>
      </rPr>
      <t>• Nerez dřez s odkapní plochou a baterií • 2 horní a 2 spodní skříňky s plnými dvířky a jednou policí • Korpusy – laminovaná dřevotříska DTDL • Pracovní deska postformingová • Dveře 18 mm • Dekor a úchytky podle výběru uživatele</t>
    </r>
  </si>
  <si>
    <t>spodní skříňky 1500x600x850, horní skříňky 1500x300x700</t>
  </si>
  <si>
    <r>
      <rPr>
        <b/>
        <sz val="8"/>
        <rFont val="Arial"/>
        <family val="2"/>
        <charset val="238"/>
      </rPr>
      <t>Stůl</t>
    </r>
    <r>
      <rPr>
        <sz val="8"/>
        <rFont val="Arial"/>
        <family val="2"/>
        <charset val="238"/>
      </rPr>
      <t xml:space="preserve"> • PD laminovaná dřevotříska DTDL • Kovové podnoží • Dekor podle výběru uživatele</t>
    </r>
  </si>
  <si>
    <t>1800x700x860</t>
  </si>
  <si>
    <t>Židle</t>
  </si>
  <si>
    <r>
      <rPr>
        <b/>
        <sz val="8"/>
        <rFont val="Arial"/>
        <family val="2"/>
        <charset val="238"/>
      </rPr>
      <t xml:space="preserve">Kávovar </t>
    </r>
    <r>
      <rPr>
        <sz val="8"/>
        <rFont val="Arial"/>
        <family val="2"/>
        <charset val="238"/>
      </rPr>
      <t>• Tlak čerpadla 15 barů • 12stupňové nastavení mlýnku • 3 nastavení teploty • Příkon 1 500 W • Objeme 1,8 l • Napěňovač mléka • Parní tryska • Pro přípravu: espresso, cappuccino, latte macchiato • Kvalitní keramické mlýnky s 12 stupni hrubosti • Parní tryska pro přípravu dokonale nadýchané mléčné pěny • Intuitivní ovládací panel pro snadný výběr receptu • Kvalitní filtr předchází usazování vodního kamene • Snadné čištění a možnost mytí dílů v myčce • Objem zásobníku na vodu 1,8 l • Objem zásobníku na zrn. kávu 275 g</t>
    </r>
  </si>
  <si>
    <t>245x370x430</t>
  </si>
  <si>
    <r>
      <rPr>
        <b/>
        <sz val="8"/>
        <rFont val="Arial"/>
        <family val="2"/>
        <charset val="238"/>
      </rPr>
      <t>Rychlovarná konvice</t>
    </r>
    <r>
      <rPr>
        <sz val="8"/>
        <rFont val="Arial"/>
        <family val="2"/>
        <charset val="238"/>
      </rPr>
      <t xml:space="preserve"> • Nerezová • Příkon 2 200 W • Objem 1,5 l • Barevné podsvícení • Funkce pro udržování teploty vody na nastavené teplotě • Regulace teploty 40–100 °C • Automatické vypnutí • Vyjímatelný filtr • Ukazatel množství vody • LED displej • Světelná a zvuková signalizace</t>
    </r>
  </si>
  <si>
    <t xml:space="preserve">1.22 Sklad bioodpadu </t>
  </si>
  <si>
    <r>
      <rPr>
        <b/>
        <sz val="8"/>
        <rFont val="Arial"/>
        <family val="2"/>
        <charset val="238"/>
      </rPr>
      <t>Chladící komora na odpad</t>
    </r>
    <r>
      <rPr>
        <sz val="8"/>
        <rFont val="Arial"/>
        <family val="2"/>
        <charset val="238"/>
      </rPr>
      <t xml:space="preserve">
Celonerezová chladicí komora na odpad • 2 nádoby 240l •  ventilované chlazení •  vestavěný agregát •  automatické odtávání a odpařování kondenzátu •  digitální termostat •  horní víka pro vhazování odpadu • antibakteriální nerezová úprava vnitřního prostoru • provozní teplota +6 až + 8°C • chladivo R290</t>
    </r>
  </si>
  <si>
    <t>1660x850/1475 x1115/1700</t>
  </si>
  <si>
    <t>3a</t>
  </si>
  <si>
    <r>
      <rPr>
        <b/>
        <sz val="8"/>
        <rFont val="Arial"/>
        <family val="2"/>
        <charset val="238"/>
      </rPr>
      <t>Nerez podlahová vpusť</t>
    </r>
    <r>
      <rPr>
        <sz val="8"/>
        <rFont val="Arial"/>
        <family val="2"/>
        <charset val="238"/>
      </rPr>
      <t xml:space="preserve"> do keramické dlažby • Včetně protiskluzového roštu s oky 23x23 mm • Integrovaná vyjímatelná zápachová uzávěra • Síto na hrubé nečistoty</t>
    </r>
  </si>
  <si>
    <t>300x300x80</t>
  </si>
  <si>
    <t>1.23 Kancelář vedoucí jídelny</t>
  </si>
  <si>
    <r>
      <rPr>
        <b/>
        <sz val="8"/>
        <rFont val="Arial"/>
        <family val="2"/>
        <charset val="238"/>
      </rPr>
      <t>Psací stůl</t>
    </r>
    <r>
      <rPr>
        <sz val="8"/>
        <rFont val="Arial"/>
        <family val="2"/>
        <charset val="238"/>
      </rPr>
      <t xml:space="preserve"> • Zásuvkový blok na kolečkách 400x500x600 • Zámek • Korpus – laminovaná dřevotříska DTDL • Částečná spodní police cca 250 pro počítač • Dekor a úchytky podle výběru uživatele</t>
    </r>
  </si>
  <si>
    <t xml:space="preserve">2700x800x760 </t>
  </si>
  <si>
    <r>
      <rPr>
        <b/>
        <sz val="8"/>
        <rFont val="Arial"/>
        <family val="2"/>
        <charset val="238"/>
      </rPr>
      <t>Psací stůl</t>
    </r>
    <r>
      <rPr>
        <sz val="8"/>
        <rFont val="Arial"/>
        <family val="2"/>
        <charset val="238"/>
      </rPr>
      <t xml:space="preserve"> • Zásuvka • Zámek • Korpus – laminovaná dřevotříska DTDL • Částečná spodní police cca 250 pro počítač • Dekor a úchytky podle výběru uživatele</t>
    </r>
  </si>
  <si>
    <t>1300x600x760</t>
  </si>
  <si>
    <r>
      <rPr>
        <b/>
        <sz val="8"/>
        <rFont val="Arial"/>
        <family val="2"/>
        <charset val="238"/>
      </rPr>
      <t xml:space="preserve">Pracovní židle </t>
    </r>
    <r>
      <rPr>
        <sz val="8"/>
        <rFont val="Arial"/>
        <family val="2"/>
        <charset val="238"/>
      </rPr>
      <t>na kolečkách s látkovým čalouněním • Houpací mechanika s nastavením protiváhy • Plastové područky pro oporu loktů • Sedák se šířkou 50 cm a hloubkou 52 cm • Opěrák s výškou 70 cm • Ocelový kříž, nosnost 150 kg • Kolečka pro tvrdé podlahy</t>
    </r>
  </si>
  <si>
    <t xml:space="preserve">Stůl </t>
  </si>
  <si>
    <t>600x600x500</t>
  </si>
  <si>
    <t>Křeslo</t>
  </si>
  <si>
    <r>
      <rPr>
        <b/>
        <sz val="8"/>
        <rFont val="Arial"/>
        <family val="2"/>
        <charset val="238"/>
      </rPr>
      <t>Skříň šatní a nástavec</t>
    </r>
    <r>
      <rPr>
        <sz val="8"/>
        <rFont val="Arial"/>
        <family val="2"/>
        <charset val="238"/>
      </rPr>
      <t xml:space="preserve"> • Korpus – laminovaná dřevotříska DTDL • Dveře 18 mm • Nástavec výška 800  • Dekor a úchytky podle výběru uživatele</t>
    </r>
  </si>
  <si>
    <t>600x600x2000+600x600x800</t>
  </si>
  <si>
    <r>
      <rPr>
        <b/>
        <sz val="8"/>
        <rFont val="Arial"/>
        <family val="2"/>
        <charset val="238"/>
      </rPr>
      <t>Skříň policová a nástavec</t>
    </r>
    <r>
      <rPr>
        <sz val="8"/>
        <rFont val="Arial"/>
        <family val="2"/>
        <charset val="238"/>
      </rPr>
      <t xml:space="preserve"> •  Korpus – laminovaná dřevotříska DTDL • Dveře 18 mm • Nástavec výška 800  •  Dekor a úchytky podle výběru uživatele</t>
    </r>
  </si>
  <si>
    <r>
      <rPr>
        <b/>
        <sz val="8"/>
        <rFont val="Arial"/>
        <family val="2"/>
        <charset val="238"/>
      </rPr>
      <t xml:space="preserve">Sestava kancelářský nábytek a nástavec </t>
    </r>
    <r>
      <rPr>
        <sz val="8"/>
        <rFont val="Arial"/>
        <family val="2"/>
        <charset val="238"/>
      </rPr>
      <t>•   Spodní uzavřené skříňky s policí do výšky 800 •   Vrchní skříňky uzavřené výška 700 • Nástavec výška 800 •  Dekor a úchytky podle výběru uživatele</t>
    </r>
  </si>
  <si>
    <t>2000x600x2000+2000x600x800</t>
  </si>
  <si>
    <t>1. PP</t>
  </si>
  <si>
    <t>01.02 Prádelna a sklad prádla</t>
  </si>
  <si>
    <r>
      <rPr>
        <b/>
        <sz val="8"/>
        <rFont val="Arial"/>
        <family val="2"/>
        <charset val="238"/>
      </rPr>
      <t>Pračka s předním plněním</t>
    </r>
    <r>
      <rPr>
        <sz val="8"/>
        <rFont val="Arial"/>
        <family val="2"/>
        <charset val="238"/>
      </rPr>
      <t xml:space="preserve"> • Třída energetické účinnosti: A • Roční spotřeba energie: 46 kWh/100 cyklů • Kapacita praní: 9 kg • Počet programů 14 • Hlučnost odstředění: 70 dB • BLDC invertor motor • Počet otáček: 1400 • Displej: LED • Ovládání: dotykové • Odložení startu až: 24 h • Ukazatel času zbývajícího do konce programu • Vizuální a akustický indikátor konce programu • Dětská pojistka • Vícenásobná ochrana proti poškození vodou</t>
    </r>
  </si>
  <si>
    <t>600x650x850</t>
  </si>
  <si>
    <r>
      <rPr>
        <b/>
        <sz val="8"/>
        <rFont val="Arial"/>
        <family val="2"/>
        <charset val="238"/>
      </rPr>
      <t>Sušička s tepelným čerpadlem</t>
    </r>
    <r>
      <rPr>
        <sz val="8"/>
        <rFont val="Arial"/>
        <family val="2"/>
        <charset val="238"/>
      </rPr>
      <t xml:space="preserve"> • Energetická třída: A++ • Roční spotřeba energie: 194 kWh/rok • Hlučnost: 65 dB • • Množství náplně k sušení: 9 kg • Počet programů 15 • Trojitý žmolkový filtr • Koš na vlnu • Vnitřní osvětlení • Kapacita nádržky na kondenzovanou vodu: 5 l • Displej: LED • Způsob ovládání: otočný regulátor tlačítka • Odložení startu až: 24 h • Ukazatel času zbývajícího do konce programu • Vizuální a akustický indikátor konce programu • Dětská pojistka • Barva: bílá • Materiál bubnu: nerezová ocel</t>
    </r>
  </si>
  <si>
    <t>S3</t>
  </si>
  <si>
    <t>Nerez stůl , 3 zásuvky pod PD, spodní police, ZL</t>
  </si>
  <si>
    <t>1500x700x850</t>
  </si>
  <si>
    <t>4a</t>
  </si>
  <si>
    <t>4b</t>
  </si>
  <si>
    <t>4c</t>
  </si>
  <si>
    <t>Koš na prádlo 60l, plast</t>
  </si>
  <si>
    <t>450x350x620</t>
  </si>
  <si>
    <r>
      <rPr>
        <b/>
        <sz val="8"/>
        <rFont val="Arial"/>
        <family val="2"/>
        <charset val="238"/>
      </rPr>
      <t>Skladový regál</t>
    </r>
    <r>
      <rPr>
        <sz val="8"/>
        <rFont val="Arial"/>
        <family val="2"/>
        <charset val="238"/>
      </rPr>
      <t xml:space="preserve"> 5 polic • Bílý komaxit s atestem pro přímý styk s potravinami • Kovové provedení • Šroubované spojení • Lakované práškovou barvou komaxit • Přestavitelnost polic 25mm • 5x police s nosností á 150kg • Nosnost regálového sloupce 750 kg</t>
    </r>
  </si>
  <si>
    <t>1000x400x2000</t>
  </si>
  <si>
    <t xml:space="preserve">01.03 Šatna ženy </t>
  </si>
  <si>
    <r>
      <rPr>
        <b/>
        <sz val="8"/>
        <rFont val="Arial"/>
        <family val="2"/>
        <charset val="238"/>
      </rPr>
      <t>Šatní skříň</t>
    </r>
    <r>
      <rPr>
        <sz val="8"/>
        <rFont val="Arial"/>
        <family val="2"/>
        <charset val="238"/>
      </rPr>
      <t xml:space="preserve">  • Dvířka • Police • Korpus – laminovaná dřevotříska DTDL • Dveře 18 mm • Vrchní a spodní police • Rozdělení na část "čistou" a "špinavou" • Tyče na ramínka • Dekor a úchytky podle výběru uživatele</t>
    </r>
  </si>
  <si>
    <t>600x500x2000</t>
  </si>
  <si>
    <r>
      <rPr>
        <b/>
        <sz val="8"/>
        <rFont val="Arial"/>
        <family val="2"/>
        <charset val="238"/>
      </rPr>
      <t>Šatní lavice</t>
    </r>
    <r>
      <rPr>
        <sz val="8"/>
        <rFont val="Arial"/>
        <family val="2"/>
        <charset val="238"/>
      </rPr>
      <t xml:space="preserve"> • Sedák laminovaná dřevotříska DTDL • Kovová konstrukce s povrchovým lakem</t>
    </r>
  </si>
  <si>
    <t>600x370x300</t>
  </si>
  <si>
    <t>01.04 Sprchy, předsíň WC, WC - ženy</t>
  </si>
  <si>
    <t xml:space="preserve">01.05Šatna muži </t>
  </si>
  <si>
    <t>01.06 Sprchy, předsíň WC, WC -  muži</t>
  </si>
  <si>
    <t xml:space="preserve">01.10 Chodba </t>
  </si>
  <si>
    <t>01.11 Chodba</t>
  </si>
  <si>
    <t>Nerez stůl , spodní police, ZL</t>
  </si>
  <si>
    <t>700x700x850</t>
  </si>
  <si>
    <t xml:space="preserve"> 01.12Sklad DKP</t>
  </si>
  <si>
    <r>
      <rPr>
        <b/>
        <sz val="8"/>
        <rFont val="Arial"/>
        <family val="2"/>
        <charset val="238"/>
      </rPr>
      <t xml:space="preserve">Skladový regál </t>
    </r>
    <r>
      <rPr>
        <sz val="8"/>
        <rFont val="Arial"/>
        <family val="2"/>
        <charset val="238"/>
      </rPr>
      <t>5 polic • Bílý komaxit s atestem pro přímý styk s potravinami • Kovové provedení • Šroubované spojení • Lakované práškovou barvou komaxit • Přestavitelnost polic 25mm • 5x police s nosností á 150kg • Nosnost regálového sloupce 750 kg</t>
    </r>
  </si>
  <si>
    <t>1200x600x2000</t>
  </si>
  <si>
    <t>Dřevěná skladová rohož</t>
  </si>
  <si>
    <t>900x500x80</t>
  </si>
  <si>
    <t xml:space="preserve"> 01.13 Sklad konzerv</t>
  </si>
  <si>
    <t>01.15  Sklad vratných obalů</t>
  </si>
  <si>
    <t>1200x500x2000</t>
  </si>
  <si>
    <t>1100x500x2000</t>
  </si>
  <si>
    <t>1000x500x80</t>
  </si>
  <si>
    <t xml:space="preserve"> 01.16 Sklad suchých potravin</t>
  </si>
  <si>
    <t>Nerez stůl , 2zásuvky pod PD, spodní police, ZL</t>
  </si>
  <si>
    <t>1480x700x850</t>
  </si>
  <si>
    <t xml:space="preserve"> 01.17 Sklad čistících a mycích prostředků</t>
  </si>
  <si>
    <t>600x500x80</t>
  </si>
  <si>
    <t xml:space="preserve"> 01.18 Spisovna</t>
  </si>
  <si>
    <t xml:space="preserve"> 01.19 Úklidová komora</t>
  </si>
  <si>
    <t>1100x300x800</t>
  </si>
  <si>
    <t>01.21 Sklad chlazených potravin</t>
  </si>
  <si>
    <r>
      <rPr>
        <b/>
        <sz val="8"/>
        <color theme="1"/>
        <rFont val="Arial"/>
        <family val="2"/>
        <charset val="238"/>
      </rPr>
      <t xml:space="preserve">Chladnička pro GN 2/1 </t>
    </r>
    <r>
      <rPr>
        <sz val="8"/>
        <color theme="1"/>
        <rFont val="Arial"/>
        <family val="2"/>
        <charset val="238"/>
      </rPr>
      <t xml:space="preserve">min. 570 litrů ▪ Ventilační chladicí systém ▪ Uzamykatelné plné dveře ▪ Energetická třída C ▪ Rozsah chlazení: +1 / +15 °C ▪ Min. 3-úrovňové nastavení vnitřní vlhkosti ▪ Elektronické ovládání LC-displej monochrom ▪ Digitální zobrazení teploty ▪ Funkce optického a akustického alarmu ▪ Funkce zámku displeje ▪ Min. 4 rošty GN 2/1 s bílým povlakem ▪ Výška polic je nastavitelná po 100 mm ▪ Nosnost na polici 60 kg ▪ Automatické zavírání dveří ▪ Zaměnitelné otevírání dveří ▪ Vyměnitelné těsnění dveří ▪ Automatické odmrazování ▪ Stavitelné nerezové nohy ▪ Chladivo bez FCKW-FKW (R 600a) ▪ Izolace stěn min. 50 mm ▪ Rozsah venkovních teplot: +10 / +40 °C ▪ Roční spotřeba energie max. 580 kWh ▪ Třída energetické účinnosti C ▪ </t>
    </r>
    <r>
      <rPr>
        <sz val="8"/>
        <color rgb="FFFF0000"/>
        <rFont val="Arial"/>
        <family val="2"/>
        <charset val="238"/>
      </rPr>
      <t>Možnost připojení k externímu PC se softwarem HACCP</t>
    </r>
  </si>
  <si>
    <t>750x750x1800</t>
  </si>
  <si>
    <r>
      <rPr>
        <b/>
        <sz val="8"/>
        <color theme="1"/>
        <rFont val="Arial"/>
        <family val="2"/>
        <charset val="238"/>
      </rPr>
      <t>Mraznička</t>
    </r>
    <r>
      <rPr>
        <sz val="8"/>
        <color theme="1"/>
        <rFont val="Arial"/>
        <family val="2"/>
        <charset val="238"/>
      </rPr>
      <t xml:space="preserve"> min. 490 litrů ▪ Lze vložit přepravku ▪ Uzamykatelné dveře plné ▪ Rozsah chlazení: -9 / -26 °C ▪ Digitální ovládání LC-displej monochrom včetně alarmů ▪ Digitální zobrazení teploty ▪ Funkce optického a akustického alarmu ▪ Funkce zámku kláves ▪ Vyhřívání rámu ▪ Min. 60 mm silná izolace boční stěny ▪ Min. 4 zesílené ocelové rošty - vyjímatelné ▪ Nosnost na polici 60 kg ▪ Min. 10 vyjímatelných košů ▪ Automatické zavírání dveří ▪ Zaměnitelné otevírání dveří ▪ Vyměnitelné těsnění dveří ▪ Ruční odmrazování ▪ Stavitelné nerezové nohy ▪ Chladivo bez freonů (R 290) ▪ Izolace stěn min. 70 mm ▪ Rozsah venkovních teplot: mezi + 10 / + 40 °C ▪ Roční spotřeba energie max. 1235 kWh ▪</t>
    </r>
    <r>
      <rPr>
        <sz val="8"/>
        <color rgb="FFFF0000"/>
        <rFont val="Arial"/>
        <family val="2"/>
        <charset val="238"/>
      </rPr>
      <t xml:space="preserve"> Možnost připojení k externímu PC se softwarem HACCP</t>
    </r>
  </si>
  <si>
    <r>
      <rPr>
        <b/>
        <sz val="8"/>
        <color theme="1"/>
        <rFont val="Arial"/>
        <family val="2"/>
        <charset val="238"/>
      </rPr>
      <t xml:space="preserve">Truhlicová mraznička </t>
    </r>
    <r>
      <rPr>
        <sz val="8"/>
        <color theme="1"/>
        <rFont val="Arial"/>
        <family val="2"/>
        <charset val="238"/>
      </rPr>
      <t xml:space="preserve">min. 540 litrů • Statický chladicí systém (boční pěnový výparník a kondenzátor) • Bílé odklopné víko • Uzamykatelné otevírání plného víka • Vnitřní, horní LED osvětlení • Rozsah chlazení: -14 / -24 °C • Mechanické ovládání • Analogové zobrazení teploty  • Vnější ocelový plášť s bílým práškovým nástřikem • Bílý vnitřní kryt • Čisticí otvor • Min. 3 koše (maximální počet košů: 8) • Madlo v hraně víka • Ruční odmrazování • Chladivo bez FCKW-FKW (R 600a) a izolace stěn min. (60 mm) • Roční spotřeba energie max 310 kWh • 4 přepravní kolečka • </t>
    </r>
    <r>
      <rPr>
        <sz val="8"/>
        <color rgb="FFFF0000"/>
        <rFont val="Arial"/>
        <family val="2"/>
        <charset val="238"/>
      </rPr>
      <t>Možnost připojení k externímu PC se softwarem HACCP</t>
    </r>
  </si>
  <si>
    <t>1900x700x850</t>
  </si>
  <si>
    <t>01.22 Chladící box mléčné výrobky a tuky</t>
  </si>
  <si>
    <r>
      <t>Chladící box na tuky, mléko s  podlahou</t>
    </r>
    <r>
      <rPr>
        <sz val="8"/>
        <color theme="1"/>
        <rFont val="Arial"/>
        <family val="2"/>
        <charset val="238"/>
      </rPr>
      <t xml:space="preserve">▪ Teplota 0° až +2°C ▪ Systém spojení panelů pero-drážka s excentr. zámkem vč. rohových sloupků ▪ Opláštění PUR panelové izolace tl. 75 mm bíle lakovaný, žárově pozinkovaný ocelový plech, 1x otočné chladírenské dveře 900x2000, strop z PUR panelů tl. 75 mm ▪ KCHJ umístěna pod rampou venku▪ Cu sací a kapalinové potrubí do 5 m včetně izolace a úchytů ▪Chladivo R452A ▪ V ceně osvětlení včetně elektrorozvodů a </t>
    </r>
    <r>
      <rPr>
        <sz val="8"/>
        <color rgb="FFFF0000"/>
        <rFont val="Arial"/>
        <family val="2"/>
        <charset val="238"/>
      </rPr>
      <t xml:space="preserve">možnost připojení k externímu PC se softwarem HACCP </t>
    </r>
    <r>
      <rPr>
        <sz val="8"/>
        <rFont val="Arial"/>
        <family val="2"/>
        <charset val="238"/>
      </rPr>
      <t xml:space="preserve">▪ </t>
    </r>
    <r>
      <rPr>
        <sz val="8"/>
        <color theme="1"/>
        <rFont val="Arial"/>
        <family val="2"/>
        <charset val="238"/>
      </rPr>
      <t>El.: 1,2 kW/230V/ 16A(C)</t>
    </r>
    <r>
      <rPr>
        <b/>
        <sz val="8"/>
        <color theme="1"/>
        <rFont val="Arial"/>
        <family val="2"/>
        <charset val="238"/>
      </rPr>
      <t xml:space="preserve"> ▪ R</t>
    </r>
    <r>
      <rPr>
        <sz val="8"/>
        <color theme="1"/>
        <rFont val="Arial"/>
        <family val="2"/>
        <charset val="238"/>
      </rPr>
      <t>ozměr KCHJ 411x482x372 mm, 45 kg</t>
    </r>
    <r>
      <rPr>
        <b/>
        <sz val="8"/>
        <color theme="1"/>
        <rFont val="Arial"/>
        <family val="2"/>
        <charset val="238"/>
      </rPr>
      <t xml:space="preserve"> ▪ KCHJ umístěna pod rampou</t>
    </r>
  </si>
  <si>
    <t>2650x2350x2350</t>
  </si>
  <si>
    <t xml:space="preserve">Nerez regál •  4 police </t>
  </si>
  <si>
    <t>1000x500x2000</t>
  </si>
  <si>
    <t>700x500x80</t>
  </si>
  <si>
    <t>10.23 Suchý sklad</t>
  </si>
  <si>
    <t>900x500x2000</t>
  </si>
  <si>
    <t>01.24 Hrubá přípravna  brambor a zeleniny  a sklad</t>
  </si>
  <si>
    <r>
      <rPr>
        <b/>
        <sz val="8"/>
        <rFont val="Arial"/>
        <family val="2"/>
        <charset val="238"/>
      </rPr>
      <t xml:space="preserve">Škrabka brambor nerez 40 kg </t>
    </r>
    <r>
      <rPr>
        <sz val="8"/>
        <rFont val="Arial"/>
        <family val="2"/>
        <charset val="238"/>
      </rPr>
      <t>▪ Příkon 1,1 kW ▪ Napětí 400 V ▪ Krytí IP 54 ▪ Výkonnost stroje: 450 kg / hod. ▪ Hmotnost 1 náplně: 40 kg ▪ Doba 1 pracovního cyklu: 1,5 - 3 min. ▪ Spotřeba vody 2,5 l/kg ▪ Opracování pomocí korundové vrstvy ▪ Celonerezové provedení</t>
    </r>
  </si>
  <si>
    <t>pr.710/780x880x1000</t>
  </si>
  <si>
    <t xml:space="preserve">1a </t>
  </si>
  <si>
    <r>
      <t>Nerez lapač škrobu a slupek</t>
    </r>
    <r>
      <rPr>
        <sz val="8"/>
        <rFont val="Arial"/>
        <family val="2"/>
        <charset val="238"/>
      </rPr>
      <t xml:space="preserve"> ▪ Pro separaci slupek a škrobu se systémem přepadu vytékající vody a zádržným nerezovým košem</t>
    </r>
  </si>
  <si>
    <t>pr. 320, v. 380</t>
  </si>
  <si>
    <t>Nerez  stůl •  2 dřezy 500x500x300 • Spodní police • ZL</t>
  </si>
  <si>
    <t>1200x700x900</t>
  </si>
  <si>
    <t xml:space="preserve">2a </t>
  </si>
  <si>
    <t xml:space="preserve">Nerez regál </t>
  </si>
  <si>
    <t>700x500x1800</t>
  </si>
  <si>
    <t>5a</t>
  </si>
  <si>
    <t>Prostor pod škrabku stavebně oddělen</t>
  </si>
  <si>
    <t xml:space="preserve"> vnitřní prostor 1200x800x150</t>
  </si>
  <si>
    <t>stavba</t>
  </si>
  <si>
    <t xml:space="preserve">Plošinový, manipulační vozík • 4 kolečka, z toho 2 bržděná </t>
  </si>
  <si>
    <t>470x370x225</t>
  </si>
  <si>
    <t>8a</t>
  </si>
  <si>
    <t>8b</t>
  </si>
  <si>
    <t>8c</t>
  </si>
  <si>
    <t>11a</t>
  </si>
  <si>
    <t>500x900x80</t>
  </si>
  <si>
    <t>11b</t>
  </si>
  <si>
    <t>01.25 Chladící box na brambory a zeleninu</t>
  </si>
  <si>
    <r>
      <t>Chladící box na  brambory a zeleninu s  podlahou</t>
    </r>
    <r>
      <rPr>
        <sz val="8"/>
        <color theme="1"/>
        <rFont val="Arial"/>
        <family val="2"/>
        <charset val="238"/>
      </rPr>
      <t xml:space="preserve">▪ Teplota 0° až +2°C ▪ Systém spojení panelů pero-drážka s excentr. zámkem vč. rohových sloupků ▪ Opláštění PUR panelové izolace tl. 75 mm bíle lakovaný, žárově pozinkovaný ocelový plech, 1x otočné chladírenské dveře 900x2000, strop z PUR panelů tl. 75 mm ▪ KCHJ umístěna pod rampou venku▪ Cu sací a kapalinové potrubí do 5 m včetně izolace a úchytů ▪Chladivo R452A ▪ V ceně osvětlení včetně elektrorozvodů a </t>
    </r>
    <r>
      <rPr>
        <sz val="8"/>
        <color rgb="FFFF0000"/>
        <rFont val="Arial"/>
        <family val="2"/>
        <charset val="238"/>
      </rPr>
      <t xml:space="preserve">možnost připojení k externímu PC se softwarem HACCP </t>
    </r>
    <r>
      <rPr>
        <sz val="8"/>
        <rFont val="Arial"/>
        <family val="2"/>
        <charset val="238"/>
      </rPr>
      <t xml:space="preserve">▪ </t>
    </r>
    <r>
      <rPr>
        <sz val="8"/>
        <color theme="1"/>
        <rFont val="Arial"/>
        <family val="2"/>
        <charset val="238"/>
      </rPr>
      <t>El.: 1,2 kW/230V/ 16A(C ▪Rozměr KCHJ 405x485x372 mm, 42 kg</t>
    </r>
    <r>
      <rPr>
        <b/>
        <sz val="8"/>
        <color theme="1"/>
        <rFont val="Arial"/>
        <family val="2"/>
        <charset val="238"/>
      </rPr>
      <t xml:space="preserve"> ▪ KCHJ umístěna pod rampou</t>
    </r>
  </si>
  <si>
    <t>3000x2400x2350</t>
  </si>
  <si>
    <t>Celkem zařízení bez DPH</t>
  </si>
  <si>
    <t>Zpracování vývodových plánů, montáž, výchozí revize, doprava, demontáž stávajícího zařízení, uložení zařízení, se kterým je počítáno  po rekonstrukci, likvidace nepoužitelného vybavení, zaučení obsluhy, kuchařský trénink multifunkce 4 směny a konvektomaty 1 směna</t>
  </si>
  <si>
    <t>Rozpočet technologie celkem bez DPH</t>
  </si>
  <si>
    <t>Monitoring HACCP:</t>
  </si>
  <si>
    <t>Provozně organizační řád</t>
  </si>
  <si>
    <t>Počítačový program</t>
  </si>
  <si>
    <t xml:space="preserve"> - instalace</t>
  </si>
  <si>
    <t xml:space="preserve"> - licence</t>
  </si>
  <si>
    <t xml:space="preserve"> - doprovodné programové úpravy</t>
  </si>
  <si>
    <t>Zavedení systému HACCP - instalace programu HGS, SW úpravy, definice SW a trénink zaměstnanců v rozsahu</t>
  </si>
  <si>
    <t>Audit do 3 měsíců od zavedení systému HACCP</t>
  </si>
  <si>
    <t xml:space="preserve">Zavedení systému HACCP celkem </t>
  </si>
  <si>
    <t>QiTB:Prostorový teploměr, -55…125°C, vodotěsný do chladících boxů</t>
  </si>
  <si>
    <t>QiTV: prostorový vlhkoměr s teploměrem</t>
  </si>
  <si>
    <t>QiTC: Teploměr pro montáž do zařízení (konektorované kabelové čidlo)</t>
  </si>
  <si>
    <t>Převodník pT100/RS485</t>
  </si>
  <si>
    <t>Montážní skříň na stěnu</t>
  </si>
  <si>
    <t>Vodotěsná zásuvka na stěně pro připojení k internímu komunikačnímu rozhraní</t>
  </si>
  <si>
    <t>Teplotní čidlo pT100 -55….200°C</t>
  </si>
  <si>
    <t>Teplotní čidlo pT100 -55….400°C</t>
  </si>
  <si>
    <t>Napájecí zdroj 15V/1A</t>
  </si>
  <si>
    <t>Převodník RS485/Ethernet</t>
  </si>
  <si>
    <t>QiTQ kombinovaný adaptér 1 teploměr + 2 DI + 2 DO (nebo T+3DI), RS485 nebo USB</t>
  </si>
  <si>
    <t>Jazýčkové relé nebo pomocné relé</t>
  </si>
  <si>
    <t>Celkem materiál</t>
  </si>
  <si>
    <t>Montáž čidla QiTB</t>
  </si>
  <si>
    <t>Montáž čidla QiTV</t>
  </si>
  <si>
    <t>Montáž čidla QiTC (do chl skříně, do vozíku, výdejního pultu)</t>
  </si>
  <si>
    <t>Montáž teplotní sondy do zařízení</t>
  </si>
  <si>
    <t>Montáž  převodníku R1 do zařízení</t>
  </si>
  <si>
    <t>Montáž skříně M2</t>
  </si>
  <si>
    <t>Montáž zásuvky, konektoru a kabelu  pro IKR (např. ELE, CAREL,…)</t>
  </si>
  <si>
    <t>Instalace komunikačního převodníku (RE, R3)</t>
  </si>
  <si>
    <t>Montáž teplotního čidla pro TQI</t>
  </si>
  <si>
    <t>Instalace externího kontaktu (jaz. relé, pom. relé)</t>
  </si>
  <si>
    <t>Celkem montáž</t>
  </si>
  <si>
    <t>QiMonWeb (webové rozhraní pro QiMonitor)</t>
  </si>
  <si>
    <t>QiMonitor</t>
  </si>
  <si>
    <t>Licence pro připojení QiTx, R1, RTR (Kč/ks)</t>
  </si>
  <si>
    <t xml:space="preserve">Licence pro připojení analogového vstupu </t>
  </si>
  <si>
    <t>Licence pro připojení digitálního vstupu</t>
  </si>
  <si>
    <t>Instalace software, nastavení , oživení</t>
  </si>
  <si>
    <t>Celkem software</t>
  </si>
  <si>
    <t>Projektová dokumentace skutečného provedení</t>
  </si>
  <si>
    <t>Celkem PD</t>
  </si>
  <si>
    <t>Tester fritovacího oleje</t>
  </si>
  <si>
    <t>Celkem tester</t>
  </si>
  <si>
    <t>Vpichový teploměr DFP450W</t>
  </si>
  <si>
    <t>Celkem měřidla</t>
  </si>
  <si>
    <t>Pracovní stanice PC, 24"LCD, laserová tiskárna</t>
  </si>
  <si>
    <t>GSM/GPRS adaptér, USB</t>
  </si>
  <si>
    <t>Ethernetový přepínač (switch), dodávka a instalace</t>
  </si>
  <si>
    <t>Rozbočovač RS485 4-portový</t>
  </si>
  <si>
    <t>Rozvaděč 19" 9U + patch panel 24xRJ45, dodávka a instalace</t>
  </si>
  <si>
    <t>Celkem PC a komunikační prvky</t>
  </si>
  <si>
    <t>Celkem monitoring HACCP</t>
  </si>
  <si>
    <t>KABELOVÉ ROZVODY NEJSOU ZAHRNUTY V ROZPOČTU. JSOU DODÁVKOU STAVBY.</t>
  </si>
  <si>
    <t>Příslušenství k multifunkci poz 3 v kuchyni</t>
  </si>
  <si>
    <t xml:space="preserve">Rameno pro automatický zdvih košů poz 3 </t>
  </si>
  <si>
    <t xml:space="preserve">Varný koš </t>
  </si>
  <si>
    <t>Fritovací koš</t>
  </si>
  <si>
    <t>Rošt na noční úpravy</t>
  </si>
  <si>
    <t>Síto</t>
  </si>
  <si>
    <t>Špachtle velká</t>
  </si>
  <si>
    <t xml:space="preserve">Špachtle velká na omeletu </t>
  </si>
  <si>
    <t>Síto na halušky</t>
  </si>
  <si>
    <t>Příslušenství k mlýnku na maso poz 42 v kuchyni</t>
  </si>
  <si>
    <t>Komplet - šajba 2; 3;  3,5; 4; 6; 8 mm</t>
  </si>
  <si>
    <t>Příslušenství ke krouhači zeleniny poz 50 v kuchyni</t>
  </si>
  <si>
    <r>
      <rPr>
        <b/>
        <sz val="8"/>
        <rFont val="Arial"/>
        <family val="2"/>
        <charset val="238"/>
      </rPr>
      <t>Sada 9 disků:</t>
    </r>
    <r>
      <rPr>
        <sz val="8"/>
        <rFont val="Arial"/>
        <family val="2"/>
        <charset val="238"/>
      </rPr>
      <t xml:space="preserve"> plátkovač 1,2 a 4 mm; strouhač 1,5mm, 5 mm; nudličkovač 4x4, 6x6mm; kostičkovač 10x10x10 ( 2 disky - plátkovač a mřížka)</t>
    </r>
  </si>
  <si>
    <t>Termosy k výrobníku teplých nápojů poz 38 v kuchyni:</t>
  </si>
  <si>
    <t>2 zásobníky 20l v základní ceně</t>
  </si>
  <si>
    <t>Zásobník 20l, vodoznak, topné těleso, 220 V/ 0,12kW</t>
  </si>
  <si>
    <t>pr.374/v.510</t>
  </si>
  <si>
    <t>Košové filtry papírové 250ks</t>
  </si>
  <si>
    <t>Koše do myčky stolního nádobí a chemie nutná pro zprovoznění myček:</t>
  </si>
  <si>
    <t>Koš na talíře</t>
  </si>
  <si>
    <t xml:space="preserve">500 X 500 </t>
  </si>
  <si>
    <t>Koš základní</t>
  </si>
  <si>
    <t>500 X 500</t>
  </si>
  <si>
    <t>Mycí prostředek, 25 kg</t>
  </si>
  <si>
    <t>Oplachový prostředek, 10l</t>
  </si>
  <si>
    <t>Tabletová sůl 25 kg</t>
  </si>
  <si>
    <t>Gastronádoba profi GN 1/1 hl. 200 mm, 22l</t>
  </si>
  <si>
    <t>530x325x200</t>
  </si>
  <si>
    <t>Gastronádoba profi  GN 1/1 hl. 150 mm, 18,5l</t>
  </si>
  <si>
    <t>530x325x150</t>
  </si>
  <si>
    <t>Gastronádoba profi GN 1/1 hl. 100 mm, 11l</t>
  </si>
  <si>
    <t>530x325x100</t>
  </si>
  <si>
    <t>Gastronádoba profi  GN 1/1 hl. 65 mm, 9l</t>
  </si>
  <si>
    <t>530x325x65</t>
  </si>
  <si>
    <t>Gastronádoba profi GN 1/1 hl. 40 mm, 4,5l</t>
  </si>
  <si>
    <t>530x325x40</t>
  </si>
  <si>
    <t>Gastronádoba profi GN 1/2 hl. 200 mm, 11,5l</t>
  </si>
  <si>
    <t>325x265x200</t>
  </si>
  <si>
    <t>Gastronádoba profi  GN 1/3 200 mm, 7,8l</t>
  </si>
  <si>
    <t>325x176x200</t>
  </si>
  <si>
    <t>Gastronádoba profi  GN 1/1 hl. 200 mm děrovaná, 22l</t>
  </si>
  <si>
    <t>Gastronádoba profi  GN 1/1 hl. 150 mm děrovaná, 18,5l</t>
  </si>
  <si>
    <t>Gastronádoba profi GN 1/1 hl. 100 mm děrovaná, 11l</t>
  </si>
  <si>
    <t>Gastronádoba profi GN 1/1 hl. 65 mm děrovaná , 9l</t>
  </si>
  <si>
    <t>Gastronádoba děrovaná profi GN 1/1 hl. 40 mm, 4,5l</t>
  </si>
  <si>
    <t>Gastronádoba granitová GN 1/1, hl. 60 mm</t>
  </si>
  <si>
    <t>530x325x60</t>
  </si>
  <si>
    <t>Gastronádoba granitová GN 1/1, hl.40 mm</t>
  </si>
  <si>
    <t>Rošt nerez GN 1/1</t>
  </si>
  <si>
    <t>530x325</t>
  </si>
  <si>
    <t xml:space="preserve">Víko na GN 1/1 bez úchytů profi </t>
  </si>
  <si>
    <t xml:space="preserve">Víko na GN 1/2 bez úchytů profi </t>
  </si>
  <si>
    <t>325x265</t>
  </si>
  <si>
    <t xml:space="preserve">Víko na GN 1/3  bez úchytů profi </t>
  </si>
  <si>
    <t>325x176</t>
  </si>
  <si>
    <t>Gastronádoba s úchyty profi GN 1/1 200, 22l</t>
  </si>
  <si>
    <t>Gastronádoba s úchyty profi GN 1/2 200, 11,5l</t>
  </si>
  <si>
    <t>Gastronádoba s úchyty profi GN 1/2 hl. 150, 8,5l</t>
  </si>
  <si>
    <t>325x265x150</t>
  </si>
  <si>
    <t>Gastronádoba s úchyty profi GN 1/2 hl. 100, 6l</t>
  </si>
  <si>
    <t>325x265x100</t>
  </si>
  <si>
    <t>Gastronádoba s úchyty profi GN 2/3 200 mm, 18l</t>
  </si>
  <si>
    <t>352x325x200</t>
  </si>
  <si>
    <t>Gastronádoba s úchyty profi GN 1/3 150 mm, 5,5l</t>
  </si>
  <si>
    <t>325x176x150</t>
  </si>
  <si>
    <t>Gastronádoba profi GN 1/1 200 mm děrovaná s úchyty, 22l</t>
  </si>
  <si>
    <t>Gastronádoba profi GN 1/1 150 mm děrovaná s úchyty, 18,5l</t>
  </si>
  <si>
    <t xml:space="preserve">Víko na GN 1/1 s úchyty profi </t>
  </si>
  <si>
    <t xml:space="preserve">Víko na GN 1/2 s úchyty profi </t>
  </si>
  <si>
    <t xml:space="preserve">Víko na GN 2/3 s úchyty profi </t>
  </si>
  <si>
    <t>352x325</t>
  </si>
  <si>
    <t xml:space="preserve">Víko na GN 1/3 s úchyty profi </t>
  </si>
  <si>
    <t>Rozpočet inventář celkem bez DPH</t>
  </si>
  <si>
    <t>Rozpočet celkem bez DPH</t>
  </si>
  <si>
    <t>REKONSTRUKCE KUCHYNĚ -  ZŠ ZÁRUBOVA   technologie kuchyně a zařízení jídelny</t>
  </si>
  <si>
    <t>RTS /Vlastní</t>
  </si>
  <si>
    <t>dodávka nábytku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</si>
</sst>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>
    <font>
      <sz val="11"/>
      <name val="Calibri"/>
      <charset val="1"/>
    </font>
    <font>
      <sz val="1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u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10"/>
      <name val="Geneva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EAEAEA"/>
        <bgColor rgb="FFEAEAEA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3" fontId="10" fillId="0" borderId="0" applyFont="0" applyFill="0" applyBorder="0" applyAlignment="0" applyProtection="0"/>
    <xf numFmtId="0" fontId="15" fillId="0" borderId="79"/>
    <xf numFmtId="0" fontId="21" fillId="0" borderId="79"/>
    <xf numFmtId="0" fontId="15" fillId="0" borderId="79"/>
    <xf numFmtId="0" fontId="21" fillId="0" borderId="79"/>
    <xf numFmtId="0" fontId="21" fillId="0" borderId="79"/>
    <xf numFmtId="0" fontId="21" fillId="0" borderId="79"/>
    <xf numFmtId="0" fontId="23" fillId="0" borderId="79"/>
    <xf numFmtId="0" fontId="24" fillId="0" borderId="79" applyNumberFormat="0" applyFill="0" applyBorder="0" applyAlignment="0" applyProtection="0"/>
    <xf numFmtId="0" fontId="15" fillId="0" borderId="79"/>
    <xf numFmtId="0" fontId="23" fillId="0" borderId="79"/>
    <xf numFmtId="0" fontId="26" fillId="0" borderId="79"/>
  </cellStyleXfs>
  <cellXfs count="385">
    <xf numFmtId="0" fontId="0" fillId="0" borderId="0" xfId="0"/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0" fontId="8" fillId="0" borderId="16" xfId="0" applyFont="1" applyBorder="1" applyAlignment="1">
      <alignment horizontal="right" vertical="center"/>
    </xf>
    <xf numFmtId="4" fontId="8" fillId="0" borderId="23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4" fontId="7" fillId="2" borderId="13" xfId="0" applyNumberFormat="1" applyFont="1" applyFill="1" applyBorder="1" applyAlignment="1">
      <alignment horizontal="right" vertical="center"/>
    </xf>
    <xf numFmtId="4" fontId="7" fillId="2" borderId="18" xfId="0" applyNumberFormat="1" applyFont="1" applyFill="1" applyBorder="1" applyAlignment="1">
      <alignment horizontal="right" vertical="center"/>
    </xf>
    <xf numFmtId="0" fontId="9" fillId="0" borderId="40" xfId="0" applyFont="1" applyBorder="1" applyAlignment="1">
      <alignment horizontal="left" vertical="center"/>
    </xf>
    <xf numFmtId="0" fontId="3" fillId="0" borderId="45" xfId="0" applyFont="1" applyBorder="1" applyAlignment="1">
      <alignment horizontal="right" vertical="center"/>
    </xf>
    <xf numFmtId="4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4" fontId="2" fillId="0" borderId="49" xfId="0" applyNumberFormat="1" applyFont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53" xfId="0" applyFont="1" applyBorder="1" applyAlignment="1">
      <alignment horizontal="right" vertical="center"/>
    </xf>
    <xf numFmtId="4" fontId="3" fillId="0" borderId="53" xfId="0" applyNumberFormat="1" applyFont="1" applyBorder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58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66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3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left" vertical="center"/>
    </xf>
    <xf numFmtId="0" fontId="3" fillId="0" borderId="7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2" fillId="3" borderId="77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horizontal="left" vertical="center"/>
    </xf>
    <xf numFmtId="0" fontId="2" fillId="3" borderId="40" xfId="0" applyFont="1" applyFill="1" applyBorder="1" applyAlignment="1">
      <alignment horizontal="left" vertical="center"/>
    </xf>
    <xf numFmtId="4" fontId="3" fillId="3" borderId="40" xfId="0" applyNumberFormat="1" applyFont="1" applyFill="1" applyBorder="1" applyAlignment="1">
      <alignment horizontal="right" vertical="center"/>
    </xf>
    <xf numFmtId="0" fontId="3" fillId="3" borderId="40" xfId="0" applyFont="1" applyFill="1" applyBorder="1" applyAlignment="1">
      <alignment horizontal="right" vertical="center"/>
    </xf>
    <xf numFmtId="0" fontId="3" fillId="3" borderId="78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4" fontId="3" fillId="0" borderId="79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1" fillId="0" borderId="80" xfId="0" applyFont="1" applyBorder="1" applyAlignment="1">
      <alignment horizontal="center" vertical="top" wrapText="1"/>
    </xf>
    <xf numFmtId="0" fontId="11" fillId="0" borderId="80" xfId="0" applyFont="1" applyBorder="1" applyAlignment="1">
      <alignment horizontal="right" vertical="top" wrapText="1"/>
    </xf>
    <xf numFmtId="4" fontId="12" fillId="0" borderId="81" xfId="0" applyNumberFormat="1" applyFont="1" applyBorder="1" applyAlignment="1">
      <alignment horizontal="center" vertical="top" wrapText="1"/>
    </xf>
    <xf numFmtId="4" fontId="11" fillId="0" borderId="80" xfId="0" applyNumberFormat="1" applyFont="1" applyBorder="1" applyAlignment="1">
      <alignment horizontal="right" vertical="top" wrapText="1"/>
    </xf>
    <xf numFmtId="4" fontId="12" fillId="0" borderId="80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4" fontId="13" fillId="0" borderId="0" xfId="0" applyNumberFormat="1" applyFont="1"/>
    <xf numFmtId="0" fontId="13" fillId="0" borderId="0" xfId="0" applyFont="1"/>
    <xf numFmtId="0" fontId="11" fillId="0" borderId="82" xfId="0" applyFont="1" applyBorder="1" applyAlignment="1">
      <alignment horizontal="center" vertical="top" wrapText="1"/>
    </xf>
    <xf numFmtId="0" fontId="14" fillId="0" borderId="82" xfId="0" applyFont="1" applyBorder="1" applyAlignment="1">
      <alignment horizontal="left" vertical="top"/>
    </xf>
    <xf numFmtId="0" fontId="11" fillId="0" borderId="82" xfId="0" applyFont="1" applyBorder="1" applyAlignment="1">
      <alignment horizontal="right" vertical="top" wrapText="1"/>
    </xf>
    <xf numFmtId="4" fontId="12" fillId="0" borderId="82" xfId="0" applyNumberFormat="1" applyFont="1" applyBorder="1" applyAlignment="1">
      <alignment horizontal="center" vertical="top" wrapText="1"/>
    </xf>
    <xf numFmtId="4" fontId="11" fillId="0" borderId="82" xfId="0" applyNumberFormat="1" applyFont="1" applyBorder="1" applyAlignment="1">
      <alignment horizontal="right" vertical="top" wrapText="1"/>
    </xf>
    <xf numFmtId="4" fontId="12" fillId="0" borderId="83" xfId="0" applyNumberFormat="1" applyFont="1" applyBorder="1" applyAlignment="1">
      <alignment horizontal="center" vertical="top" wrapText="1"/>
    </xf>
    <xf numFmtId="0" fontId="11" fillId="0" borderId="84" xfId="0" applyFont="1" applyBorder="1" applyAlignment="1">
      <alignment horizontal="center" vertical="top" wrapText="1"/>
    </xf>
    <xf numFmtId="0" fontId="13" fillId="0" borderId="84" xfId="2" applyFont="1" applyBorder="1" applyAlignment="1">
      <alignment horizontal="left" vertical="top"/>
    </xf>
    <xf numFmtId="0" fontId="11" fillId="0" borderId="84" xfId="0" applyFont="1" applyBorder="1" applyAlignment="1">
      <alignment horizontal="right" vertical="top" wrapText="1"/>
    </xf>
    <xf numFmtId="4" fontId="12" fillId="0" borderId="84" xfId="0" applyNumberFormat="1" applyFont="1" applyBorder="1" applyAlignment="1">
      <alignment horizontal="center" vertical="top" wrapText="1"/>
    </xf>
    <xf numFmtId="4" fontId="11" fillId="0" borderId="84" xfId="0" applyNumberFormat="1" applyFont="1" applyBorder="1" applyAlignment="1">
      <alignment horizontal="right" vertical="top" wrapText="1"/>
    </xf>
    <xf numFmtId="0" fontId="13" fillId="0" borderId="84" xfId="2" applyFont="1" applyBorder="1" applyAlignment="1">
      <alignment horizontal="left" vertical="top" wrapText="1"/>
    </xf>
    <xf numFmtId="0" fontId="11" fillId="0" borderId="84" xfId="2" applyFont="1" applyBorder="1" applyAlignment="1">
      <alignment horizontal="left" vertical="top" wrapText="1"/>
    </xf>
    <xf numFmtId="0" fontId="11" fillId="0" borderId="84" xfId="0" applyFont="1" applyBorder="1" applyAlignment="1">
      <alignment horizontal="left" vertical="top" wrapText="1"/>
    </xf>
    <xf numFmtId="0" fontId="11" fillId="0" borderId="84" xfId="0" applyFont="1" applyBorder="1" applyAlignment="1">
      <alignment horizontal="center" vertical="center" wrapText="1"/>
    </xf>
    <xf numFmtId="0" fontId="18" fillId="0" borderId="84" xfId="0" applyFont="1" applyBorder="1" applyAlignment="1">
      <alignment horizontal="center" vertical="center" wrapText="1"/>
    </xf>
    <xf numFmtId="4" fontId="13" fillId="0" borderId="84" xfId="0" applyNumberFormat="1" applyFont="1" applyBorder="1" applyAlignment="1">
      <alignment horizontal="right" vertical="top" wrapText="1"/>
    </xf>
    <xf numFmtId="0" fontId="14" fillId="0" borderId="84" xfId="0" applyFont="1" applyBorder="1" applyAlignment="1">
      <alignment horizontal="center" vertical="top" wrapText="1"/>
    </xf>
    <xf numFmtId="0" fontId="12" fillId="0" borderId="84" xfId="0" applyFont="1" applyBorder="1" applyAlignment="1">
      <alignment horizontal="left" vertical="top"/>
    </xf>
    <xf numFmtId="0" fontId="11" fillId="0" borderId="84" xfId="0" applyFont="1" applyBorder="1" applyAlignment="1">
      <alignment vertical="top" wrapText="1"/>
    </xf>
    <xf numFmtId="0" fontId="13" fillId="0" borderId="84" xfId="0" applyFont="1" applyBorder="1" applyAlignment="1">
      <alignment horizontal="center" vertical="top"/>
    </xf>
    <xf numFmtId="4" fontId="12" fillId="0" borderId="84" xfId="0" applyNumberFormat="1" applyFont="1" applyBorder="1" applyAlignment="1">
      <alignment horizontal="center" vertical="top"/>
    </xf>
    <xf numFmtId="0" fontId="13" fillId="0" borderId="84" xfId="0" applyFont="1" applyBorder="1" applyAlignment="1">
      <alignment horizontal="center" vertical="top" wrapText="1"/>
    </xf>
    <xf numFmtId="0" fontId="13" fillId="0" borderId="84" xfId="0" applyFont="1" applyBorder="1" applyAlignment="1">
      <alignment horizontal="left" vertical="top" wrapText="1"/>
    </xf>
    <xf numFmtId="0" fontId="17" fillId="0" borderId="84" xfId="0" applyFont="1" applyBorder="1" applyAlignment="1">
      <alignment vertical="top" wrapText="1"/>
    </xf>
    <xf numFmtId="0" fontId="13" fillId="0" borderId="84" xfId="0" applyFont="1" applyBorder="1" applyAlignment="1">
      <alignment vertical="top" wrapText="1"/>
    </xf>
    <xf numFmtId="4" fontId="13" fillId="0" borderId="84" xfId="0" applyNumberFormat="1" applyFont="1" applyBorder="1" applyAlignment="1">
      <alignment vertical="top" wrapText="1"/>
    </xf>
    <xf numFmtId="4" fontId="13" fillId="0" borderId="0" xfId="0" applyNumberFormat="1" applyFont="1" applyAlignment="1">
      <alignment vertical="top"/>
    </xf>
    <xf numFmtId="0" fontId="19" fillId="0" borderId="84" xfId="0" applyFont="1" applyBorder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2" fillId="0" borderId="84" xfId="0" applyFont="1" applyBorder="1" applyAlignment="1">
      <alignment vertical="top" wrapText="1"/>
    </xf>
    <xf numFmtId="0" fontId="11" fillId="0" borderId="84" xfId="0" applyFont="1" applyBorder="1" applyAlignment="1">
      <alignment vertical="top"/>
    </xf>
    <xf numFmtId="0" fontId="11" fillId="0" borderId="84" xfId="0" applyFont="1" applyBorder="1" applyAlignment="1">
      <alignment horizontal="center" vertical="top"/>
    </xf>
    <xf numFmtId="4" fontId="13" fillId="0" borderId="0" xfId="0" applyNumberFormat="1" applyFont="1" applyAlignment="1">
      <alignment wrapText="1"/>
    </xf>
    <xf numFmtId="4" fontId="12" fillId="0" borderId="0" xfId="0" applyNumberFormat="1" applyFont="1" applyAlignment="1">
      <alignment horizontal="center" vertical="top"/>
    </xf>
    <xf numFmtId="0" fontId="14" fillId="0" borderId="0" xfId="0" applyFont="1" applyAlignment="1">
      <alignment vertical="top" wrapText="1"/>
    </xf>
    <xf numFmtId="4" fontId="12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14" fillId="0" borderId="84" xfId="0" applyFont="1" applyBorder="1" applyAlignment="1">
      <alignment vertical="top" wrapText="1"/>
    </xf>
    <xf numFmtId="0" fontId="11" fillId="0" borderId="84" xfId="2" applyFont="1" applyBorder="1" applyAlignment="1">
      <alignment vertical="top" wrapText="1"/>
    </xf>
    <xf numFmtId="0" fontId="13" fillId="0" borderId="84" xfId="0" applyFont="1" applyBorder="1" applyAlignment="1">
      <alignment horizontal="center" wrapText="1"/>
    </xf>
    <xf numFmtId="4" fontId="12" fillId="0" borderId="84" xfId="3" applyNumberFormat="1" applyFont="1" applyBorder="1" applyAlignment="1">
      <alignment horizontal="center" vertical="top" wrapText="1"/>
    </xf>
    <xf numFmtId="0" fontId="11" fillId="0" borderId="84" xfId="4" applyFont="1" applyBorder="1" applyAlignment="1">
      <alignment horizontal="left" vertical="top" wrapText="1"/>
    </xf>
    <xf numFmtId="0" fontId="17" fillId="0" borderId="84" xfId="0" applyFont="1" applyBorder="1" applyAlignment="1">
      <alignment horizontal="center" vertical="top"/>
    </xf>
    <xf numFmtId="0" fontId="17" fillId="0" borderId="84" xfId="0" applyFont="1" applyBorder="1" applyAlignment="1">
      <alignment wrapText="1"/>
    </xf>
    <xf numFmtId="4" fontId="13" fillId="0" borderId="0" xfId="0" applyNumberFormat="1" applyFont="1" applyAlignment="1">
      <alignment horizontal="center" vertical="top"/>
    </xf>
    <xf numFmtId="0" fontId="17" fillId="0" borderId="84" xfId="0" applyFont="1" applyBorder="1" applyAlignment="1">
      <alignment horizontal="center" vertical="top" wrapText="1"/>
    </xf>
    <xf numFmtId="0" fontId="12" fillId="0" borderId="84" xfId="0" applyFont="1" applyBorder="1" applyAlignment="1">
      <alignment horizontal="left" vertical="top" wrapText="1"/>
    </xf>
    <xf numFmtId="4" fontId="12" fillId="0" borderId="0" xfId="0" applyNumberFormat="1" applyFont="1" applyAlignment="1">
      <alignment horizontal="center" vertical="top" wrapText="1"/>
    </xf>
    <xf numFmtId="49" fontId="11" fillId="0" borderId="84" xfId="0" applyNumberFormat="1" applyFont="1" applyBorder="1" applyAlignment="1">
      <alignment horizontal="center" vertical="top" wrapText="1"/>
    </xf>
    <xf numFmtId="0" fontId="11" fillId="0" borderId="84" xfId="2" applyFont="1" applyBorder="1" applyAlignment="1">
      <alignment horizontal="center" vertical="top"/>
    </xf>
    <xf numFmtId="0" fontId="22" fillId="0" borderId="84" xfId="0" applyFont="1" applyBorder="1" applyAlignment="1">
      <alignment vertical="top" wrapText="1"/>
    </xf>
    <xf numFmtId="0" fontId="20" fillId="0" borderId="84" xfId="0" applyFont="1" applyBorder="1" applyAlignment="1">
      <alignment horizontal="left" vertical="top" wrapText="1"/>
    </xf>
    <xf numFmtId="0" fontId="22" fillId="0" borderId="84" xfId="0" applyFont="1" applyBorder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20" fillId="0" borderId="84" xfId="0" applyFont="1" applyBorder="1" applyAlignment="1">
      <alignment vertical="top" wrapText="1"/>
    </xf>
    <xf numFmtId="0" fontId="22" fillId="0" borderId="84" xfId="0" applyFont="1" applyBorder="1" applyAlignment="1">
      <alignment horizontal="center" vertical="top" wrapText="1"/>
    </xf>
    <xf numFmtId="49" fontId="13" fillId="0" borderId="84" xfId="8" applyNumberFormat="1" applyFont="1" applyBorder="1" applyAlignment="1">
      <alignment wrapText="1"/>
    </xf>
    <xf numFmtId="0" fontId="13" fillId="0" borderId="84" xfId="2" applyFont="1" applyBorder="1" applyAlignment="1">
      <alignment horizontal="center" vertical="top" wrapText="1"/>
    </xf>
    <xf numFmtId="0" fontId="13" fillId="0" borderId="84" xfId="2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4" fillId="0" borderId="84" xfId="0" applyFont="1" applyBorder="1" applyAlignment="1">
      <alignment horizontal="center" vertical="top"/>
    </xf>
    <xf numFmtId="0" fontId="11" fillId="0" borderId="84" xfId="2" applyFont="1" applyBorder="1" applyAlignment="1">
      <alignment horizontal="center" vertical="top" wrapText="1"/>
    </xf>
    <xf numFmtId="0" fontId="19" fillId="0" borderId="84" xfId="0" applyFont="1" applyBorder="1" applyAlignment="1">
      <alignment horizontal="left" vertical="top" wrapText="1"/>
    </xf>
    <xf numFmtId="0" fontId="11" fillId="4" borderId="84" xfId="0" applyFont="1" applyFill="1" applyBorder="1" applyAlignment="1">
      <alignment horizontal="left" vertical="top" wrapText="1"/>
    </xf>
    <xf numFmtId="0" fontId="11" fillId="0" borderId="84" xfId="0" applyFont="1" applyBorder="1" applyAlignment="1">
      <alignment horizontal="center" wrapText="1"/>
    </xf>
    <xf numFmtId="0" fontId="20" fillId="0" borderId="85" xfId="0" applyFont="1" applyBorder="1" applyAlignment="1">
      <alignment vertical="center" wrapText="1"/>
    </xf>
    <xf numFmtId="0" fontId="11" fillId="0" borderId="84" xfId="0" applyFont="1" applyBorder="1" applyAlignment="1">
      <alignment wrapText="1"/>
    </xf>
    <xf numFmtId="0" fontId="13" fillId="0" borderId="84" xfId="0" applyFont="1" applyBorder="1" applyAlignment="1">
      <alignment wrapText="1"/>
    </xf>
    <xf numFmtId="0" fontId="13" fillId="0" borderId="84" xfId="0" applyFont="1" applyBorder="1" applyAlignment="1">
      <alignment horizontal="left" vertical="center" wrapText="1"/>
    </xf>
    <xf numFmtId="0" fontId="22" fillId="0" borderId="84" xfId="0" applyFont="1" applyBorder="1" applyAlignment="1">
      <alignment horizontal="left" vertical="top"/>
    </xf>
    <xf numFmtId="0" fontId="11" fillId="0" borderId="84" xfId="0" applyFont="1" applyBorder="1" applyAlignment="1">
      <alignment horizontal="left" wrapText="1"/>
    </xf>
    <xf numFmtId="0" fontId="25" fillId="0" borderId="79" xfId="9" applyFont="1" applyFill="1" applyBorder="1" applyAlignment="1">
      <alignment horizontal="left" wrapText="1"/>
    </xf>
    <xf numFmtId="17" fontId="17" fillId="0" borderId="84" xfId="0" applyNumberFormat="1" applyFont="1" applyBorder="1" applyAlignment="1">
      <alignment horizontal="center" vertical="top"/>
    </xf>
    <xf numFmtId="0" fontId="11" fillId="0" borderId="84" xfId="10" applyFont="1" applyBorder="1" applyAlignment="1">
      <alignment vertical="top" wrapText="1"/>
    </xf>
    <xf numFmtId="0" fontId="13" fillId="0" borderId="79" xfId="2" applyFont="1" applyAlignment="1">
      <alignment horizontal="center" vertical="top" wrapText="1"/>
    </xf>
    <xf numFmtId="49" fontId="13" fillId="0" borderId="84" xfId="0" applyNumberFormat="1" applyFont="1" applyBorder="1" applyAlignment="1">
      <alignment wrapText="1"/>
    </xf>
    <xf numFmtId="0" fontId="17" fillId="0" borderId="84" xfId="0" applyFont="1" applyBorder="1" applyAlignment="1">
      <alignment horizontal="left" vertical="top" wrapText="1"/>
    </xf>
    <xf numFmtId="0" fontId="13" fillId="0" borderId="84" xfId="0" applyFont="1" applyBorder="1" applyAlignment="1">
      <alignment vertical="top"/>
    </xf>
    <xf numFmtId="0" fontId="13" fillId="0" borderId="86" xfId="0" applyFont="1" applyBorder="1" applyAlignment="1">
      <alignment horizontal="center" vertical="top" wrapText="1"/>
    </xf>
    <xf numFmtId="0" fontId="11" fillId="0" borderId="86" xfId="0" applyFont="1" applyBorder="1" applyAlignment="1">
      <alignment vertical="top" wrapText="1"/>
    </xf>
    <xf numFmtId="0" fontId="13" fillId="0" borderId="86" xfId="0" applyFont="1" applyBorder="1" applyAlignment="1">
      <alignment horizontal="left" vertical="top" wrapText="1"/>
    </xf>
    <xf numFmtId="4" fontId="13" fillId="0" borderId="86" xfId="0" applyNumberFormat="1" applyFont="1" applyBorder="1" applyAlignment="1">
      <alignment horizontal="right" vertical="top" wrapText="1"/>
    </xf>
    <xf numFmtId="0" fontId="13" fillId="0" borderId="87" xfId="0" applyFont="1" applyBorder="1"/>
    <xf numFmtId="0" fontId="18" fillId="0" borderId="88" xfId="0" applyFont="1" applyBorder="1" applyAlignment="1">
      <alignment vertical="top"/>
    </xf>
    <xf numFmtId="0" fontId="13" fillId="0" borderId="83" xfId="0" applyFont="1" applyBorder="1"/>
    <xf numFmtId="4" fontId="13" fillId="0" borderId="89" xfId="0" applyNumberFormat="1" applyFont="1" applyBorder="1"/>
    <xf numFmtId="9" fontId="13" fillId="0" borderId="0" xfId="0" applyNumberFormat="1" applyFont="1" applyAlignment="1">
      <alignment horizontal="center" vertical="top" wrapText="1"/>
    </xf>
    <xf numFmtId="0" fontId="11" fillId="0" borderId="90" xfId="0" applyFont="1" applyBorder="1" applyAlignment="1">
      <alignment horizontal="left" vertical="top" wrapText="1"/>
    </xf>
    <xf numFmtId="4" fontId="13" fillId="0" borderId="91" xfId="0" applyNumberFormat="1" applyFont="1" applyBorder="1" applyAlignment="1">
      <alignment vertical="top" wrapText="1"/>
    </xf>
    <xf numFmtId="4" fontId="12" fillId="0" borderId="0" xfId="0" applyNumberFormat="1" applyFont="1" applyAlignment="1">
      <alignment horizontal="left" vertical="top"/>
    </xf>
    <xf numFmtId="0" fontId="18" fillId="0" borderId="92" xfId="0" applyFont="1" applyBorder="1" applyAlignment="1">
      <alignment vertical="top"/>
    </xf>
    <xf numFmtId="0" fontId="13" fillId="0" borderId="93" xfId="0" applyFont="1" applyBorder="1"/>
    <xf numFmtId="4" fontId="11" fillId="0" borderId="93" xfId="0" applyNumberFormat="1" applyFont="1" applyBorder="1" applyAlignment="1">
      <alignment horizontal="center" vertical="top"/>
    </xf>
    <xf numFmtId="4" fontId="18" fillId="0" borderId="94" xfId="0" applyNumberFormat="1" applyFont="1" applyBorder="1"/>
    <xf numFmtId="0" fontId="13" fillId="0" borderId="84" xfId="0" applyFont="1" applyBorder="1"/>
    <xf numFmtId="0" fontId="18" fillId="0" borderId="82" xfId="0" applyFont="1" applyBorder="1" applyAlignment="1">
      <alignment vertical="top"/>
    </xf>
    <xf numFmtId="0" fontId="13" fillId="0" borderId="82" xfId="0" applyFont="1" applyBorder="1"/>
    <xf numFmtId="4" fontId="11" fillId="0" borderId="82" xfId="0" applyNumberFormat="1" applyFont="1" applyBorder="1" applyAlignment="1">
      <alignment horizontal="center" vertical="top"/>
    </xf>
    <xf numFmtId="4" fontId="18" fillId="0" borderId="82" xfId="0" applyNumberFormat="1" applyFont="1" applyBorder="1"/>
    <xf numFmtId="0" fontId="13" fillId="0" borderId="84" xfId="0" applyFont="1" applyBorder="1" applyAlignment="1">
      <alignment horizontal="center"/>
    </xf>
    <xf numFmtId="0" fontId="18" fillId="0" borderId="84" xfId="0" applyFont="1" applyBorder="1" applyAlignment="1">
      <alignment horizontal="center" vertical="top"/>
    </xf>
    <xf numFmtId="0" fontId="13" fillId="0" borderId="84" xfId="0" applyFont="1" applyBorder="1" applyAlignment="1">
      <alignment horizontal="left" vertical="top"/>
    </xf>
    <xf numFmtId="4" fontId="17" fillId="0" borderId="84" xfId="0" applyNumberFormat="1" applyFont="1" applyBorder="1" applyAlignment="1">
      <alignment vertical="top"/>
    </xf>
    <xf numFmtId="0" fontId="17" fillId="0" borderId="0" xfId="0" applyFont="1" applyAlignment="1">
      <alignment wrapText="1"/>
    </xf>
    <xf numFmtId="0" fontId="11" fillId="0" borderId="82" xfId="0" applyFont="1" applyBorder="1" applyAlignment="1">
      <alignment horizontal="center"/>
    </xf>
    <xf numFmtId="0" fontId="11" fillId="0" borderId="84" xfId="12" applyFont="1" applyBorder="1"/>
    <xf numFmtId="0" fontId="11" fillId="0" borderId="84" xfId="0" applyFont="1" applyBorder="1" applyAlignment="1">
      <alignment horizontal="center"/>
    </xf>
    <xf numFmtId="4" fontId="11" fillId="0" borderId="84" xfId="0" applyNumberFormat="1" applyFont="1" applyBorder="1" applyAlignment="1">
      <alignment horizontal="right"/>
    </xf>
    <xf numFmtId="4" fontId="13" fillId="0" borderId="84" xfId="0" applyNumberFormat="1" applyFont="1" applyBorder="1"/>
    <xf numFmtId="0" fontId="13" fillId="0" borderId="0" xfId="0" applyFont="1" applyAlignment="1">
      <alignment wrapText="1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0" fontId="14" fillId="0" borderId="84" xfId="0" applyFont="1" applyBorder="1"/>
    <xf numFmtId="4" fontId="17" fillId="0" borderId="84" xfId="0" applyNumberFormat="1" applyFont="1" applyBorder="1" applyAlignment="1">
      <alignment horizontal="right" vertical="top" wrapText="1"/>
    </xf>
    <xf numFmtId="4" fontId="11" fillId="0" borderId="0" xfId="0" applyNumberFormat="1" applyFont="1" applyAlignment="1">
      <alignment horizontal="center"/>
    </xf>
    <xf numFmtId="0" fontId="19" fillId="0" borderId="84" xfId="0" applyFont="1" applyBorder="1" applyAlignment="1">
      <alignment horizontal="center" vertical="center"/>
    </xf>
    <xf numFmtId="0" fontId="19" fillId="0" borderId="84" xfId="0" applyFont="1" applyBorder="1" applyAlignment="1">
      <alignment vertical="center"/>
    </xf>
    <xf numFmtId="4" fontId="19" fillId="0" borderId="84" xfId="0" applyNumberFormat="1" applyFont="1" applyBorder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0" fontId="13" fillId="0" borderId="84" xfId="0" applyFont="1" applyBorder="1" applyAlignment="1">
      <alignment vertical="center"/>
    </xf>
    <xf numFmtId="0" fontId="19" fillId="0" borderId="84" xfId="0" applyFont="1" applyBorder="1" applyAlignment="1">
      <alignment vertical="center" wrapText="1"/>
    </xf>
    <xf numFmtId="0" fontId="20" fillId="0" borderId="84" xfId="0" applyFont="1" applyBorder="1" applyAlignment="1">
      <alignment vertical="center"/>
    </xf>
    <xf numFmtId="4" fontId="19" fillId="0" borderId="84" xfId="0" applyNumberFormat="1" applyFont="1" applyBorder="1" applyAlignment="1">
      <alignment vertical="center"/>
    </xf>
    <xf numFmtId="4" fontId="19" fillId="0" borderId="84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vertical="center"/>
    </xf>
    <xf numFmtId="0" fontId="13" fillId="0" borderId="84" xfId="0" applyFont="1" applyBorder="1" applyAlignment="1">
      <alignment horizontal="center" vertical="center"/>
    </xf>
    <xf numFmtId="4" fontId="13" fillId="0" borderId="84" xfId="0" applyNumberFormat="1" applyFont="1" applyBorder="1" applyAlignment="1">
      <alignment horizontal="right" vertical="center"/>
    </xf>
    <xf numFmtId="4" fontId="13" fillId="0" borderId="84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right" vertical="center"/>
    </xf>
    <xf numFmtId="0" fontId="17" fillId="0" borderId="84" xfId="0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19" fillId="0" borderId="87" xfId="0" applyFont="1" applyBorder="1" applyAlignment="1">
      <alignment horizontal="center" vertical="center"/>
    </xf>
    <xf numFmtId="0" fontId="19" fillId="0" borderId="87" xfId="0" applyFont="1" applyBorder="1" applyAlignment="1">
      <alignment vertical="center"/>
    </xf>
    <xf numFmtId="0" fontId="20" fillId="0" borderId="86" xfId="0" applyFont="1" applyBorder="1" applyAlignment="1">
      <alignment vertical="center"/>
    </xf>
    <xf numFmtId="0" fontId="19" fillId="0" borderId="86" xfId="0" applyFont="1" applyBorder="1" applyAlignment="1">
      <alignment horizontal="center" vertical="center"/>
    </xf>
    <xf numFmtId="0" fontId="19" fillId="0" borderId="95" xfId="0" applyFont="1" applyBorder="1" applyAlignment="1">
      <alignment vertical="center"/>
    </xf>
    <xf numFmtId="0" fontId="19" fillId="0" borderId="95" xfId="0" applyFont="1" applyBorder="1" applyAlignment="1">
      <alignment horizontal="center" vertical="center"/>
    </xf>
    <xf numFmtId="4" fontId="17" fillId="0" borderId="86" xfId="0" applyNumberFormat="1" applyFont="1" applyBorder="1" applyAlignment="1">
      <alignment horizontal="right" vertical="top" wrapText="1"/>
    </xf>
    <xf numFmtId="0" fontId="18" fillId="0" borderId="96" xfId="0" applyFont="1" applyBorder="1" applyAlignment="1">
      <alignment vertical="center"/>
    </xf>
    <xf numFmtId="0" fontId="19" fillId="0" borderId="97" xfId="0" applyFont="1" applyBorder="1" applyAlignment="1">
      <alignment vertical="center"/>
    </xf>
    <xf numFmtId="0" fontId="19" fillId="0" borderId="98" xfId="0" applyFont="1" applyBorder="1" applyAlignment="1">
      <alignment vertical="center"/>
    </xf>
    <xf numFmtId="0" fontId="19" fillId="0" borderId="98" xfId="0" applyFont="1" applyBorder="1" applyAlignment="1">
      <alignment horizontal="center" vertical="center"/>
    </xf>
    <xf numFmtId="4" fontId="18" fillId="0" borderId="99" xfId="0" applyNumberFormat="1" applyFont="1" applyBorder="1"/>
    <xf numFmtId="0" fontId="18" fillId="5" borderId="84" xfId="0" applyFont="1" applyFill="1" applyBorder="1"/>
    <xf numFmtId="0" fontId="14" fillId="0" borderId="84" xfId="0" applyFont="1" applyBorder="1" applyAlignment="1">
      <alignment vertical="center"/>
    </xf>
    <xf numFmtId="0" fontId="11" fillId="0" borderId="84" xfId="2" applyFont="1" applyBorder="1" applyAlignment="1">
      <alignment horizontal="left"/>
    </xf>
    <xf numFmtId="1" fontId="11" fillId="0" borderId="84" xfId="0" applyNumberFormat="1" applyFont="1" applyBorder="1" applyAlignment="1">
      <alignment horizontal="center" vertical="top" wrapText="1"/>
    </xf>
    <xf numFmtId="4" fontId="13" fillId="0" borderId="0" xfId="0" applyNumberFormat="1" applyFont="1" applyAlignment="1">
      <alignment horizontal="center" vertical="center" wrapText="1"/>
    </xf>
    <xf numFmtId="0" fontId="11" fillId="0" borderId="84" xfId="0" applyFont="1" applyBorder="1"/>
    <xf numFmtId="1" fontId="11" fillId="0" borderId="84" xfId="0" applyNumberFormat="1" applyFont="1" applyBorder="1" applyAlignment="1">
      <alignment horizontal="center" vertical="top"/>
    </xf>
    <xf numFmtId="2" fontId="11" fillId="0" borderId="84" xfId="0" applyNumberFormat="1" applyFont="1" applyBorder="1" applyAlignment="1">
      <alignment horizontal="right" vertical="top"/>
    </xf>
    <xf numFmtId="0" fontId="13" fillId="4" borderId="84" xfId="0" applyFont="1" applyFill="1" applyBorder="1"/>
    <xf numFmtId="0" fontId="11" fillId="4" borderId="84" xfId="0" applyFont="1" applyFill="1" applyBorder="1"/>
    <xf numFmtId="1" fontId="11" fillId="4" borderId="84" xfId="0" applyNumberFormat="1" applyFont="1" applyFill="1" applyBorder="1" applyAlignment="1">
      <alignment horizontal="center" vertical="top" wrapText="1"/>
    </xf>
    <xf numFmtId="0" fontId="11" fillId="4" borderId="84" xfId="0" applyFont="1" applyFill="1" applyBorder="1" applyAlignment="1">
      <alignment horizontal="right" vertical="top" wrapText="1"/>
    </xf>
    <xf numFmtId="1" fontId="13" fillId="0" borderId="84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4" fontId="25" fillId="0" borderId="79" xfId="9" applyNumberFormat="1" applyFont="1" applyFill="1" applyBorder="1" applyAlignment="1">
      <alignment vertical="center"/>
    </xf>
    <xf numFmtId="0" fontId="14" fillId="0" borderId="84" xfId="0" applyFont="1" applyBorder="1" applyAlignment="1">
      <alignment vertical="top"/>
    </xf>
    <xf numFmtId="4" fontId="12" fillId="0" borderId="84" xfId="1" applyNumberFormat="1" applyFont="1" applyFill="1" applyBorder="1" applyAlignment="1">
      <alignment horizontal="center" vertical="top"/>
    </xf>
    <xf numFmtId="4" fontId="17" fillId="0" borderId="0" xfId="0" applyNumberFormat="1" applyFont="1"/>
    <xf numFmtId="0" fontId="11" fillId="0" borderId="84" xfId="2" applyFont="1" applyBorder="1" applyAlignment="1">
      <alignment horizontal="left" vertical="top"/>
    </xf>
    <xf numFmtId="4" fontId="13" fillId="4" borderId="84" xfId="0" applyNumberFormat="1" applyFont="1" applyFill="1" applyBorder="1" applyAlignment="1">
      <alignment vertical="top" wrapText="1"/>
    </xf>
    <xf numFmtId="0" fontId="17" fillId="0" borderId="84" xfId="0" applyFont="1" applyBorder="1" applyAlignment="1">
      <alignment horizontal="left" vertical="top"/>
    </xf>
    <xf numFmtId="0" fontId="11" fillId="0" borderId="84" xfId="0" applyFont="1" applyBorder="1" applyAlignment="1">
      <alignment horizontal="left" vertical="top"/>
    </xf>
    <xf numFmtId="0" fontId="19" fillId="4" borderId="84" xfId="0" applyFont="1" applyFill="1" applyBorder="1" applyAlignment="1">
      <alignment horizontal="left" vertical="top" wrapText="1"/>
    </xf>
    <xf numFmtId="1" fontId="13" fillId="4" borderId="84" xfId="0" applyNumberFormat="1" applyFont="1" applyFill="1" applyBorder="1" applyAlignment="1">
      <alignment horizontal="center" vertical="top" wrapText="1"/>
    </xf>
    <xf numFmtId="4" fontId="13" fillId="4" borderId="84" xfId="0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horizontal="center" wrapText="1"/>
    </xf>
    <xf numFmtId="0" fontId="19" fillId="0" borderId="84" xfId="0" applyFont="1" applyBorder="1"/>
    <xf numFmtId="0" fontId="19" fillId="0" borderId="84" xfId="0" applyFont="1" applyBorder="1" applyAlignment="1">
      <alignment vertical="top"/>
    </xf>
    <xf numFmtId="1" fontId="19" fillId="0" borderId="84" xfId="0" applyNumberFormat="1" applyFont="1" applyBorder="1" applyAlignment="1">
      <alignment horizontal="center" vertical="top"/>
    </xf>
    <xf numFmtId="0" fontId="22" fillId="0" borderId="84" xfId="0" applyFont="1" applyBorder="1"/>
    <xf numFmtId="0" fontId="13" fillId="0" borderId="84" xfId="0" applyFont="1" applyBorder="1" applyAlignment="1">
      <alignment vertical="center" wrapText="1"/>
    </xf>
    <xf numFmtId="0" fontId="18" fillId="0" borderId="101" xfId="0" applyFont="1" applyBorder="1" applyAlignment="1">
      <alignment vertical="top"/>
    </xf>
    <xf numFmtId="0" fontId="13" fillId="0" borderId="102" xfId="0" applyFont="1" applyBorder="1" applyAlignment="1">
      <alignment horizontal="center" vertical="top"/>
    </xf>
    <xf numFmtId="0" fontId="13" fillId="0" borderId="102" xfId="0" applyFont="1" applyBorder="1" applyAlignment="1">
      <alignment vertical="top"/>
    </xf>
    <xf numFmtId="4" fontId="12" fillId="0" borderId="102" xfId="0" applyNumberFormat="1" applyFont="1" applyBorder="1" applyAlignment="1">
      <alignment horizontal="center" vertical="top"/>
    </xf>
    <xf numFmtId="4" fontId="18" fillId="0" borderId="103" xfId="0" applyNumberFormat="1" applyFont="1" applyBorder="1"/>
    <xf numFmtId="0" fontId="18" fillId="0" borderId="104" xfId="0" applyFont="1" applyBorder="1" applyAlignment="1">
      <alignment vertical="top"/>
    </xf>
    <xf numFmtId="0" fontId="13" fillId="0" borderId="105" xfId="0" applyFont="1" applyBorder="1" applyAlignment="1">
      <alignment horizontal="center" vertical="top"/>
    </xf>
    <xf numFmtId="0" fontId="13" fillId="0" borderId="105" xfId="0" applyFont="1" applyBorder="1" applyAlignment="1">
      <alignment vertical="top"/>
    </xf>
    <xf numFmtId="4" fontId="12" fillId="0" borderId="105" xfId="0" applyNumberFormat="1" applyFont="1" applyBorder="1" applyAlignment="1">
      <alignment horizontal="center" vertical="top"/>
    </xf>
    <xf numFmtId="4" fontId="18" fillId="0" borderId="106" xfId="0" applyNumberFormat="1" applyFont="1" applyBorder="1"/>
    <xf numFmtId="0" fontId="18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4" fontId="2" fillId="5" borderId="0" xfId="0" applyNumberFormat="1" applyFont="1" applyFill="1" applyAlignment="1" applyProtection="1">
      <alignment horizontal="right" vertical="center"/>
      <protection locked="0"/>
    </xf>
    <xf numFmtId="4" fontId="12" fillId="5" borderId="84" xfId="0" applyNumberFormat="1" applyFont="1" applyFill="1" applyBorder="1" applyAlignment="1" applyProtection="1">
      <alignment horizontal="center" vertical="top" wrapText="1"/>
      <protection locked="0"/>
    </xf>
    <xf numFmtId="4" fontId="12" fillId="5" borderId="84" xfId="0" applyNumberFormat="1" applyFont="1" applyFill="1" applyBorder="1" applyAlignment="1" applyProtection="1">
      <alignment horizontal="center" vertical="top"/>
      <protection locked="0"/>
    </xf>
    <xf numFmtId="4" fontId="12" fillId="5" borderId="84" xfId="3" applyNumberFormat="1" applyFont="1" applyFill="1" applyBorder="1" applyAlignment="1" applyProtection="1">
      <alignment horizontal="center" vertical="top" wrapText="1"/>
      <protection locked="0"/>
    </xf>
    <xf numFmtId="4" fontId="12" fillId="5" borderId="84" xfId="6" applyNumberFormat="1" applyFont="1" applyFill="1" applyBorder="1" applyAlignment="1" applyProtection="1">
      <alignment horizontal="center" vertical="top" wrapText="1"/>
      <protection locked="0"/>
    </xf>
    <xf numFmtId="4" fontId="12" fillId="4" borderId="84" xfId="0" applyNumberFormat="1" applyFont="1" applyFill="1" applyBorder="1" applyAlignment="1" applyProtection="1">
      <alignment horizontal="center" vertical="top"/>
      <protection locked="0"/>
    </xf>
    <xf numFmtId="4" fontId="12" fillId="4" borderId="84" xfId="0" applyNumberFormat="1" applyFont="1" applyFill="1" applyBorder="1" applyAlignment="1" applyProtection="1">
      <alignment horizontal="center" vertical="top" wrapText="1"/>
      <protection locked="0"/>
    </xf>
    <xf numFmtId="4" fontId="12" fillId="5" borderId="86" xfId="0" applyNumberFormat="1" applyFont="1" applyFill="1" applyBorder="1" applyAlignment="1" applyProtection="1">
      <alignment horizontal="center" vertical="top"/>
      <protection locked="0"/>
    </xf>
    <xf numFmtId="4" fontId="13" fillId="5" borderId="84" xfId="0" applyNumberFormat="1" applyFont="1" applyFill="1" applyBorder="1" applyProtection="1">
      <protection locked="0"/>
    </xf>
    <xf numFmtId="4" fontId="19" fillId="5" borderId="84" xfId="0" applyNumberFormat="1" applyFont="1" applyFill="1" applyBorder="1" applyAlignment="1" applyProtection="1">
      <alignment horizontal="center" vertical="center"/>
      <protection locked="0"/>
    </xf>
    <xf numFmtId="0" fontId="13" fillId="5" borderId="84" xfId="0" applyFont="1" applyFill="1" applyBorder="1" applyAlignment="1" applyProtection="1">
      <alignment horizontal="center" vertical="center"/>
      <protection locked="0"/>
    </xf>
    <xf numFmtId="4" fontId="12" fillId="0" borderId="84" xfId="0" applyNumberFormat="1" applyFont="1" applyBorder="1" applyAlignment="1" applyProtection="1">
      <alignment horizontal="center" vertical="top" wrapText="1"/>
      <protection locked="0"/>
    </xf>
    <xf numFmtId="4" fontId="2" fillId="5" borderId="16" xfId="0" applyNumberFormat="1" applyFont="1" applyFill="1" applyBorder="1" applyAlignment="1" applyProtection="1">
      <alignment horizontal="right" vertical="center"/>
      <protection locked="0"/>
    </xf>
    <xf numFmtId="0" fontId="12" fillId="0" borderId="84" xfId="0" applyFont="1" applyBorder="1" applyAlignment="1" applyProtection="1">
      <alignment horizontal="center" vertical="top" wrapText="1"/>
      <protection locked="0"/>
    </xf>
    <xf numFmtId="0" fontId="11" fillId="0" borderId="84" xfId="0" applyFont="1" applyBorder="1" applyAlignment="1" applyProtection="1">
      <alignment horizontal="center" vertical="top" wrapText="1"/>
      <protection locked="0"/>
    </xf>
    <xf numFmtId="0" fontId="12" fillId="0" borderId="84" xfId="0" applyFont="1" applyBorder="1" applyAlignment="1" applyProtection="1">
      <alignment horizontal="center" vertical="top"/>
      <protection locked="0"/>
    </xf>
    <xf numFmtId="0" fontId="12" fillId="0" borderId="84" xfId="5" applyFont="1" applyBorder="1" applyAlignment="1" applyProtection="1">
      <alignment horizontal="center" vertical="top" wrapText="1"/>
      <protection locked="0"/>
    </xf>
    <xf numFmtId="0" fontId="14" fillId="0" borderId="84" xfId="0" applyFont="1" applyBorder="1" applyAlignment="1" applyProtection="1">
      <alignment horizontal="center" vertical="top" wrapText="1"/>
      <protection locked="0"/>
    </xf>
    <xf numFmtId="0" fontId="12" fillId="0" borderId="84" xfId="7" applyFont="1" applyBorder="1" applyAlignment="1" applyProtection="1">
      <alignment horizontal="center" vertical="top" wrapText="1"/>
      <protection locked="0"/>
    </xf>
    <xf numFmtId="0" fontId="12" fillId="4" borderId="84" xfId="0" applyFont="1" applyFill="1" applyBorder="1" applyAlignment="1" applyProtection="1">
      <alignment horizontal="center" vertical="top" wrapText="1"/>
      <protection locked="0"/>
    </xf>
    <xf numFmtId="0" fontId="12" fillId="0" borderId="84" xfId="0" applyFont="1" applyBorder="1" applyAlignment="1" applyProtection="1">
      <alignment horizontal="center" wrapText="1"/>
      <protection locked="0"/>
    </xf>
    <xf numFmtId="0" fontId="13" fillId="0" borderId="84" xfId="0" applyFont="1" applyBorder="1" applyAlignment="1" applyProtection="1">
      <alignment horizontal="center" vertical="top" wrapText="1"/>
      <protection locked="0"/>
    </xf>
    <xf numFmtId="0" fontId="12" fillId="0" borderId="84" xfId="0" applyFont="1" applyBorder="1" applyAlignment="1" applyProtection="1">
      <alignment horizontal="center" vertical="center" wrapText="1"/>
      <protection locked="0"/>
    </xf>
    <xf numFmtId="0" fontId="11" fillId="0" borderId="84" xfId="0" applyFont="1" applyBorder="1" applyAlignment="1" applyProtection="1">
      <alignment horizontal="center" wrapText="1"/>
      <protection locked="0"/>
    </xf>
    <xf numFmtId="4" fontId="12" fillId="0" borderId="84" xfId="11" applyNumberFormat="1" applyFont="1" applyBorder="1" applyAlignment="1" applyProtection="1">
      <alignment horizontal="center" vertical="top" wrapText="1"/>
      <protection locked="0"/>
    </xf>
    <xf numFmtId="49" fontId="12" fillId="0" borderId="84" xfId="0" applyNumberFormat="1" applyFont="1" applyBorder="1" applyAlignment="1" applyProtection="1">
      <alignment horizontal="center" vertical="top"/>
      <protection locked="0"/>
    </xf>
    <xf numFmtId="0" fontId="12" fillId="0" borderId="86" xfId="0" applyFont="1" applyBorder="1" applyAlignment="1" applyProtection="1">
      <alignment horizontal="center" vertical="top" wrapText="1"/>
      <protection locked="0"/>
    </xf>
    <xf numFmtId="0" fontId="13" fillId="0" borderId="85" xfId="0" applyFont="1" applyBorder="1" applyAlignment="1" applyProtection="1">
      <alignment horizontal="center"/>
      <protection locked="0"/>
    </xf>
    <xf numFmtId="0" fontId="13" fillId="0" borderId="84" xfId="0" applyFont="1" applyBorder="1" applyAlignment="1" applyProtection="1">
      <alignment horizontal="center"/>
      <protection locked="0"/>
    </xf>
    <xf numFmtId="0" fontId="13" fillId="0" borderId="84" xfId="0" applyFont="1" applyBorder="1" applyAlignment="1" applyProtection="1">
      <alignment horizontal="center" vertical="top"/>
      <protection locked="0"/>
    </xf>
    <xf numFmtId="0" fontId="13" fillId="0" borderId="100" xfId="0" applyFont="1" applyBorder="1" applyAlignment="1" applyProtection="1">
      <alignment horizontal="center" vertical="top"/>
      <protection locked="0"/>
    </xf>
    <xf numFmtId="0" fontId="12" fillId="4" borderId="84" xfId="0" applyFont="1" applyFill="1" applyBorder="1" applyAlignment="1" applyProtection="1">
      <alignment horizontal="center" vertical="top"/>
      <protection locked="0"/>
    </xf>
    <xf numFmtId="0" fontId="12" fillId="0" borderId="84" xfId="0" applyFont="1" applyBorder="1" applyAlignment="1" applyProtection="1">
      <alignment horizontal="center"/>
      <protection locked="0"/>
    </xf>
    <xf numFmtId="0" fontId="18" fillId="0" borderId="84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4" fontId="12" fillId="4" borderId="84" xfId="0" applyNumberFormat="1" applyFont="1" applyFill="1" applyBorder="1" applyAlignment="1">
      <alignment horizontal="center" vertical="top"/>
    </xf>
    <xf numFmtId="0" fontId="13" fillId="4" borderId="83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" fontId="2" fillId="0" borderId="6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4" fontId="7" fillId="0" borderId="54" xfId="0" applyNumberFormat="1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7" fillId="0" borderId="52" xfId="0" applyFont="1" applyBorder="1" applyAlignment="1">
      <alignment horizontal="right" vertical="center"/>
    </xf>
    <xf numFmtId="0" fontId="2" fillId="0" borderId="55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3" fillId="0" borderId="69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0" borderId="79" xfId="0" applyFont="1" applyBorder="1" applyAlignment="1">
      <alignment horizontal="left" vertical="center"/>
    </xf>
  </cellXfs>
  <cellStyles count="13">
    <cellStyle name="Čárka" xfId="1" builtinId="3"/>
    <cellStyle name="Hypertextový odkaz" xfId="9" builtinId="8"/>
    <cellStyle name="Normální" xfId="0" builtinId="0"/>
    <cellStyle name="Normální 10" xfId="5" xr:uid="{AFCA89B2-0B00-4155-9234-8B714B79A9E0}"/>
    <cellStyle name="Normální 11" xfId="4" xr:uid="{17FA4AAD-A1E3-463E-9853-3ED5E464F856}"/>
    <cellStyle name="normální 2" xfId="2" xr:uid="{ABBAEA44-7F4B-4FF4-949D-B7D8E62E47B8}"/>
    <cellStyle name="normální 2 3" xfId="10" xr:uid="{70E480C6-5378-4134-8A03-D30B76A28730}"/>
    <cellStyle name="Normální 3" xfId="8" xr:uid="{CADA27EF-8DF5-4A6D-A669-1B98AA202775}"/>
    <cellStyle name="Normální 4" xfId="11" xr:uid="{7914416D-A96B-4D23-B4D6-3DC7EE11FF94}"/>
    <cellStyle name="Normální 5" xfId="3" xr:uid="{AD18FFD8-CABF-4626-9A12-685712BF949E}"/>
    <cellStyle name="Normální 8" xfId="7" xr:uid="{609758DB-56F3-4103-9CB2-C641086E3F09}"/>
    <cellStyle name="Normální 9" xfId="6" xr:uid="{E07CFDE7-8D24-44B0-BA4E-E9131431929E}"/>
    <cellStyle name="normální_List1" xfId="12" xr:uid="{0F6CC6D2-F851-43BC-8316-7128B8AAED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topLeftCell="A19" workbookViewId="0">
      <selection activeCell="A38" sqref="A38:I38"/>
    </sheetView>
  </sheetViews>
  <sheetFormatPr defaultColWidth="12.08984375" defaultRowHeight="15" customHeight="1"/>
  <cols>
    <col min="1" max="1" width="9.08984375" customWidth="1"/>
    <col min="2" max="2" width="12.90625" customWidth="1"/>
    <col min="3" max="3" width="27.08984375" customWidth="1"/>
    <col min="4" max="4" width="10" customWidth="1"/>
    <col min="5" max="5" width="14" customWidth="1"/>
    <col min="6" max="6" width="27.08984375" customWidth="1"/>
    <col min="7" max="7" width="9.08984375" customWidth="1"/>
    <col min="8" max="8" width="12.90625" customWidth="1"/>
    <col min="9" max="9" width="27.08984375" customWidth="1"/>
  </cols>
  <sheetData>
    <row r="1" spans="1:9" ht="54.75" customHeight="1">
      <c r="A1" s="297" t="s">
        <v>0</v>
      </c>
      <c r="B1" s="298"/>
      <c r="C1" s="298"/>
      <c r="D1" s="298"/>
      <c r="E1" s="298"/>
      <c r="F1" s="298"/>
      <c r="G1" s="298"/>
      <c r="H1" s="298"/>
      <c r="I1" s="298"/>
    </row>
    <row r="2" spans="1:9" ht="14.5">
      <c r="A2" s="299" t="s">
        <v>1</v>
      </c>
      <c r="B2" s="300"/>
      <c r="C2" s="309" t="str">
        <f>'Stavební rozpočet'!D2</f>
        <v>REKONSTRUKCE KUCHYNĚ -  ZŠ ZÁRUBOVA   technologie kuchyně a zařízení jídelny</v>
      </c>
      <c r="D2" s="310"/>
      <c r="E2" s="304" t="s">
        <v>2</v>
      </c>
      <c r="F2" s="304" t="str">
        <f>'Stavební rozpočet'!K2</f>
        <v>Městská část Praha 12,Generála Šišky 2375/6, Praha</v>
      </c>
      <c r="G2" s="300"/>
      <c r="H2" s="304" t="s">
        <v>3</v>
      </c>
      <c r="I2" s="306" t="s">
        <v>4</v>
      </c>
    </row>
    <row r="3" spans="1:9" ht="34.25" customHeight="1">
      <c r="A3" s="301"/>
      <c r="B3" s="302"/>
      <c r="C3" s="311"/>
      <c r="D3" s="311"/>
      <c r="E3" s="302"/>
      <c r="F3" s="302"/>
      <c r="G3" s="302"/>
      <c r="H3" s="302"/>
      <c r="I3" s="307"/>
    </row>
    <row r="4" spans="1:9" ht="14.5">
      <c r="A4" s="303" t="s">
        <v>5</v>
      </c>
      <c r="B4" s="302"/>
      <c r="C4" s="305" t="str">
        <f>'Stavební rozpočet'!D4</f>
        <v>Oprava a rekonstrukce</v>
      </c>
      <c r="D4" s="302"/>
      <c r="E4" s="305" t="s">
        <v>6</v>
      </c>
      <c r="F4" s="305" t="str">
        <f>'Stavební rozpočet'!K4</f>
        <v>MIKRO PRAHA spol s.r.</v>
      </c>
      <c r="G4" s="302"/>
      <c r="H4" s="305" t="s">
        <v>3</v>
      </c>
      <c r="I4" s="307" t="s">
        <v>7</v>
      </c>
    </row>
    <row r="5" spans="1:9" ht="15" customHeight="1">
      <c r="A5" s="301"/>
      <c r="B5" s="302"/>
      <c r="C5" s="302"/>
      <c r="D5" s="302"/>
      <c r="E5" s="302"/>
      <c r="F5" s="302"/>
      <c r="G5" s="302"/>
      <c r="H5" s="302"/>
      <c r="I5" s="307"/>
    </row>
    <row r="6" spans="1:9" ht="14.5">
      <c r="A6" s="303" t="s">
        <v>8</v>
      </c>
      <c r="B6" s="302"/>
      <c r="C6" s="305" t="str">
        <f>'Stavební rozpočet'!D6</f>
        <v>ZÁRUBOVA 977/17, K.Ú. KAMÝK, PRAHA 12</v>
      </c>
      <c r="D6" s="302"/>
      <c r="E6" s="305" t="s">
        <v>9</v>
      </c>
      <c r="F6" s="305" t="str">
        <f>'Stavební rozpočet'!K6</f>
        <v> </v>
      </c>
      <c r="G6" s="302"/>
      <c r="H6" s="305" t="s">
        <v>3</v>
      </c>
      <c r="I6" s="307" t="s">
        <v>10</v>
      </c>
    </row>
    <row r="7" spans="1:9" ht="15" customHeight="1">
      <c r="A7" s="301"/>
      <c r="B7" s="302"/>
      <c r="C7" s="302"/>
      <c r="D7" s="302"/>
      <c r="E7" s="302"/>
      <c r="F7" s="302"/>
      <c r="G7" s="302"/>
      <c r="H7" s="302"/>
      <c r="I7" s="307"/>
    </row>
    <row r="8" spans="1:9" ht="14.5">
      <c r="A8" s="303" t="s">
        <v>11</v>
      </c>
      <c r="B8" s="302"/>
      <c r="C8" s="305" t="str">
        <f>'Stavební rozpočet'!H4</f>
        <v xml:space="preserve"> </v>
      </c>
      <c r="D8" s="302"/>
      <c r="E8" s="305" t="s">
        <v>12</v>
      </c>
      <c r="F8" s="305" t="str">
        <f>'Stavební rozpočet'!H6</f>
        <v xml:space="preserve"> </v>
      </c>
      <c r="G8" s="302"/>
      <c r="H8" s="302" t="s">
        <v>13</v>
      </c>
      <c r="I8" s="308">
        <v>406</v>
      </c>
    </row>
    <row r="9" spans="1:9" ht="14.5">
      <c r="A9" s="301"/>
      <c r="B9" s="302"/>
      <c r="C9" s="302"/>
      <c r="D9" s="302"/>
      <c r="E9" s="302"/>
      <c r="F9" s="302"/>
      <c r="G9" s="302"/>
      <c r="H9" s="302"/>
      <c r="I9" s="307"/>
    </row>
    <row r="10" spans="1:9" ht="14.5">
      <c r="A10" s="303" t="s">
        <v>14</v>
      </c>
      <c r="B10" s="302"/>
      <c r="C10" s="305" t="str">
        <f>'Stavební rozpočet'!D8</f>
        <v xml:space="preserve"> </v>
      </c>
      <c r="D10" s="302"/>
      <c r="E10" s="305" t="s">
        <v>15</v>
      </c>
      <c r="F10" s="305" t="str">
        <f>'Stavební rozpočet'!K8</f>
        <v>Ing Javůrek</v>
      </c>
      <c r="G10" s="302"/>
      <c r="H10" s="302" t="s">
        <v>16</v>
      </c>
      <c r="I10" s="313" t="str">
        <f>'Stavební rozpočet'!H8</f>
        <v>05.05.2025</v>
      </c>
    </row>
    <row r="11" spans="1:9" ht="14.5">
      <c r="A11" s="318"/>
      <c r="B11" s="312"/>
      <c r="C11" s="312"/>
      <c r="D11" s="312"/>
      <c r="E11" s="312"/>
      <c r="F11" s="312"/>
      <c r="G11" s="312"/>
      <c r="H11" s="312"/>
      <c r="I11" s="314"/>
    </row>
    <row r="12" spans="1:9" ht="23">
      <c r="A12" s="315" t="s">
        <v>17</v>
      </c>
      <c r="B12" s="315"/>
      <c r="C12" s="315"/>
      <c r="D12" s="315"/>
      <c r="E12" s="315"/>
      <c r="F12" s="315"/>
      <c r="G12" s="315"/>
      <c r="H12" s="315"/>
      <c r="I12" s="315"/>
    </row>
    <row r="13" spans="1:9" ht="26.25" customHeight="1">
      <c r="A13" s="4" t="s">
        <v>18</v>
      </c>
      <c r="B13" s="316" t="s">
        <v>19</v>
      </c>
      <c r="C13" s="317"/>
      <c r="D13" s="5" t="s">
        <v>20</v>
      </c>
      <c r="E13" s="316" t="s">
        <v>21</v>
      </c>
      <c r="F13" s="317"/>
      <c r="G13" s="5" t="s">
        <v>22</v>
      </c>
      <c r="H13" s="316" t="s">
        <v>23</v>
      </c>
      <c r="I13" s="317"/>
    </row>
    <row r="14" spans="1:9" ht="15.5">
      <c r="A14" s="6" t="s">
        <v>24</v>
      </c>
      <c r="B14" s="7" t="s">
        <v>25</v>
      </c>
      <c r="C14" s="8">
        <f>SUM('Stavební rozpočet'!AA12:AA483)</f>
        <v>0</v>
      </c>
      <c r="D14" s="325" t="s">
        <v>26</v>
      </c>
      <c r="E14" s="326"/>
      <c r="F14" s="8">
        <f>VORN!I15</f>
        <v>0</v>
      </c>
      <c r="G14" s="325" t="s">
        <v>27</v>
      </c>
      <c r="H14" s="326"/>
      <c r="I14" s="8">
        <f>VORN!I21</f>
        <v>0</v>
      </c>
    </row>
    <row r="15" spans="1:9" ht="15.5">
      <c r="A15" s="9" t="s">
        <v>10</v>
      </c>
      <c r="B15" s="7" t="s">
        <v>28</v>
      </c>
      <c r="C15" s="8">
        <f>SUM('Stavební rozpočet'!AB12:AB483)</f>
        <v>0</v>
      </c>
      <c r="D15" s="325" t="s">
        <v>29</v>
      </c>
      <c r="E15" s="326"/>
      <c r="F15" s="8">
        <f>VORN!I16</f>
        <v>0</v>
      </c>
      <c r="G15" s="325" t="s">
        <v>30</v>
      </c>
      <c r="H15" s="326"/>
      <c r="I15" s="8">
        <f>VORN!I22</f>
        <v>0</v>
      </c>
    </row>
    <row r="16" spans="1:9" ht="15.5">
      <c r="A16" s="6" t="s">
        <v>31</v>
      </c>
      <c r="B16" s="7" t="s">
        <v>25</v>
      </c>
      <c r="C16" s="8">
        <f>SUM('Stavební rozpočet'!AC12:AC483)</f>
        <v>0</v>
      </c>
      <c r="D16" s="325" t="s">
        <v>32</v>
      </c>
      <c r="E16" s="326"/>
      <c r="F16" s="8">
        <f>VORN!I17</f>
        <v>0</v>
      </c>
      <c r="G16" s="325" t="s">
        <v>33</v>
      </c>
      <c r="H16" s="326"/>
      <c r="I16" s="8">
        <f>VORN!I23</f>
        <v>0</v>
      </c>
    </row>
    <row r="17" spans="1:9" ht="15.5">
      <c r="A17" s="9" t="s">
        <v>10</v>
      </c>
      <c r="B17" s="7" t="s">
        <v>28</v>
      </c>
      <c r="C17" s="8">
        <f>SUM('Stavební rozpočet'!AD12:AD483)</f>
        <v>0</v>
      </c>
      <c r="D17" s="325" t="s">
        <v>10</v>
      </c>
      <c r="E17" s="326"/>
      <c r="F17" s="10" t="s">
        <v>10</v>
      </c>
      <c r="G17" s="325" t="s">
        <v>34</v>
      </c>
      <c r="H17" s="326"/>
      <c r="I17" s="8">
        <f>VORN!I24</f>
        <v>0</v>
      </c>
    </row>
    <row r="18" spans="1:9" ht="15.5">
      <c r="A18" s="6" t="s">
        <v>35</v>
      </c>
      <c r="B18" s="7" t="s">
        <v>25</v>
      </c>
      <c r="C18" s="8">
        <f>SUM('Stavební rozpočet'!AE12:AE483)</f>
        <v>0</v>
      </c>
      <c r="D18" s="325" t="s">
        <v>10</v>
      </c>
      <c r="E18" s="326"/>
      <c r="F18" s="10" t="s">
        <v>10</v>
      </c>
      <c r="G18" s="325" t="s">
        <v>36</v>
      </c>
      <c r="H18" s="326"/>
      <c r="I18" s="8">
        <f>VORN!I25</f>
        <v>0</v>
      </c>
    </row>
    <row r="19" spans="1:9" ht="15.5">
      <c r="A19" s="9" t="s">
        <v>10</v>
      </c>
      <c r="B19" s="7" t="s">
        <v>28</v>
      </c>
      <c r="C19" s="8">
        <f>SUM('Stavební rozpočet'!AF12:AF483)</f>
        <v>0</v>
      </c>
      <c r="D19" s="325" t="s">
        <v>10</v>
      </c>
      <c r="E19" s="326"/>
      <c r="F19" s="10" t="s">
        <v>10</v>
      </c>
      <c r="G19" s="325" t="s">
        <v>37</v>
      </c>
      <c r="H19" s="326"/>
      <c r="I19" s="8">
        <f>VORN!I26</f>
        <v>0</v>
      </c>
    </row>
    <row r="20" spans="1:9" ht="15.5">
      <c r="A20" s="319" t="s">
        <v>38</v>
      </c>
      <c r="B20" s="320"/>
      <c r="C20" s="8">
        <f>SUM('Stavební rozpočet'!AG12:AG483)</f>
        <v>0</v>
      </c>
      <c r="D20" s="325" t="s">
        <v>10</v>
      </c>
      <c r="E20" s="326"/>
      <c r="F20" s="10" t="s">
        <v>10</v>
      </c>
      <c r="G20" s="325" t="s">
        <v>10</v>
      </c>
      <c r="H20" s="326"/>
      <c r="I20" s="10" t="s">
        <v>10</v>
      </c>
    </row>
    <row r="21" spans="1:9" ht="15.5">
      <c r="A21" s="321" t="s">
        <v>39</v>
      </c>
      <c r="B21" s="322"/>
      <c r="C21" s="11">
        <f>SUM('Stavební rozpočet'!Y12:Y483)</f>
        <v>0</v>
      </c>
      <c r="D21" s="327" t="s">
        <v>10</v>
      </c>
      <c r="E21" s="328"/>
      <c r="F21" s="12" t="s">
        <v>10</v>
      </c>
      <c r="G21" s="327" t="s">
        <v>10</v>
      </c>
      <c r="H21" s="328"/>
      <c r="I21" s="12" t="s">
        <v>10</v>
      </c>
    </row>
    <row r="22" spans="1:9" ht="16.5" customHeight="1">
      <c r="A22" s="323" t="s">
        <v>40</v>
      </c>
      <c r="B22" s="324"/>
      <c r="C22" s="13">
        <f>ROUND(SUM(C14:C21),0)</f>
        <v>0</v>
      </c>
      <c r="D22" s="329" t="s">
        <v>41</v>
      </c>
      <c r="E22" s="324"/>
      <c r="F22" s="13">
        <f>SUM(F14:F21)</f>
        <v>0</v>
      </c>
      <c r="G22" s="329" t="s">
        <v>42</v>
      </c>
      <c r="H22" s="324"/>
      <c r="I22" s="13">
        <f>SUM(I14:I21)</f>
        <v>0</v>
      </c>
    </row>
    <row r="23" spans="1:9" ht="15.5">
      <c r="A23" s="319" t="s">
        <v>43</v>
      </c>
      <c r="B23" s="320"/>
      <c r="C23" s="8">
        <v>0</v>
      </c>
      <c r="D23" s="330" t="s">
        <v>44</v>
      </c>
      <c r="E23" s="320"/>
      <c r="F23" s="14">
        <v>0</v>
      </c>
      <c r="G23" s="330" t="s">
        <v>45</v>
      </c>
      <c r="H23" s="320"/>
      <c r="I23" s="8">
        <v>0</v>
      </c>
    </row>
    <row r="24" spans="1:9" ht="15.5">
      <c r="A24" s="319" t="s">
        <v>46</v>
      </c>
      <c r="B24" s="320"/>
      <c r="C24" s="8">
        <f>ROUND(C22*(1-C23/100),0)</f>
        <v>0</v>
      </c>
      <c r="G24" s="319" t="s">
        <v>47</v>
      </c>
      <c r="H24" s="320"/>
      <c r="I24" s="8">
        <f>vorn_sum</f>
        <v>0</v>
      </c>
    </row>
    <row r="25" spans="1:9" ht="15.5">
      <c r="G25" s="319" t="s">
        <v>48</v>
      </c>
      <c r="H25" s="320"/>
      <c r="I25" s="8">
        <v>0</v>
      </c>
    </row>
    <row r="28" spans="1:9" ht="15.5">
      <c r="A28" s="331" t="s">
        <v>49</v>
      </c>
      <c r="B28" s="332"/>
      <c r="C28" s="15">
        <f>ROUND(SUM('Stavební rozpočet'!AI12:AI483)*(1-C23/100),0)</f>
        <v>0</v>
      </c>
    </row>
    <row r="29" spans="1:9" ht="15.5">
      <c r="A29" s="333" t="s">
        <v>50</v>
      </c>
      <c r="B29" s="334"/>
      <c r="C29" s="16">
        <f>ROUND(SUM('Stavební rozpočet'!AJ12:AJ483)*(1-C23/100),0)</f>
        <v>0</v>
      </c>
      <c r="D29" s="335" t="s">
        <v>51</v>
      </c>
      <c r="E29" s="332"/>
      <c r="F29" s="15">
        <f>ROUND(C29*(12/100),2)</f>
        <v>0</v>
      </c>
      <c r="G29" s="335" t="s">
        <v>52</v>
      </c>
      <c r="H29" s="332"/>
      <c r="I29" s="15">
        <f>ROUND(SUM(C28:C30),0)</f>
        <v>0</v>
      </c>
    </row>
    <row r="30" spans="1:9" ht="15.5">
      <c r="A30" s="333" t="s">
        <v>53</v>
      </c>
      <c r="B30" s="334"/>
      <c r="C30" s="16">
        <f>ROUND(SUM('Stavební rozpočet'!AK12:AK483)*(1-C23/100)+(F22+I22+F23+I23+I24+I25),0)</f>
        <v>0</v>
      </c>
      <c r="D30" s="336" t="s">
        <v>54</v>
      </c>
      <c r="E30" s="334"/>
      <c r="F30" s="16">
        <f>ROUND(C30*(21/100),2)</f>
        <v>0</v>
      </c>
      <c r="G30" s="336" t="s">
        <v>55</v>
      </c>
      <c r="H30" s="334"/>
      <c r="I30" s="16">
        <f>ROUND(SUM(F29:F30)+I29,0)</f>
        <v>0</v>
      </c>
    </row>
    <row r="32" spans="1:9" ht="15.5">
      <c r="A32" s="346" t="s">
        <v>56</v>
      </c>
      <c r="B32" s="338"/>
      <c r="C32" s="339"/>
      <c r="D32" s="337" t="s">
        <v>57</v>
      </c>
      <c r="E32" s="338"/>
      <c r="F32" s="339"/>
      <c r="G32" s="337" t="s">
        <v>58</v>
      </c>
      <c r="H32" s="338"/>
      <c r="I32" s="339"/>
    </row>
    <row r="33" spans="1:9" ht="15.5">
      <c r="A33" s="347" t="s">
        <v>10</v>
      </c>
      <c r="B33" s="341"/>
      <c r="C33" s="342"/>
      <c r="D33" s="340" t="s">
        <v>10</v>
      </c>
      <c r="E33" s="341"/>
      <c r="F33" s="342"/>
      <c r="G33" s="340" t="s">
        <v>10</v>
      </c>
      <c r="H33" s="341"/>
      <c r="I33" s="342"/>
    </row>
    <row r="34" spans="1:9" ht="15.5">
      <c r="A34" s="347" t="s">
        <v>10</v>
      </c>
      <c r="B34" s="341"/>
      <c r="C34" s="342"/>
      <c r="D34" s="340" t="s">
        <v>10</v>
      </c>
      <c r="E34" s="341"/>
      <c r="F34" s="342"/>
      <c r="G34" s="340" t="s">
        <v>10</v>
      </c>
      <c r="H34" s="341"/>
      <c r="I34" s="342"/>
    </row>
    <row r="35" spans="1:9" ht="15.5">
      <c r="A35" s="347" t="s">
        <v>10</v>
      </c>
      <c r="B35" s="341"/>
      <c r="C35" s="342"/>
      <c r="D35" s="340" t="s">
        <v>10</v>
      </c>
      <c r="E35" s="341"/>
      <c r="F35" s="342"/>
      <c r="G35" s="340" t="s">
        <v>10</v>
      </c>
      <c r="H35" s="341"/>
      <c r="I35" s="342"/>
    </row>
    <row r="36" spans="1:9" ht="15.5">
      <c r="A36" s="348" t="s">
        <v>59</v>
      </c>
      <c r="B36" s="344"/>
      <c r="C36" s="345"/>
      <c r="D36" s="343" t="s">
        <v>59</v>
      </c>
      <c r="E36" s="344"/>
      <c r="F36" s="345"/>
      <c r="G36" s="343" t="s">
        <v>59</v>
      </c>
      <c r="H36" s="344"/>
      <c r="I36" s="345"/>
    </row>
    <row r="37" spans="1:9" ht="14.5">
      <c r="A37" s="17" t="s">
        <v>60</v>
      </c>
    </row>
    <row r="38" spans="1:9" ht="12.75" customHeight="1">
      <c r="A38" s="305" t="s">
        <v>10</v>
      </c>
      <c r="B38" s="302"/>
      <c r="C38" s="302"/>
      <c r="D38" s="302"/>
      <c r="E38" s="302"/>
      <c r="F38" s="302"/>
      <c r="G38" s="302"/>
      <c r="H38" s="302"/>
      <c r="I38" s="302"/>
    </row>
  </sheetData>
  <sheetProtection algorithmName="SHA-512" hashValue="Vga1IcE6kNa08LvXJ2Jz4UXkAcfim6WzQpspHXHElAYQ20peDWAR9jrRWUob3Y4j7oVwB8nzKz2697DDoDkYcQ==" saltValue="6tI/HHYBitBnaYvPV4Hwcg==" spinCount="100000" sheet="1" objects="1" scenarios="1"/>
  <mergeCells count="85">
    <mergeCell ref="A38:I38"/>
    <mergeCell ref="G32:I32"/>
    <mergeCell ref="G33:I33"/>
    <mergeCell ref="G34:I34"/>
    <mergeCell ref="G35:I35"/>
    <mergeCell ref="G36:I36"/>
    <mergeCell ref="D32:F32"/>
    <mergeCell ref="D33:F33"/>
    <mergeCell ref="D34:F34"/>
    <mergeCell ref="D35:F35"/>
    <mergeCell ref="D36:F36"/>
    <mergeCell ref="A32:C32"/>
    <mergeCell ref="A33:C33"/>
    <mergeCell ref="A34:C34"/>
    <mergeCell ref="A35:C35"/>
    <mergeCell ref="A36:C36"/>
    <mergeCell ref="G24:H24"/>
    <mergeCell ref="G25:H25"/>
    <mergeCell ref="A28:B28"/>
    <mergeCell ref="A29:B29"/>
    <mergeCell ref="A30:B30"/>
    <mergeCell ref="D29:E29"/>
    <mergeCell ref="D30:E30"/>
    <mergeCell ref="G29:H29"/>
    <mergeCell ref="G30:H30"/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D19:E19"/>
    <mergeCell ref="D20:E20"/>
    <mergeCell ref="D21:E21"/>
    <mergeCell ref="D22:E22"/>
    <mergeCell ref="D23:E23"/>
    <mergeCell ref="D14:E14"/>
    <mergeCell ref="D15:E15"/>
    <mergeCell ref="D16:E16"/>
    <mergeCell ref="D17:E17"/>
    <mergeCell ref="D18:E18"/>
    <mergeCell ref="A20:B20"/>
    <mergeCell ref="A21:B21"/>
    <mergeCell ref="A22:B22"/>
    <mergeCell ref="A23:B23"/>
    <mergeCell ref="A24:B24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"/>
  <sheetViews>
    <sheetView topLeftCell="A14" workbookViewId="0">
      <selection activeCell="G22" sqref="G22"/>
    </sheetView>
  </sheetViews>
  <sheetFormatPr defaultColWidth="12.08984375" defaultRowHeight="15" customHeight="1"/>
  <cols>
    <col min="1" max="1" width="9.08984375" customWidth="1"/>
    <col min="2" max="2" width="12.90625" customWidth="1"/>
    <col min="3" max="3" width="22.90625" customWidth="1"/>
    <col min="4" max="4" width="10" customWidth="1"/>
    <col min="5" max="5" width="14" customWidth="1"/>
    <col min="6" max="6" width="22.90625" customWidth="1"/>
    <col min="7" max="7" width="9.08984375" customWidth="1"/>
    <col min="8" max="8" width="17.08984375" customWidth="1"/>
    <col min="9" max="9" width="22.90625" customWidth="1"/>
  </cols>
  <sheetData>
    <row r="1" spans="1:9" ht="54.75" customHeight="1">
      <c r="A1" s="297" t="s">
        <v>61</v>
      </c>
      <c r="B1" s="298"/>
      <c r="C1" s="298"/>
      <c r="D1" s="298"/>
      <c r="E1" s="298"/>
      <c r="F1" s="298"/>
      <c r="G1" s="298"/>
      <c r="H1" s="298"/>
      <c r="I1" s="298"/>
    </row>
    <row r="2" spans="1:9" ht="14.5">
      <c r="A2" s="299" t="s">
        <v>1</v>
      </c>
      <c r="B2" s="300"/>
      <c r="C2" s="309" t="str">
        <f>'Stavební rozpočet'!D2</f>
        <v>REKONSTRUKCE KUCHYNĚ -  ZŠ ZÁRUBOVA   technologie kuchyně a zařízení jídelny</v>
      </c>
      <c r="D2" s="310"/>
      <c r="E2" s="304" t="s">
        <v>2</v>
      </c>
      <c r="F2" s="304" t="str">
        <f>'Stavební rozpočet'!K2</f>
        <v>Městská část Praha 12,Generála Šišky 2375/6, Praha</v>
      </c>
      <c r="G2" s="300"/>
      <c r="H2" s="304" t="s">
        <v>3</v>
      </c>
      <c r="I2" s="306" t="s">
        <v>4</v>
      </c>
    </row>
    <row r="3" spans="1:9" ht="15" customHeight="1">
      <c r="A3" s="301"/>
      <c r="B3" s="302"/>
      <c r="C3" s="311"/>
      <c r="D3" s="311"/>
      <c r="E3" s="302"/>
      <c r="F3" s="302"/>
      <c r="G3" s="302"/>
      <c r="H3" s="302"/>
      <c r="I3" s="307"/>
    </row>
    <row r="4" spans="1:9" ht="14.5">
      <c r="A4" s="303" t="s">
        <v>5</v>
      </c>
      <c r="B4" s="302"/>
      <c r="C4" s="305" t="str">
        <f>'Stavební rozpočet'!D4</f>
        <v>Oprava a rekonstrukce</v>
      </c>
      <c r="D4" s="302"/>
      <c r="E4" s="305" t="s">
        <v>6</v>
      </c>
      <c r="F4" s="305" t="str">
        <f>'Stavební rozpočet'!K4</f>
        <v>MIKRO PRAHA spol s.r.</v>
      </c>
      <c r="G4" s="302"/>
      <c r="H4" s="305" t="s">
        <v>3</v>
      </c>
      <c r="I4" s="307" t="s">
        <v>7</v>
      </c>
    </row>
    <row r="5" spans="1:9" ht="15" customHeight="1">
      <c r="A5" s="301"/>
      <c r="B5" s="302"/>
      <c r="C5" s="302"/>
      <c r="D5" s="302"/>
      <c r="E5" s="302"/>
      <c r="F5" s="302"/>
      <c r="G5" s="302"/>
      <c r="H5" s="302"/>
      <c r="I5" s="307"/>
    </row>
    <row r="6" spans="1:9" ht="14.5">
      <c r="A6" s="303" t="s">
        <v>8</v>
      </c>
      <c r="B6" s="302"/>
      <c r="C6" s="305" t="str">
        <f>'Stavební rozpočet'!D6</f>
        <v>ZÁRUBOVA 977/17, K.Ú. KAMÝK, PRAHA 12</v>
      </c>
      <c r="D6" s="302"/>
      <c r="E6" s="305" t="s">
        <v>9</v>
      </c>
      <c r="F6" s="305" t="str">
        <f>'Stavební rozpočet'!K6</f>
        <v> </v>
      </c>
      <c r="G6" s="302"/>
      <c r="H6" s="305" t="s">
        <v>3</v>
      </c>
      <c r="I6" s="307" t="s">
        <v>10</v>
      </c>
    </row>
    <row r="7" spans="1:9" ht="15" customHeight="1">
      <c r="A7" s="301"/>
      <c r="B7" s="302"/>
      <c r="C7" s="302"/>
      <c r="D7" s="302"/>
      <c r="E7" s="302"/>
      <c r="F7" s="302"/>
      <c r="G7" s="302"/>
      <c r="H7" s="302"/>
      <c r="I7" s="307"/>
    </row>
    <row r="8" spans="1:9" ht="14.5">
      <c r="A8" s="303" t="s">
        <v>11</v>
      </c>
      <c r="B8" s="302"/>
      <c r="C8" s="305" t="str">
        <f>'Stavební rozpočet'!H4</f>
        <v xml:space="preserve"> </v>
      </c>
      <c r="D8" s="302"/>
      <c r="E8" s="305" t="s">
        <v>12</v>
      </c>
      <c r="F8" s="305" t="str">
        <f>'Stavební rozpočet'!H6</f>
        <v xml:space="preserve"> </v>
      </c>
      <c r="G8" s="302"/>
      <c r="H8" s="302" t="s">
        <v>13</v>
      </c>
      <c r="I8" s="308">
        <v>406</v>
      </c>
    </row>
    <row r="9" spans="1:9" ht="14.5">
      <c r="A9" s="301"/>
      <c r="B9" s="302"/>
      <c r="C9" s="302"/>
      <c r="D9" s="302"/>
      <c r="E9" s="302"/>
      <c r="F9" s="302"/>
      <c r="G9" s="302"/>
      <c r="H9" s="302"/>
      <c r="I9" s="307"/>
    </row>
    <row r="10" spans="1:9" ht="14.5">
      <c r="A10" s="303" t="s">
        <v>14</v>
      </c>
      <c r="B10" s="302"/>
      <c r="C10" s="305" t="str">
        <f>'Stavební rozpočet'!D8</f>
        <v xml:space="preserve"> </v>
      </c>
      <c r="D10" s="302"/>
      <c r="E10" s="305" t="s">
        <v>15</v>
      </c>
      <c r="F10" s="305" t="str">
        <f>'Stavební rozpočet'!K8</f>
        <v>Ing Javůrek</v>
      </c>
      <c r="G10" s="302"/>
      <c r="H10" s="302" t="s">
        <v>16</v>
      </c>
      <c r="I10" s="313" t="str">
        <f>'Stavební rozpočet'!H8</f>
        <v>05.05.2025</v>
      </c>
    </row>
    <row r="11" spans="1:9" ht="14.5">
      <c r="A11" s="318"/>
      <c r="B11" s="312"/>
      <c r="C11" s="312"/>
      <c r="D11" s="312"/>
      <c r="E11" s="312"/>
      <c r="F11" s="312"/>
      <c r="G11" s="312"/>
      <c r="H11" s="312"/>
      <c r="I11" s="314"/>
    </row>
    <row r="13" spans="1:9" ht="15.5">
      <c r="A13" s="349" t="s">
        <v>62</v>
      </c>
      <c r="B13" s="349"/>
      <c r="C13" s="349"/>
      <c r="D13" s="349"/>
      <c r="E13" s="349"/>
    </row>
    <row r="14" spans="1:9" ht="14.5">
      <c r="A14" s="350" t="s">
        <v>63</v>
      </c>
      <c r="B14" s="351"/>
      <c r="C14" s="351"/>
      <c r="D14" s="351"/>
      <c r="E14" s="352"/>
      <c r="F14" s="18" t="s">
        <v>64</v>
      </c>
      <c r="G14" s="18" t="s">
        <v>65</v>
      </c>
      <c r="H14" s="18" t="s">
        <v>66</v>
      </c>
      <c r="I14" s="18" t="s">
        <v>64</v>
      </c>
    </row>
    <row r="15" spans="1:9" ht="14.5">
      <c r="A15" s="353" t="s">
        <v>26</v>
      </c>
      <c r="B15" s="354"/>
      <c r="C15" s="354"/>
      <c r="D15" s="354"/>
      <c r="E15" s="355"/>
      <c r="F15" s="19">
        <v>0</v>
      </c>
      <c r="G15" s="20" t="s">
        <v>10</v>
      </c>
      <c r="H15" s="20" t="s">
        <v>10</v>
      </c>
      <c r="I15" s="19">
        <f>F15</f>
        <v>0</v>
      </c>
    </row>
    <row r="16" spans="1:9" ht="14.5">
      <c r="A16" s="353" t="s">
        <v>29</v>
      </c>
      <c r="B16" s="354"/>
      <c r="C16" s="354"/>
      <c r="D16" s="354"/>
      <c r="E16" s="355"/>
      <c r="F16" s="19">
        <v>0</v>
      </c>
      <c r="G16" s="20" t="s">
        <v>10</v>
      </c>
      <c r="H16" s="20" t="s">
        <v>10</v>
      </c>
      <c r="I16" s="19">
        <f>F16</f>
        <v>0</v>
      </c>
    </row>
    <row r="17" spans="1:9" ht="14.5">
      <c r="A17" s="356" t="s">
        <v>32</v>
      </c>
      <c r="B17" s="357"/>
      <c r="C17" s="357"/>
      <c r="D17" s="357"/>
      <c r="E17" s="358"/>
      <c r="F17" s="21">
        <v>0</v>
      </c>
      <c r="G17" s="22" t="s">
        <v>10</v>
      </c>
      <c r="H17" s="22" t="s">
        <v>10</v>
      </c>
      <c r="I17" s="21">
        <f>F17</f>
        <v>0</v>
      </c>
    </row>
    <row r="18" spans="1:9" ht="14.5">
      <c r="A18" s="359" t="s">
        <v>67</v>
      </c>
      <c r="B18" s="360"/>
      <c r="C18" s="360"/>
      <c r="D18" s="360"/>
      <c r="E18" s="361"/>
      <c r="F18" s="23" t="s">
        <v>10</v>
      </c>
      <c r="G18" s="24" t="s">
        <v>10</v>
      </c>
      <c r="H18" s="24" t="s">
        <v>10</v>
      </c>
      <c r="I18" s="25">
        <f>SUM(I15:I17)</f>
        <v>0</v>
      </c>
    </row>
    <row r="20" spans="1:9" ht="14.5">
      <c r="A20" s="350" t="s">
        <v>23</v>
      </c>
      <c r="B20" s="351"/>
      <c r="C20" s="351"/>
      <c r="D20" s="351"/>
      <c r="E20" s="352"/>
      <c r="F20" s="18" t="s">
        <v>64</v>
      </c>
      <c r="G20" s="18" t="s">
        <v>65</v>
      </c>
      <c r="H20" s="18" t="s">
        <v>66</v>
      </c>
      <c r="I20" s="18" t="s">
        <v>64</v>
      </c>
    </row>
    <row r="21" spans="1:9" ht="14.5">
      <c r="A21" s="353" t="s">
        <v>27</v>
      </c>
      <c r="B21" s="354"/>
      <c r="C21" s="354"/>
      <c r="D21" s="354"/>
      <c r="E21" s="355"/>
      <c r="F21" s="20" t="s">
        <v>10</v>
      </c>
      <c r="G21" s="272">
        <v>0</v>
      </c>
      <c r="H21" s="19">
        <f>'Krycí list rozpočtu'!C24</f>
        <v>0</v>
      </c>
      <c r="I21" s="19">
        <f>ROUND((G21/100)*H21,2)</f>
        <v>0</v>
      </c>
    </row>
    <row r="22" spans="1:9" ht="14.5">
      <c r="A22" s="353" t="s">
        <v>30</v>
      </c>
      <c r="B22" s="354"/>
      <c r="C22" s="354"/>
      <c r="D22" s="354"/>
      <c r="E22" s="355"/>
      <c r="F22" s="272">
        <v>0</v>
      </c>
      <c r="G22" s="20" t="s">
        <v>10</v>
      </c>
      <c r="H22" s="20" t="s">
        <v>10</v>
      </c>
      <c r="I22" s="19">
        <f>F22</f>
        <v>0</v>
      </c>
    </row>
    <row r="23" spans="1:9" ht="14.5">
      <c r="A23" s="353" t="s">
        <v>33</v>
      </c>
      <c r="B23" s="354"/>
      <c r="C23" s="354"/>
      <c r="D23" s="354"/>
      <c r="E23" s="355"/>
      <c r="F23" s="272">
        <v>0</v>
      </c>
      <c r="G23" s="20" t="s">
        <v>10</v>
      </c>
      <c r="H23" s="20" t="s">
        <v>10</v>
      </c>
      <c r="I23" s="19">
        <f>F23</f>
        <v>0</v>
      </c>
    </row>
    <row r="24" spans="1:9" ht="14.5">
      <c r="A24" s="353" t="s">
        <v>34</v>
      </c>
      <c r="B24" s="354"/>
      <c r="C24" s="354"/>
      <c r="D24" s="354"/>
      <c r="E24" s="355"/>
      <c r="F24" s="272">
        <v>0</v>
      </c>
      <c r="G24" s="20" t="s">
        <v>10</v>
      </c>
      <c r="H24" s="20" t="s">
        <v>10</v>
      </c>
      <c r="I24" s="19">
        <f>F24</f>
        <v>0</v>
      </c>
    </row>
    <row r="25" spans="1:9" ht="14.5">
      <c r="A25" s="353" t="s">
        <v>36</v>
      </c>
      <c r="B25" s="354"/>
      <c r="C25" s="354"/>
      <c r="D25" s="354"/>
      <c r="E25" s="355"/>
      <c r="F25" s="19">
        <v>0</v>
      </c>
      <c r="G25" s="20" t="s">
        <v>10</v>
      </c>
      <c r="H25" s="20" t="s">
        <v>10</v>
      </c>
      <c r="I25" s="19">
        <f>F25</f>
        <v>0</v>
      </c>
    </row>
    <row r="26" spans="1:9" ht="14.5">
      <c r="A26" s="356" t="s">
        <v>37</v>
      </c>
      <c r="B26" s="357"/>
      <c r="C26" s="357"/>
      <c r="D26" s="357"/>
      <c r="E26" s="358"/>
      <c r="F26" s="21">
        <v>0</v>
      </c>
      <c r="G26" s="22" t="s">
        <v>10</v>
      </c>
      <c r="H26" s="22" t="s">
        <v>10</v>
      </c>
      <c r="I26" s="21">
        <f>F26</f>
        <v>0</v>
      </c>
    </row>
    <row r="27" spans="1:9" ht="14.5">
      <c r="A27" s="359" t="s">
        <v>68</v>
      </c>
      <c r="B27" s="360"/>
      <c r="C27" s="360"/>
      <c r="D27" s="360"/>
      <c r="E27" s="361"/>
      <c r="F27" s="23" t="s">
        <v>10</v>
      </c>
      <c r="G27" s="24" t="s">
        <v>10</v>
      </c>
      <c r="H27" s="24" t="s">
        <v>10</v>
      </c>
      <c r="I27" s="25">
        <f>SUM(I21:I26)</f>
        <v>0</v>
      </c>
    </row>
    <row r="29" spans="1:9" ht="15.5">
      <c r="A29" s="362" t="s">
        <v>69</v>
      </c>
      <c r="B29" s="363"/>
      <c r="C29" s="363"/>
      <c r="D29" s="363"/>
      <c r="E29" s="364"/>
      <c r="F29" s="365">
        <f>I18+I27</f>
        <v>0</v>
      </c>
      <c r="G29" s="366"/>
      <c r="H29" s="366"/>
      <c r="I29" s="367"/>
    </row>
    <row r="33" spans="1:9" ht="15.5">
      <c r="A33" s="349" t="s">
        <v>70</v>
      </c>
      <c r="B33" s="349"/>
      <c r="C33" s="349"/>
      <c r="D33" s="349"/>
      <c r="E33" s="349"/>
    </row>
    <row r="34" spans="1:9" ht="14.5">
      <c r="A34" s="350" t="s">
        <v>71</v>
      </c>
      <c r="B34" s="351"/>
      <c r="C34" s="351"/>
      <c r="D34" s="351"/>
      <c r="E34" s="352"/>
      <c r="F34" s="18" t="s">
        <v>64</v>
      </c>
      <c r="G34" s="18" t="s">
        <v>65</v>
      </c>
      <c r="H34" s="18" t="s">
        <v>66</v>
      </c>
      <c r="I34" s="18" t="s">
        <v>64</v>
      </c>
    </row>
    <row r="35" spans="1:9" ht="14.5">
      <c r="A35" s="356" t="s">
        <v>10</v>
      </c>
      <c r="B35" s="357"/>
      <c r="C35" s="357"/>
      <c r="D35" s="357"/>
      <c r="E35" s="358"/>
      <c r="F35" s="21">
        <v>0</v>
      </c>
      <c r="G35" s="22" t="s">
        <v>10</v>
      </c>
      <c r="H35" s="22" t="s">
        <v>10</v>
      </c>
      <c r="I35" s="21">
        <f>F35</f>
        <v>0</v>
      </c>
    </row>
    <row r="36" spans="1:9" ht="14.5">
      <c r="A36" s="359" t="s">
        <v>72</v>
      </c>
      <c r="B36" s="360"/>
      <c r="C36" s="360"/>
      <c r="D36" s="360"/>
      <c r="E36" s="361"/>
      <c r="F36" s="23" t="s">
        <v>10</v>
      </c>
      <c r="G36" s="24" t="s">
        <v>10</v>
      </c>
      <c r="H36" s="24" t="s">
        <v>10</v>
      </c>
      <c r="I36" s="25">
        <f>SUM(I35:I35)</f>
        <v>0</v>
      </c>
    </row>
  </sheetData>
  <sheetProtection algorithmName="SHA-512" hashValue="7V4DZkf8tVixywYu+rKNE9XnMzcMxwNKGOkZa7P6Z9R7CoNi03zidK8HXQcrSZPa/mDd96hSScTTLdZTM9UU9Q==" saltValue="w9MevNFwlBhk+TLOOHJHnA==" spinCount="100000" sheet="1" objects="1" scenarios="1"/>
  <mergeCells count="51">
    <mergeCell ref="A36:E36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Y29"/>
  <sheetViews>
    <sheetView topLeftCell="D1" zoomScale="88" zoomScaleNormal="88" workbookViewId="0">
      <pane ySplit="11" topLeftCell="A18" activePane="bottomLeft" state="frozen"/>
      <selection pane="bottomLeft" activeCell="H22" sqref="H22"/>
    </sheetView>
  </sheetViews>
  <sheetFormatPr defaultColWidth="12.08984375" defaultRowHeight="15" customHeight="1"/>
  <cols>
    <col min="1" max="1" width="4" customWidth="1"/>
    <col min="2" max="2" width="7.54296875" customWidth="1"/>
    <col min="3" max="3" width="17.90625" customWidth="1"/>
    <col min="4" max="4" width="42.90625" customWidth="1"/>
    <col min="5" max="5" width="28.90625" customWidth="1"/>
    <col min="6" max="6" width="8" customWidth="1"/>
    <col min="7" max="7" width="12.90625" customWidth="1"/>
    <col min="8" max="8" width="15.36328125" customWidth="1"/>
    <col min="9" max="9" width="11.08984375" customWidth="1"/>
    <col min="10" max="12" width="15.6328125" customWidth="1"/>
    <col min="13" max="14" width="11.6328125" customWidth="1"/>
    <col min="15" max="15" width="14.6328125" customWidth="1"/>
    <col min="24" max="74" width="12.08984375" hidden="1"/>
    <col min="75" max="75" width="78.54296875" hidden="1" customWidth="1"/>
    <col min="76" max="77" width="12.08984375" hidden="1"/>
  </cols>
  <sheetData>
    <row r="1" spans="1:75" ht="54.75" customHeight="1">
      <c r="A1" s="298" t="s">
        <v>73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AR1" s="26">
        <f>SUM(AI1:AI2)</f>
        <v>0</v>
      </c>
      <c r="AS1" s="26">
        <f>SUM(AJ1:AJ2)</f>
        <v>0</v>
      </c>
      <c r="AT1" s="26">
        <f>SUM(AK1:AK2)</f>
        <v>0</v>
      </c>
    </row>
    <row r="2" spans="1:75" ht="14.5">
      <c r="A2" s="299" t="s">
        <v>1</v>
      </c>
      <c r="B2" s="300"/>
      <c r="C2" s="300"/>
      <c r="D2" s="309" t="s">
        <v>680</v>
      </c>
      <c r="E2" s="310"/>
      <c r="F2" s="300" t="s">
        <v>74</v>
      </c>
      <c r="G2" s="300"/>
      <c r="H2" s="300" t="s">
        <v>75</v>
      </c>
      <c r="I2" s="304" t="s">
        <v>2</v>
      </c>
      <c r="J2" s="300"/>
      <c r="K2" s="304" t="s">
        <v>76</v>
      </c>
      <c r="L2" s="300"/>
      <c r="M2" s="300"/>
      <c r="N2" s="300"/>
      <c r="O2" s="306"/>
    </row>
    <row r="3" spans="1:75" ht="14.5">
      <c r="A3" s="301"/>
      <c r="B3" s="302"/>
      <c r="C3" s="302"/>
      <c r="D3" s="311"/>
      <c r="E3" s="311"/>
      <c r="F3" s="302"/>
      <c r="G3" s="302"/>
      <c r="H3" s="302"/>
      <c r="I3" s="302"/>
      <c r="J3" s="302"/>
      <c r="K3" s="302"/>
      <c r="L3" s="302"/>
      <c r="M3" s="302"/>
      <c r="N3" s="302"/>
      <c r="O3" s="307"/>
    </row>
    <row r="4" spans="1:75" ht="14.5">
      <c r="A4" s="303" t="s">
        <v>5</v>
      </c>
      <c r="B4" s="302"/>
      <c r="C4" s="302"/>
      <c r="D4" s="305" t="s">
        <v>77</v>
      </c>
      <c r="E4" s="302"/>
      <c r="F4" s="302" t="s">
        <v>11</v>
      </c>
      <c r="G4" s="302"/>
      <c r="H4" s="302" t="s">
        <v>75</v>
      </c>
      <c r="I4" s="305" t="s">
        <v>6</v>
      </c>
      <c r="J4" s="302"/>
      <c r="K4" s="305" t="s">
        <v>78</v>
      </c>
      <c r="L4" s="302"/>
      <c r="M4" s="302"/>
      <c r="N4" s="302"/>
      <c r="O4" s="307"/>
    </row>
    <row r="5" spans="1:75" ht="14.5">
      <c r="A5" s="301"/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7"/>
    </row>
    <row r="6" spans="1:75" ht="14.5">
      <c r="A6" s="303" t="s">
        <v>8</v>
      </c>
      <c r="B6" s="302"/>
      <c r="C6" s="302"/>
      <c r="D6" s="305" t="s">
        <v>79</v>
      </c>
      <c r="E6" s="302"/>
      <c r="F6" s="302" t="s">
        <v>12</v>
      </c>
      <c r="G6" s="302"/>
      <c r="H6" s="302" t="s">
        <v>75</v>
      </c>
      <c r="I6" s="305" t="s">
        <v>9</v>
      </c>
      <c r="J6" s="302"/>
      <c r="K6" s="302" t="s">
        <v>80</v>
      </c>
      <c r="L6" s="302"/>
      <c r="M6" s="302"/>
      <c r="N6" s="302"/>
      <c r="O6" s="307"/>
    </row>
    <row r="7" spans="1:75" ht="14.5">
      <c r="A7" s="301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7"/>
    </row>
    <row r="8" spans="1:75" ht="14.5">
      <c r="A8" s="303" t="s">
        <v>14</v>
      </c>
      <c r="B8" s="302"/>
      <c r="C8" s="302"/>
      <c r="D8" s="305" t="s">
        <v>75</v>
      </c>
      <c r="E8" s="302"/>
      <c r="F8" s="302" t="s">
        <v>81</v>
      </c>
      <c r="G8" s="302"/>
      <c r="H8" s="302" t="s">
        <v>82</v>
      </c>
      <c r="I8" s="305" t="s">
        <v>15</v>
      </c>
      <c r="J8" s="302"/>
      <c r="K8" s="305" t="s">
        <v>83</v>
      </c>
      <c r="L8" s="302"/>
      <c r="M8" s="302"/>
      <c r="N8" s="302"/>
      <c r="O8" s="307"/>
    </row>
    <row r="9" spans="1:75" ht="14.5">
      <c r="A9" s="368"/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79"/>
    </row>
    <row r="10" spans="1:75" ht="14.5">
      <c r="A10" s="27" t="s">
        <v>84</v>
      </c>
      <c r="B10" s="28" t="s">
        <v>85</v>
      </c>
      <c r="C10" s="28" t="s">
        <v>86</v>
      </c>
      <c r="D10" s="380" t="s">
        <v>87</v>
      </c>
      <c r="E10" s="381"/>
      <c r="F10" s="28" t="s">
        <v>88</v>
      </c>
      <c r="G10" s="29" t="s">
        <v>89</v>
      </c>
      <c r="H10" s="30" t="s">
        <v>90</v>
      </c>
      <c r="I10" s="31" t="s">
        <v>91</v>
      </c>
      <c r="J10" s="372" t="s">
        <v>92</v>
      </c>
      <c r="K10" s="373"/>
      <c r="L10" s="374"/>
      <c r="M10" s="375" t="s">
        <v>93</v>
      </c>
      <c r="N10" s="376"/>
      <c r="O10" s="32" t="s">
        <v>94</v>
      </c>
      <c r="BJ10" s="33" t="s">
        <v>95</v>
      </c>
      <c r="BK10" s="34" t="s">
        <v>96</v>
      </c>
      <c r="BV10" s="34" t="s">
        <v>97</v>
      </c>
    </row>
    <row r="11" spans="1:75" ht="14.5">
      <c r="A11" s="35" t="s">
        <v>75</v>
      </c>
      <c r="B11" s="36" t="s">
        <v>75</v>
      </c>
      <c r="C11" s="36" t="s">
        <v>75</v>
      </c>
      <c r="D11" s="370" t="s">
        <v>98</v>
      </c>
      <c r="E11" s="371"/>
      <c r="F11" s="36" t="s">
        <v>75</v>
      </c>
      <c r="G11" s="36" t="s">
        <v>75</v>
      </c>
      <c r="H11" s="37" t="s">
        <v>99</v>
      </c>
      <c r="I11" s="38" t="s">
        <v>75</v>
      </c>
      <c r="J11" s="39" t="s">
        <v>100</v>
      </c>
      <c r="K11" s="40" t="s">
        <v>28</v>
      </c>
      <c r="L11" s="41" t="s">
        <v>101</v>
      </c>
      <c r="M11" s="42" t="s">
        <v>102</v>
      </c>
      <c r="N11" s="43" t="s">
        <v>101</v>
      </c>
      <c r="O11" s="44" t="s">
        <v>103</v>
      </c>
      <c r="Y11" s="33" t="s">
        <v>104</v>
      </c>
      <c r="Z11" s="33" t="s">
        <v>105</v>
      </c>
      <c r="AA11" s="33" t="s">
        <v>106</v>
      </c>
      <c r="AB11" s="33" t="s">
        <v>107</v>
      </c>
      <c r="AC11" s="33" t="s">
        <v>108</v>
      </c>
      <c r="AD11" s="33" t="s">
        <v>109</v>
      </c>
      <c r="AE11" s="33" t="s">
        <v>110</v>
      </c>
      <c r="AF11" s="33" t="s">
        <v>111</v>
      </c>
      <c r="AG11" s="33" t="s">
        <v>112</v>
      </c>
      <c r="BG11" s="33" t="s">
        <v>113</v>
      </c>
      <c r="BH11" s="33" t="s">
        <v>114</v>
      </c>
      <c r="BI11" s="33" t="s">
        <v>115</v>
      </c>
    </row>
    <row r="12" spans="1:75" ht="14.5">
      <c r="A12" s="45" t="s">
        <v>10</v>
      </c>
      <c r="B12" s="46" t="s">
        <v>10</v>
      </c>
      <c r="C12" s="46" t="s">
        <v>10</v>
      </c>
      <c r="D12" s="377" t="s">
        <v>116</v>
      </c>
      <c r="E12" s="378"/>
      <c r="F12" s="47" t="s">
        <v>75</v>
      </c>
      <c r="G12" s="47" t="s">
        <v>75</v>
      </c>
      <c r="H12" s="47" t="s">
        <v>75</v>
      </c>
      <c r="I12" s="47" t="s">
        <v>75</v>
      </c>
      <c r="J12" s="48"/>
      <c r="K12" s="48"/>
      <c r="L12" s="48"/>
      <c r="M12" s="49" t="s">
        <v>10</v>
      </c>
      <c r="N12" s="48"/>
      <c r="O12" s="50" t="s">
        <v>10</v>
      </c>
    </row>
    <row r="13" spans="1:75" ht="14.5">
      <c r="A13" s="51" t="s">
        <v>10</v>
      </c>
      <c r="B13" s="52" t="s">
        <v>10</v>
      </c>
      <c r="C13" s="52" t="s">
        <v>128</v>
      </c>
      <c r="D13" s="382" t="s">
        <v>129</v>
      </c>
      <c r="E13" s="383"/>
      <c r="F13" s="53" t="s">
        <v>75</v>
      </c>
      <c r="G13" s="53" t="s">
        <v>75</v>
      </c>
      <c r="H13" s="53" t="s">
        <v>75</v>
      </c>
      <c r="I13" s="53" t="s">
        <v>75</v>
      </c>
      <c r="J13" s="26">
        <f>SUM(J14:J16)</f>
        <v>0</v>
      </c>
      <c r="K13" s="26">
        <f>SUM(K14:K16)</f>
        <v>0</v>
      </c>
      <c r="L13" s="26">
        <f>SUM(L14:L16)</f>
        <v>0</v>
      </c>
      <c r="M13" s="33" t="s">
        <v>10</v>
      </c>
      <c r="N13" s="26">
        <f>SUM(N14:N16)</f>
        <v>0.54</v>
      </c>
      <c r="O13" s="54" t="s">
        <v>10</v>
      </c>
      <c r="AH13" s="33" t="s">
        <v>10</v>
      </c>
      <c r="AR13" s="26">
        <f>SUM(AI14:AI16)</f>
        <v>0</v>
      </c>
      <c r="AS13" s="26">
        <f>SUM(AJ14:AJ16)</f>
        <v>0</v>
      </c>
      <c r="AT13" s="26">
        <f>SUM(AK14:AK16)</f>
        <v>0</v>
      </c>
    </row>
    <row r="14" spans="1:75" ht="14.5">
      <c r="A14" s="1" t="s">
        <v>130</v>
      </c>
      <c r="B14" s="2" t="s">
        <v>10</v>
      </c>
      <c r="C14" s="2" t="s">
        <v>131</v>
      </c>
      <c r="D14" s="305" t="s">
        <v>132</v>
      </c>
      <c r="E14" s="302"/>
      <c r="F14" s="2" t="s">
        <v>121</v>
      </c>
      <c r="G14" s="55">
        <v>1</v>
      </c>
      <c r="H14" s="55">
        <f>+'Technologie kuchyně'!F324</f>
        <v>0</v>
      </c>
      <c r="I14" s="56">
        <v>21</v>
      </c>
      <c r="J14" s="55">
        <f>ROUND(G14*AN14,2)</f>
        <v>0</v>
      </c>
      <c r="K14" s="55">
        <f>ROUND(G14*AO14,2)</f>
        <v>0</v>
      </c>
      <c r="L14" s="55">
        <f>ROUND(G14*H14,2)</f>
        <v>0</v>
      </c>
      <c r="M14" s="55">
        <v>0.18</v>
      </c>
      <c r="N14" s="55">
        <f>G14*M14</f>
        <v>0.18</v>
      </c>
      <c r="O14" s="57" t="s">
        <v>681</v>
      </c>
      <c r="Y14" s="55">
        <f>ROUND(IF(AP14="5",BI14,0),2)</f>
        <v>0</v>
      </c>
      <c r="AA14" s="55">
        <f>ROUND(IF(AP14="1",BG14,0),2)</f>
        <v>0</v>
      </c>
      <c r="AB14" s="55">
        <f>ROUND(IF(AP14="1",BH14,0),2)</f>
        <v>0</v>
      </c>
      <c r="AC14" s="55">
        <f>ROUND(IF(AP14="7",BG14,0),2)</f>
        <v>0</v>
      </c>
      <c r="AD14" s="55">
        <f>ROUND(IF(AP14="7",BH14,0),2)</f>
        <v>0</v>
      </c>
      <c r="AE14" s="55">
        <f>ROUND(IF(AP14="2",BG14,0),2)</f>
        <v>0</v>
      </c>
      <c r="AF14" s="55">
        <f>ROUND(IF(AP14="2",BH14,0),2)</f>
        <v>0</v>
      </c>
      <c r="AG14" s="55">
        <f>ROUND(IF(AP14="0",BI14,0),2)</f>
        <v>0</v>
      </c>
      <c r="AH14" s="33" t="s">
        <v>10</v>
      </c>
      <c r="AI14" s="55">
        <f>IF(AM14=0,L14,0)</f>
        <v>0</v>
      </c>
      <c r="AJ14" s="55">
        <f>IF(AM14=12,L14,0)</f>
        <v>0</v>
      </c>
      <c r="AK14" s="55">
        <f>IF(AM14=21,L14,0)</f>
        <v>0</v>
      </c>
      <c r="AM14" s="55">
        <v>21</v>
      </c>
      <c r="AN14" s="55">
        <f>H14*0.972682742</f>
        <v>0</v>
      </c>
      <c r="AO14" s="55">
        <f>H14*(1-0.972682742)</f>
        <v>0</v>
      </c>
      <c r="AP14" s="58" t="s">
        <v>123</v>
      </c>
      <c r="AU14" s="55">
        <f>ROUND(AV14+AW14,2)</f>
        <v>0</v>
      </c>
      <c r="AV14" s="55">
        <f>ROUND(G14*AN14,2)</f>
        <v>0</v>
      </c>
      <c r="AW14" s="55">
        <f>ROUND(G14*AO14,2)</f>
        <v>0</v>
      </c>
      <c r="AX14" s="58" t="s">
        <v>133</v>
      </c>
      <c r="AY14" s="58" t="s">
        <v>134</v>
      </c>
      <c r="AZ14" s="33" t="s">
        <v>119</v>
      </c>
      <c r="BB14" s="55">
        <f>AV14+AW14</f>
        <v>0</v>
      </c>
      <c r="BC14" s="55">
        <f>H14/(100-BD14)*100</f>
        <v>0</v>
      </c>
      <c r="BD14" s="55">
        <v>0</v>
      </c>
      <c r="BE14" s="55">
        <f>N14</f>
        <v>0.18</v>
      </c>
      <c r="BG14" s="55">
        <f>G14*AN14</f>
        <v>0</v>
      </c>
      <c r="BH14" s="55">
        <f>G14*AO14</f>
        <v>0</v>
      </c>
      <c r="BI14" s="55">
        <f>G14*H14</f>
        <v>0</v>
      </c>
      <c r="BJ14" s="58" t="s">
        <v>120</v>
      </c>
      <c r="BK14" s="55">
        <v>794</v>
      </c>
      <c r="BV14" s="55">
        <f>I14</f>
        <v>21</v>
      </c>
      <c r="BW14" s="3" t="s">
        <v>132</v>
      </c>
    </row>
    <row r="15" spans="1:75" ht="14.5">
      <c r="A15" s="1" t="s">
        <v>135</v>
      </c>
      <c r="B15" s="2" t="s">
        <v>10</v>
      </c>
      <c r="C15" s="2" t="s">
        <v>131</v>
      </c>
      <c r="D15" s="305" t="s">
        <v>136</v>
      </c>
      <c r="E15" s="302"/>
      <c r="F15" s="2" t="s">
        <v>121</v>
      </c>
      <c r="G15" s="55">
        <v>1</v>
      </c>
      <c r="H15" s="55">
        <f>+'Technologie kuchyně'!F378</f>
        <v>0</v>
      </c>
      <c r="I15" s="56">
        <v>21</v>
      </c>
      <c r="J15" s="55">
        <f>ROUND(G15*AN15,2)</f>
        <v>0</v>
      </c>
      <c r="K15" s="55">
        <f>ROUND(G15*AO15,2)</f>
        <v>0</v>
      </c>
      <c r="L15" s="55">
        <f>ROUND(G15*H15,2)</f>
        <v>0</v>
      </c>
      <c r="M15" s="55">
        <v>0.18</v>
      </c>
      <c r="N15" s="55">
        <f>G15*M15</f>
        <v>0.18</v>
      </c>
      <c r="O15" s="57" t="s">
        <v>681</v>
      </c>
      <c r="Y15" s="55">
        <f>ROUND(IF(AP15="5",BI15,0),2)</f>
        <v>0</v>
      </c>
      <c r="AA15" s="55">
        <f>ROUND(IF(AP15="1",BG15,0),2)</f>
        <v>0</v>
      </c>
      <c r="AB15" s="55">
        <f>ROUND(IF(AP15="1",BH15,0),2)</f>
        <v>0</v>
      </c>
      <c r="AC15" s="55">
        <f>ROUND(IF(AP15="7",BG15,0),2)</f>
        <v>0</v>
      </c>
      <c r="AD15" s="55">
        <f>ROUND(IF(AP15="7",BH15,0),2)</f>
        <v>0</v>
      </c>
      <c r="AE15" s="55">
        <f>ROUND(IF(AP15="2",BG15,0),2)</f>
        <v>0</v>
      </c>
      <c r="AF15" s="55">
        <f>ROUND(IF(AP15="2",BH15,0),2)</f>
        <v>0</v>
      </c>
      <c r="AG15" s="55">
        <f>ROUND(IF(AP15="0",BI15,0),2)</f>
        <v>0</v>
      </c>
      <c r="AH15" s="33" t="s">
        <v>10</v>
      </c>
      <c r="AI15" s="55">
        <f>IF(AM15=0,L15,0)</f>
        <v>0</v>
      </c>
      <c r="AJ15" s="55">
        <f>IF(AM15=12,L15,0)</f>
        <v>0</v>
      </c>
      <c r="AK15" s="55">
        <f>IF(AM15=21,L15,0)</f>
        <v>0</v>
      </c>
      <c r="AM15" s="55">
        <v>21</v>
      </c>
      <c r="AN15" s="55">
        <f>H15*0</f>
        <v>0</v>
      </c>
      <c r="AO15" s="55">
        <f>H15*(1-0)</f>
        <v>0</v>
      </c>
      <c r="AP15" s="58" t="s">
        <v>123</v>
      </c>
      <c r="AU15" s="55">
        <f>ROUND(AV15+AW15,2)</f>
        <v>0</v>
      </c>
      <c r="AV15" s="55">
        <f>ROUND(G15*AN15,2)</f>
        <v>0</v>
      </c>
      <c r="AW15" s="55">
        <f>ROUND(G15*AO15,2)</f>
        <v>0</v>
      </c>
      <c r="AX15" s="58" t="s">
        <v>133</v>
      </c>
      <c r="AY15" s="58" t="s">
        <v>134</v>
      </c>
      <c r="AZ15" s="33" t="s">
        <v>119</v>
      </c>
      <c r="BB15" s="55">
        <f>AV15+AW15</f>
        <v>0</v>
      </c>
      <c r="BC15" s="55">
        <f>H15/(100-BD15)*100</f>
        <v>0</v>
      </c>
      <c r="BD15" s="55">
        <v>0</v>
      </c>
      <c r="BE15" s="55">
        <f>N15</f>
        <v>0.18</v>
      </c>
      <c r="BG15" s="55">
        <f>G15*AN15</f>
        <v>0</v>
      </c>
      <c r="BH15" s="55">
        <f>G15*AO15</f>
        <v>0</v>
      </c>
      <c r="BI15" s="55">
        <f>G15*H15</f>
        <v>0</v>
      </c>
      <c r="BJ15" s="58" t="s">
        <v>120</v>
      </c>
      <c r="BK15" s="55">
        <v>794</v>
      </c>
      <c r="BV15" s="55">
        <f>I15</f>
        <v>21</v>
      </c>
      <c r="BW15" s="3" t="s">
        <v>136</v>
      </c>
    </row>
    <row r="16" spans="1:75" ht="14.5">
      <c r="A16" s="1" t="s">
        <v>137</v>
      </c>
      <c r="B16" s="2" t="s">
        <v>10</v>
      </c>
      <c r="C16" s="2" t="s">
        <v>131</v>
      </c>
      <c r="D16" s="305" t="s">
        <v>138</v>
      </c>
      <c r="E16" s="302"/>
      <c r="F16" s="2" t="s">
        <v>121</v>
      </c>
      <c r="G16" s="55">
        <v>1</v>
      </c>
      <c r="H16" s="55">
        <f>+'Technologie kuchyně'!F448</f>
        <v>0</v>
      </c>
      <c r="I16" s="56">
        <v>21</v>
      </c>
      <c r="J16" s="55">
        <f>ROUND(G16*AN16,2)</f>
        <v>0</v>
      </c>
      <c r="K16" s="55">
        <f>ROUND(G16*AO16,2)</f>
        <v>0</v>
      </c>
      <c r="L16" s="55">
        <f>ROUND(G16*H16,2)</f>
        <v>0</v>
      </c>
      <c r="M16" s="55">
        <v>0.18</v>
      </c>
      <c r="N16" s="55">
        <f>G16*M16</f>
        <v>0.18</v>
      </c>
      <c r="O16" s="57" t="s">
        <v>681</v>
      </c>
      <c r="Y16" s="55">
        <f>ROUND(IF(AP16="5",BI16,0),2)</f>
        <v>0</v>
      </c>
      <c r="AA16" s="55">
        <f>ROUND(IF(AP16="1",BG16,0),2)</f>
        <v>0</v>
      </c>
      <c r="AB16" s="55">
        <f>ROUND(IF(AP16="1",BH16,0),2)</f>
        <v>0</v>
      </c>
      <c r="AC16" s="55">
        <f>ROUND(IF(AP16="7",BG16,0),2)</f>
        <v>0</v>
      </c>
      <c r="AD16" s="55">
        <f>ROUND(IF(AP16="7",BH16,0),2)</f>
        <v>0</v>
      </c>
      <c r="AE16" s="55">
        <f>ROUND(IF(AP16="2",BG16,0),2)</f>
        <v>0</v>
      </c>
      <c r="AF16" s="55">
        <f>ROUND(IF(AP16="2",BH16,0),2)</f>
        <v>0</v>
      </c>
      <c r="AG16" s="55">
        <f>ROUND(IF(AP16="0",BI16,0),2)</f>
        <v>0</v>
      </c>
      <c r="AH16" s="33" t="s">
        <v>10</v>
      </c>
      <c r="AI16" s="55">
        <f>IF(AM16=0,L16,0)</f>
        <v>0</v>
      </c>
      <c r="AJ16" s="55">
        <f>IF(AM16=12,L16,0)</f>
        <v>0</v>
      </c>
      <c r="AK16" s="55">
        <f>IF(AM16=21,L16,0)</f>
        <v>0</v>
      </c>
      <c r="AM16" s="55">
        <v>21</v>
      </c>
      <c r="AN16" s="55">
        <f>H16*1</f>
        <v>0</v>
      </c>
      <c r="AO16" s="55">
        <f>H16*(1-1)</f>
        <v>0</v>
      </c>
      <c r="AP16" s="58" t="s">
        <v>123</v>
      </c>
      <c r="AU16" s="55">
        <f>ROUND(AV16+AW16,2)</f>
        <v>0</v>
      </c>
      <c r="AV16" s="55">
        <f>ROUND(G16*AN16,2)</f>
        <v>0</v>
      </c>
      <c r="AW16" s="55">
        <f>ROUND(G16*AO16,2)</f>
        <v>0</v>
      </c>
      <c r="AX16" s="58" t="s">
        <v>133</v>
      </c>
      <c r="AY16" s="58" t="s">
        <v>134</v>
      </c>
      <c r="AZ16" s="33" t="s">
        <v>119</v>
      </c>
      <c r="BB16" s="55">
        <f>AV16+AW16</f>
        <v>0</v>
      </c>
      <c r="BC16" s="55">
        <f>H16/(100-BD16)*100</f>
        <v>0</v>
      </c>
      <c r="BD16" s="55">
        <v>0</v>
      </c>
      <c r="BE16" s="55">
        <f>N16</f>
        <v>0.18</v>
      </c>
      <c r="BG16" s="55">
        <f>G16*AN16</f>
        <v>0</v>
      </c>
      <c r="BH16" s="55">
        <f>G16*AO16</f>
        <v>0</v>
      </c>
      <c r="BI16" s="55">
        <f>G16*H16</f>
        <v>0</v>
      </c>
      <c r="BJ16" s="58" t="s">
        <v>120</v>
      </c>
      <c r="BK16" s="55">
        <v>794</v>
      </c>
      <c r="BV16" s="55">
        <f>I16</f>
        <v>21</v>
      </c>
      <c r="BW16" s="3" t="s">
        <v>138</v>
      </c>
    </row>
    <row r="17" spans="1:75" ht="14.5">
      <c r="A17" s="51" t="s">
        <v>10</v>
      </c>
      <c r="B17" s="52" t="s">
        <v>10</v>
      </c>
      <c r="C17" s="52" t="s">
        <v>139</v>
      </c>
      <c r="D17" s="382" t="s">
        <v>140</v>
      </c>
      <c r="E17" s="383"/>
      <c r="F17" s="53" t="s">
        <v>75</v>
      </c>
      <c r="G17" s="53" t="s">
        <v>75</v>
      </c>
      <c r="H17" s="53" t="s">
        <v>75</v>
      </c>
      <c r="I17" s="53" t="s">
        <v>75</v>
      </c>
      <c r="J17" s="26">
        <f>SUM(J18:J19)</f>
        <v>0</v>
      </c>
      <c r="K17" s="26">
        <f>SUM(K18:K19)</f>
        <v>0</v>
      </c>
      <c r="L17" s="26">
        <f>SUM(L18:L19)</f>
        <v>0</v>
      </c>
      <c r="M17" s="33" t="s">
        <v>10</v>
      </c>
      <c r="N17" s="26">
        <f>SUM(N18:N19)</f>
        <v>0</v>
      </c>
      <c r="O17" s="54" t="s">
        <v>10</v>
      </c>
      <c r="AH17" s="33" t="s">
        <v>10</v>
      </c>
      <c r="AR17" s="26">
        <f>SUM(AI18:AI19)</f>
        <v>0</v>
      </c>
      <c r="AS17" s="26">
        <f>SUM(AJ18:AJ19)</f>
        <v>0</v>
      </c>
      <c r="AT17" s="26">
        <f>SUM(AK18:AK19)</f>
        <v>0</v>
      </c>
    </row>
    <row r="18" spans="1:75" ht="14.5">
      <c r="A18" s="1" t="s">
        <v>141</v>
      </c>
      <c r="B18" s="2" t="s">
        <v>10</v>
      </c>
      <c r="C18" s="2" t="s">
        <v>142</v>
      </c>
      <c r="D18" s="305" t="s">
        <v>143</v>
      </c>
      <c r="E18" s="302"/>
      <c r="F18" s="2" t="s">
        <v>126</v>
      </c>
      <c r="G18" s="55">
        <v>0</v>
      </c>
      <c r="H18" s="55">
        <v>0</v>
      </c>
      <c r="I18" s="56">
        <v>21</v>
      </c>
      <c r="J18" s="55">
        <f>ROUND(G18*AN18,2)</f>
        <v>0</v>
      </c>
      <c r="K18" s="55">
        <f>ROUND(G18*AO18,2)</f>
        <v>0</v>
      </c>
      <c r="L18" s="55">
        <f>ROUND(G18*H18,2)</f>
        <v>0</v>
      </c>
      <c r="M18" s="55">
        <v>0</v>
      </c>
      <c r="N18" s="55">
        <f>G18*M18</f>
        <v>0</v>
      </c>
      <c r="O18" s="57" t="s">
        <v>681</v>
      </c>
      <c r="Y18" s="55">
        <f>ROUND(IF(AP18="5",BI18,0),2)</f>
        <v>0</v>
      </c>
      <c r="AA18" s="55">
        <f>ROUND(IF(AP18="1",BG18,0),2)</f>
        <v>0</v>
      </c>
      <c r="AB18" s="55">
        <f>ROUND(IF(AP18="1",BH18,0),2)</f>
        <v>0</v>
      </c>
      <c r="AC18" s="55">
        <f>ROUND(IF(AP18="7",BG18,0),2)</f>
        <v>0</v>
      </c>
      <c r="AD18" s="55">
        <f>ROUND(IF(AP18="7",BH18,0),2)</f>
        <v>0</v>
      </c>
      <c r="AE18" s="55">
        <f>ROUND(IF(AP18="2",BG18,0),2)</f>
        <v>0</v>
      </c>
      <c r="AF18" s="55">
        <f>ROUND(IF(AP18="2",BH18,0),2)</f>
        <v>0</v>
      </c>
      <c r="AG18" s="55">
        <f>ROUND(IF(AP18="0",BI18,0),2)</f>
        <v>0</v>
      </c>
      <c r="AH18" s="33" t="s">
        <v>10</v>
      </c>
      <c r="AI18" s="55">
        <f>IF(AM18=0,L18,0)</f>
        <v>0</v>
      </c>
      <c r="AJ18" s="55">
        <f>IF(AM18=12,L18,0)</f>
        <v>0</v>
      </c>
      <c r="AK18" s="55">
        <f>IF(AM18=21,L18,0)</f>
        <v>0</v>
      </c>
      <c r="AM18" s="55">
        <v>21</v>
      </c>
      <c r="AN18" s="55">
        <f>H18*0.875000887</f>
        <v>0</v>
      </c>
      <c r="AO18" s="55">
        <f>H18*(1-0.875000887)</f>
        <v>0</v>
      </c>
      <c r="AP18" s="58" t="s">
        <v>123</v>
      </c>
      <c r="AU18" s="55">
        <f>ROUND(AV18+AW18,2)</f>
        <v>0</v>
      </c>
      <c r="AV18" s="55">
        <f>ROUND(G18*AN18,2)</f>
        <v>0</v>
      </c>
      <c r="AW18" s="55">
        <f>ROUND(G18*AO18,2)</f>
        <v>0</v>
      </c>
      <c r="AX18" s="58" t="s">
        <v>144</v>
      </c>
      <c r="AY18" s="58" t="s">
        <v>134</v>
      </c>
      <c r="AZ18" s="33" t="s">
        <v>119</v>
      </c>
      <c r="BB18" s="55">
        <f>AV18+AW18</f>
        <v>0</v>
      </c>
      <c r="BC18" s="55">
        <f>H18/(100-BD18)*100</f>
        <v>0</v>
      </c>
      <c r="BD18" s="55">
        <v>0</v>
      </c>
      <c r="BE18" s="55">
        <f>N18</f>
        <v>0</v>
      </c>
      <c r="BG18" s="55">
        <f>G18*AN18</f>
        <v>0</v>
      </c>
      <c r="BH18" s="55">
        <f>G18*AO18</f>
        <v>0</v>
      </c>
      <c r="BI18" s="55">
        <f>G18*H18</f>
        <v>0</v>
      </c>
      <c r="BJ18" s="58" t="s">
        <v>120</v>
      </c>
      <c r="BK18" s="55">
        <v>795</v>
      </c>
      <c r="BV18" s="55">
        <f>I18</f>
        <v>21</v>
      </c>
      <c r="BW18" s="3" t="s">
        <v>143</v>
      </c>
    </row>
    <row r="19" spans="1:75" ht="14.5">
      <c r="A19" s="1" t="s">
        <v>145</v>
      </c>
      <c r="B19" s="2" t="s">
        <v>10</v>
      </c>
      <c r="C19" s="2" t="s">
        <v>146</v>
      </c>
      <c r="D19" s="305" t="s">
        <v>147</v>
      </c>
      <c r="E19" s="302"/>
      <c r="F19" s="2" t="s">
        <v>126</v>
      </c>
      <c r="G19" s="55">
        <v>0</v>
      </c>
      <c r="H19" s="55">
        <v>0</v>
      </c>
      <c r="I19" s="56">
        <v>21</v>
      </c>
      <c r="J19" s="55">
        <f>ROUND(G19*AN19,2)</f>
        <v>0</v>
      </c>
      <c r="K19" s="55">
        <f>ROUND(G19*AO19,2)</f>
        <v>0</v>
      </c>
      <c r="L19" s="55">
        <f>ROUND(G19*H19,2)</f>
        <v>0</v>
      </c>
      <c r="M19" s="55">
        <v>0</v>
      </c>
      <c r="N19" s="55">
        <f>G19*M19</f>
        <v>0</v>
      </c>
      <c r="O19" s="57" t="s">
        <v>681</v>
      </c>
      <c r="Y19" s="55">
        <f>ROUND(IF(AP19="5",BI19,0),2)</f>
        <v>0</v>
      </c>
      <c r="AA19" s="55">
        <f>ROUND(IF(AP19="1",BG19,0),2)</f>
        <v>0</v>
      </c>
      <c r="AB19" s="55">
        <f>ROUND(IF(AP19="1",BH19,0),2)</f>
        <v>0</v>
      </c>
      <c r="AC19" s="55">
        <f>ROUND(IF(AP19="7",BG19,0),2)</f>
        <v>0</v>
      </c>
      <c r="AD19" s="55">
        <f>ROUND(IF(AP19="7",BH19,0),2)</f>
        <v>0</v>
      </c>
      <c r="AE19" s="55">
        <f>ROUND(IF(AP19="2",BG19,0),2)</f>
        <v>0</v>
      </c>
      <c r="AF19" s="55">
        <f>ROUND(IF(AP19="2",BH19,0),2)</f>
        <v>0</v>
      </c>
      <c r="AG19" s="55">
        <f>ROUND(IF(AP19="0",BI19,0),2)</f>
        <v>0</v>
      </c>
      <c r="AH19" s="33" t="s">
        <v>10</v>
      </c>
      <c r="AI19" s="55">
        <f>IF(AM19=0,L19,0)</f>
        <v>0</v>
      </c>
      <c r="AJ19" s="55">
        <f>IF(AM19=12,L19,0)</f>
        <v>0</v>
      </c>
      <c r="AK19" s="55">
        <f>IF(AM19=21,L19,0)</f>
        <v>0</v>
      </c>
      <c r="AM19" s="55">
        <v>21</v>
      </c>
      <c r="AN19" s="55">
        <f>H19*0.93103598</f>
        <v>0</v>
      </c>
      <c r="AO19" s="55">
        <f>H19*(1-0.93103598)</f>
        <v>0</v>
      </c>
      <c r="AP19" s="58" t="s">
        <v>123</v>
      </c>
      <c r="AU19" s="55">
        <f>ROUND(AV19+AW19,2)</f>
        <v>0</v>
      </c>
      <c r="AV19" s="55">
        <f>ROUND(G19*AN19,2)</f>
        <v>0</v>
      </c>
      <c r="AW19" s="55">
        <f>ROUND(G19*AO19,2)</f>
        <v>0</v>
      </c>
      <c r="AX19" s="58" t="s">
        <v>144</v>
      </c>
      <c r="AY19" s="58" t="s">
        <v>134</v>
      </c>
      <c r="AZ19" s="33" t="s">
        <v>119</v>
      </c>
      <c r="BB19" s="55">
        <f>AV19+AW19</f>
        <v>0</v>
      </c>
      <c r="BC19" s="55">
        <f>H19/(100-BD19)*100</f>
        <v>0</v>
      </c>
      <c r="BD19" s="55">
        <v>0</v>
      </c>
      <c r="BE19" s="55">
        <f>N19</f>
        <v>0</v>
      </c>
      <c r="BG19" s="55">
        <f>G19*AN19</f>
        <v>0</v>
      </c>
      <c r="BH19" s="55">
        <f>G19*AO19</f>
        <v>0</v>
      </c>
      <c r="BI19" s="55">
        <f>G19*H19</f>
        <v>0</v>
      </c>
      <c r="BJ19" s="58" t="s">
        <v>120</v>
      </c>
      <c r="BK19" s="55">
        <v>795</v>
      </c>
      <c r="BV19" s="55">
        <f>I19</f>
        <v>21</v>
      </c>
      <c r="BW19" s="3" t="s">
        <v>147</v>
      </c>
    </row>
    <row r="20" spans="1:75" ht="14.5">
      <c r="A20" s="51" t="s">
        <v>10</v>
      </c>
      <c r="B20" s="52" t="s">
        <v>10</v>
      </c>
      <c r="C20" s="52" t="s">
        <v>127</v>
      </c>
      <c r="D20" s="382" t="s">
        <v>149</v>
      </c>
      <c r="E20" s="383"/>
      <c r="F20" s="53" t="s">
        <v>75</v>
      </c>
      <c r="G20" s="53" t="s">
        <v>75</v>
      </c>
      <c r="H20" s="53" t="s">
        <v>75</v>
      </c>
      <c r="I20" s="53" t="s">
        <v>75</v>
      </c>
      <c r="J20" s="26">
        <f>SUM(J21:J22)</f>
        <v>0</v>
      </c>
      <c r="K20" s="26">
        <f>SUM(K21:K22)</f>
        <v>0</v>
      </c>
      <c r="L20" s="26">
        <f>SUM(L21:L22)</f>
        <v>0</v>
      </c>
      <c r="M20" s="33" t="s">
        <v>10</v>
      </c>
      <c r="N20" s="26">
        <f>SUM(N21:N22)</f>
        <v>2.8576799999999999E-2</v>
      </c>
      <c r="O20" s="54" t="s">
        <v>10</v>
      </c>
      <c r="AH20" s="33" t="s">
        <v>10</v>
      </c>
      <c r="AR20" s="26">
        <f>SUM(AI21:AI22)</f>
        <v>0</v>
      </c>
      <c r="AS20" s="26">
        <f>SUM(AJ21:AJ22)</f>
        <v>0</v>
      </c>
      <c r="AT20" s="26">
        <f>SUM(AK21:AK22)</f>
        <v>0</v>
      </c>
    </row>
    <row r="21" spans="1:75" ht="14.5">
      <c r="A21" s="1" t="s">
        <v>150</v>
      </c>
      <c r="B21" s="2" t="s">
        <v>10</v>
      </c>
      <c r="C21" s="2" t="s">
        <v>151</v>
      </c>
      <c r="D21" s="305" t="s">
        <v>152</v>
      </c>
      <c r="E21" s="302"/>
      <c r="F21" s="2" t="s">
        <v>118</v>
      </c>
      <c r="G21" s="55">
        <v>714.42</v>
      </c>
      <c r="H21" s="260">
        <v>0</v>
      </c>
      <c r="I21" s="56">
        <v>21</v>
      </c>
      <c r="J21" s="55">
        <f>ROUND(G21*AN21,2)</f>
        <v>0</v>
      </c>
      <c r="K21" s="55">
        <f>ROUND(G21*AO21,2)</f>
        <v>0</v>
      </c>
      <c r="L21" s="55">
        <f t="shared" ref="L21:L22" si="0">ROUND(G21*H21,2)</f>
        <v>0</v>
      </c>
      <c r="M21" s="55">
        <v>4.0000000000000003E-5</v>
      </c>
      <c r="N21" s="55">
        <f>G21*M21</f>
        <v>2.8576799999999999E-2</v>
      </c>
      <c r="O21" s="57" t="s">
        <v>681</v>
      </c>
      <c r="Y21" s="55">
        <f t="shared" ref="Y21:Y22" si="1">ROUND(IF(AP21="5",BI21,0),2)</f>
        <v>0</v>
      </c>
      <c r="AA21" s="55">
        <f t="shared" ref="AA21:AA22" si="2">ROUND(IF(AP21="1",BG21,0),2)</f>
        <v>0</v>
      </c>
      <c r="AB21" s="55">
        <f t="shared" ref="AB21:AB22" si="3">ROUND(IF(AP21="1",BH21,0),2)</f>
        <v>0</v>
      </c>
      <c r="AC21" s="55">
        <f t="shared" ref="AC21:AC22" si="4">ROUND(IF(AP21="7",BG21,0),2)</f>
        <v>0</v>
      </c>
      <c r="AD21" s="55">
        <f t="shared" ref="AD21:AD22" si="5">ROUND(IF(AP21="7",BH21,0),2)</f>
        <v>0</v>
      </c>
      <c r="AE21" s="55">
        <f t="shared" ref="AE21:AE22" si="6">ROUND(IF(AP21="2",BG21,0),2)</f>
        <v>0</v>
      </c>
      <c r="AF21" s="55">
        <f t="shared" ref="AF21:AF22" si="7">ROUND(IF(AP21="2",BH21,0),2)</f>
        <v>0</v>
      </c>
      <c r="AG21" s="55">
        <f t="shared" ref="AG21:AG22" si="8">ROUND(IF(AP21="0",BI21,0),2)</f>
        <v>0</v>
      </c>
      <c r="AH21" s="33" t="s">
        <v>10</v>
      </c>
      <c r="AI21" s="55">
        <f>IF(AM21=0,L21,0)</f>
        <v>0</v>
      </c>
      <c r="AJ21" s="55">
        <f>IF(AM21=12,L21,0)</f>
        <v>0</v>
      </c>
      <c r="AK21" s="55">
        <f>IF(AM21=21,L21,0)</f>
        <v>0</v>
      </c>
      <c r="AM21" s="55">
        <v>21</v>
      </c>
      <c r="AN21" s="55">
        <f>H21*0.012649383</f>
        <v>0</v>
      </c>
      <c r="AO21" s="55">
        <f>H21*(1-0.012649383)</f>
        <v>0</v>
      </c>
      <c r="AP21" s="58" t="s">
        <v>117</v>
      </c>
      <c r="AU21" s="55">
        <f t="shared" ref="AU21:AU22" si="9">ROUND(AV21+AW21,2)</f>
        <v>0</v>
      </c>
      <c r="AV21" s="55">
        <f>ROUND(G21*AN21,2)</f>
        <v>0</v>
      </c>
      <c r="AW21" s="55">
        <f>ROUND(G21*AO21,2)</f>
        <v>0</v>
      </c>
      <c r="AX21" s="58" t="s">
        <v>153</v>
      </c>
      <c r="AY21" s="58" t="s">
        <v>148</v>
      </c>
      <c r="AZ21" s="33" t="s">
        <v>119</v>
      </c>
      <c r="BB21" s="55">
        <f t="shared" ref="BB21:BB22" si="10">AV21+AW21</f>
        <v>0</v>
      </c>
      <c r="BC21" s="55">
        <f>H21/(100-BD21)*100</f>
        <v>0</v>
      </c>
      <c r="BD21" s="55">
        <v>0</v>
      </c>
      <c r="BE21" s="55">
        <f t="shared" ref="BE21:BE22" si="11">N21</f>
        <v>2.8576799999999999E-2</v>
      </c>
      <c r="BG21" s="55">
        <f>G21*AN21</f>
        <v>0</v>
      </c>
      <c r="BH21" s="55">
        <f>G21*AO21</f>
        <v>0</v>
      </c>
      <c r="BI21" s="55">
        <f>G21*H21</f>
        <v>0</v>
      </c>
      <c r="BJ21" s="58" t="s">
        <v>120</v>
      </c>
      <c r="BK21" s="55">
        <v>95</v>
      </c>
      <c r="BV21" s="55">
        <f>I21</f>
        <v>21</v>
      </c>
      <c r="BW21" s="3" t="s">
        <v>152</v>
      </c>
    </row>
    <row r="22" spans="1:75" ht="25">
      <c r="A22" s="1" t="s">
        <v>154</v>
      </c>
      <c r="B22" s="2" t="s">
        <v>10</v>
      </c>
      <c r="C22" s="2" t="s">
        <v>155</v>
      </c>
      <c r="D22" s="305" t="s">
        <v>156</v>
      </c>
      <c r="E22" s="302"/>
      <c r="F22" s="2" t="s">
        <v>118</v>
      </c>
      <c r="G22" s="55">
        <v>500</v>
      </c>
      <c r="H22" s="260">
        <v>0</v>
      </c>
      <c r="I22" s="56">
        <v>21</v>
      </c>
      <c r="J22" s="55">
        <f>ROUND(G22*AN22,2)</f>
        <v>0</v>
      </c>
      <c r="K22" s="55">
        <f>ROUND(G22*AO22,2)</f>
        <v>0</v>
      </c>
      <c r="L22" s="55">
        <f t="shared" si="0"/>
        <v>0</v>
      </c>
      <c r="M22" s="55">
        <v>0</v>
      </c>
      <c r="N22" s="55">
        <f>G22*M22</f>
        <v>0</v>
      </c>
      <c r="O22" s="57" t="s">
        <v>681</v>
      </c>
      <c r="Y22" s="55">
        <f t="shared" si="1"/>
        <v>0</v>
      </c>
      <c r="AA22" s="55">
        <f t="shared" si="2"/>
        <v>0</v>
      </c>
      <c r="AB22" s="55">
        <f t="shared" si="3"/>
        <v>0</v>
      </c>
      <c r="AC22" s="55">
        <f t="shared" si="4"/>
        <v>0</v>
      </c>
      <c r="AD22" s="55">
        <f t="shared" si="5"/>
        <v>0</v>
      </c>
      <c r="AE22" s="55">
        <f t="shared" si="6"/>
        <v>0</v>
      </c>
      <c r="AF22" s="55">
        <f t="shared" si="7"/>
        <v>0</v>
      </c>
      <c r="AG22" s="55">
        <f t="shared" si="8"/>
        <v>0</v>
      </c>
      <c r="AH22" s="33" t="s">
        <v>10</v>
      </c>
      <c r="AI22" s="55">
        <f>IF(AM22=0,L22,0)</f>
        <v>0</v>
      </c>
      <c r="AJ22" s="55">
        <f>IF(AM22=12,L22,0)</f>
        <v>0</v>
      </c>
      <c r="AK22" s="55">
        <f>IF(AM22=21,L22,0)</f>
        <v>0</v>
      </c>
      <c r="AM22" s="55">
        <v>21</v>
      </c>
      <c r="AN22" s="55">
        <f>H22*0</f>
        <v>0</v>
      </c>
      <c r="AO22" s="55">
        <f>H22*(1-0)</f>
        <v>0</v>
      </c>
      <c r="AP22" s="58" t="s">
        <v>117</v>
      </c>
      <c r="AU22" s="55">
        <f t="shared" si="9"/>
        <v>0</v>
      </c>
      <c r="AV22" s="55">
        <f>ROUND(G22*AN22,2)</f>
        <v>0</v>
      </c>
      <c r="AW22" s="55">
        <f>ROUND(G22*AO22,2)</f>
        <v>0</v>
      </c>
      <c r="AX22" s="58" t="s">
        <v>153</v>
      </c>
      <c r="AY22" s="58" t="s">
        <v>148</v>
      </c>
      <c r="AZ22" s="33" t="s">
        <v>119</v>
      </c>
      <c r="BB22" s="55">
        <f t="shared" si="10"/>
        <v>0</v>
      </c>
      <c r="BC22" s="55">
        <f>H22/(100-BD22)*100</f>
        <v>0</v>
      </c>
      <c r="BD22" s="55">
        <v>0</v>
      </c>
      <c r="BE22" s="55">
        <f t="shared" si="11"/>
        <v>0</v>
      </c>
      <c r="BG22" s="55">
        <f>G22*AN22</f>
        <v>0</v>
      </c>
      <c r="BH22" s="55">
        <f>G22*AO22</f>
        <v>0</v>
      </c>
      <c r="BI22" s="55">
        <f>G22*H22</f>
        <v>0</v>
      </c>
      <c r="BJ22" s="58" t="s">
        <v>120</v>
      </c>
      <c r="BK22" s="55">
        <v>95</v>
      </c>
      <c r="BV22" s="55">
        <f>I22</f>
        <v>21</v>
      </c>
      <c r="BW22" s="3" t="s">
        <v>156</v>
      </c>
    </row>
    <row r="23" spans="1:75" ht="14.5">
      <c r="A23" s="51" t="s">
        <v>10</v>
      </c>
      <c r="B23" s="52" t="s">
        <v>10</v>
      </c>
      <c r="C23" s="52" t="s">
        <v>157</v>
      </c>
      <c r="D23" s="382" t="s">
        <v>158</v>
      </c>
      <c r="E23" s="383"/>
      <c r="F23" s="53" t="s">
        <v>75</v>
      </c>
      <c r="G23" s="53" t="s">
        <v>75</v>
      </c>
      <c r="H23" s="53" t="s">
        <v>75</v>
      </c>
      <c r="I23" s="53" t="s">
        <v>75</v>
      </c>
      <c r="J23" s="26">
        <f>SUM(J24:J24)</f>
        <v>0</v>
      </c>
      <c r="K23" s="26">
        <f>SUM(K24:K24)</f>
        <v>0</v>
      </c>
      <c r="L23" s="26">
        <f>SUM(L24:L24)</f>
        <v>0</v>
      </c>
      <c r="M23" s="33" t="s">
        <v>10</v>
      </c>
      <c r="N23" s="26">
        <f>SUM(N24:N24)</f>
        <v>0</v>
      </c>
      <c r="O23" s="54" t="s">
        <v>10</v>
      </c>
      <c r="AH23" s="33" t="s">
        <v>10</v>
      </c>
      <c r="AR23" s="26">
        <f>SUM(AI24:AI24)</f>
        <v>0</v>
      </c>
      <c r="AS23" s="26">
        <f>SUM(AJ24:AJ24)</f>
        <v>0</v>
      </c>
      <c r="AT23" s="26">
        <f>SUM(AK24:AK24)</f>
        <v>0</v>
      </c>
    </row>
    <row r="24" spans="1:75" ht="14.5">
      <c r="A24" s="1" t="s">
        <v>159</v>
      </c>
      <c r="B24" s="2" t="s">
        <v>10</v>
      </c>
      <c r="C24" s="2" t="s">
        <v>160</v>
      </c>
      <c r="D24" s="305" t="s">
        <v>161</v>
      </c>
      <c r="E24" s="302"/>
      <c r="F24" s="2" t="s">
        <v>124</v>
      </c>
      <c r="G24" s="55">
        <v>10</v>
      </c>
      <c r="H24" s="260">
        <v>0</v>
      </c>
      <c r="I24" s="56">
        <v>21</v>
      </c>
      <c r="J24" s="55">
        <f>ROUND(G24*AN24,2)</f>
        <v>0</v>
      </c>
      <c r="K24" s="55">
        <f>ROUND(G24*AO24,2)</f>
        <v>0</v>
      </c>
      <c r="L24" s="55">
        <f>ROUND(G24*H24,2)</f>
        <v>0</v>
      </c>
      <c r="M24" s="55">
        <v>0</v>
      </c>
      <c r="N24" s="55">
        <f>G24*M24</f>
        <v>0</v>
      </c>
      <c r="O24" s="57" t="s">
        <v>681</v>
      </c>
      <c r="Y24" s="55">
        <f>ROUND(IF(AP24="5",BI24,0),2)</f>
        <v>0</v>
      </c>
      <c r="AA24" s="55">
        <f>ROUND(IF(AP24="1",BG24,0),2)</f>
        <v>0</v>
      </c>
      <c r="AB24" s="55">
        <f>ROUND(IF(AP24="1",BH24,0),2)</f>
        <v>0</v>
      </c>
      <c r="AC24" s="55">
        <f>ROUND(IF(AP24="7",BG24,0),2)</f>
        <v>0</v>
      </c>
      <c r="AD24" s="55">
        <f>ROUND(IF(AP24="7",BH24,0),2)</f>
        <v>0</v>
      </c>
      <c r="AE24" s="55">
        <f>ROUND(IF(AP24="2",BG24,0),2)</f>
        <v>0</v>
      </c>
      <c r="AF24" s="55">
        <f>ROUND(IF(AP24="2",BH24,0),2)</f>
        <v>0</v>
      </c>
      <c r="AG24" s="55">
        <f>ROUND(IF(AP24="0",BI24,0),2)</f>
        <v>0</v>
      </c>
      <c r="AH24" s="33" t="s">
        <v>10</v>
      </c>
      <c r="AI24" s="55">
        <f>IF(AM24=0,L24,0)</f>
        <v>0</v>
      </c>
      <c r="AJ24" s="55">
        <f>IF(AM24=12,L24,0)</f>
        <v>0</v>
      </c>
      <c r="AK24" s="55">
        <f>IF(AM24=21,L24,0)</f>
        <v>0</v>
      </c>
      <c r="AM24" s="55">
        <v>21</v>
      </c>
      <c r="AN24" s="55">
        <f>H24*0</f>
        <v>0</v>
      </c>
      <c r="AO24" s="55">
        <f>H24*(1-0)</f>
        <v>0</v>
      </c>
      <c r="AP24" s="58" t="s">
        <v>122</v>
      </c>
      <c r="AU24" s="55">
        <f>ROUND(AV24+AW24,2)</f>
        <v>0</v>
      </c>
      <c r="AV24" s="55">
        <f>ROUND(G24*AN24,2)</f>
        <v>0</v>
      </c>
      <c r="AW24" s="55">
        <f>ROUND(G24*AO24,2)</f>
        <v>0</v>
      </c>
      <c r="AX24" s="58" t="s">
        <v>162</v>
      </c>
      <c r="AY24" s="58" t="s">
        <v>148</v>
      </c>
      <c r="AZ24" s="33" t="s">
        <v>119</v>
      </c>
      <c r="BB24" s="55">
        <f>AV24+AW24</f>
        <v>0</v>
      </c>
      <c r="BC24" s="55">
        <f>H24/(100-BD24)*100</f>
        <v>0</v>
      </c>
      <c r="BD24" s="55">
        <v>0</v>
      </c>
      <c r="BE24" s="55">
        <f>N24</f>
        <v>0</v>
      </c>
      <c r="BG24" s="55">
        <f>G24*AN24</f>
        <v>0</v>
      </c>
      <c r="BH24" s="55">
        <f>G24*AO24</f>
        <v>0</v>
      </c>
      <c r="BI24" s="55">
        <f>G24*H24</f>
        <v>0</v>
      </c>
      <c r="BJ24" s="58" t="s">
        <v>120</v>
      </c>
      <c r="BK24" s="55"/>
      <c r="BV24" s="55">
        <f>I24</f>
        <v>21</v>
      </c>
      <c r="BW24" s="3" t="s">
        <v>161</v>
      </c>
    </row>
    <row r="25" spans="1:75" ht="14.5">
      <c r="J25" s="384" t="s">
        <v>163</v>
      </c>
      <c r="K25" s="384"/>
      <c r="L25" s="59">
        <f>+L23+L20+L17+L13</f>
        <v>0</v>
      </c>
      <c r="O25" s="57" t="s">
        <v>681</v>
      </c>
    </row>
    <row r="26" spans="1:75" ht="14.5">
      <c r="J26" s="311" t="s">
        <v>164</v>
      </c>
      <c r="K26" s="311"/>
      <c r="L26" s="60">
        <v>0</v>
      </c>
    </row>
    <row r="27" spans="1:75" ht="14.5">
      <c r="J27" s="311" t="s">
        <v>165</v>
      </c>
      <c r="K27" s="311"/>
      <c r="L27" s="60">
        <f>ROUND(L25*(1-L26/100),0)</f>
        <v>0</v>
      </c>
    </row>
    <row r="28" spans="1:75" ht="14.5">
      <c r="A28" s="61" t="s">
        <v>60</v>
      </c>
    </row>
    <row r="29" spans="1:75" ht="12.75" customHeight="1">
      <c r="A29" s="305"/>
      <c r="B29" s="302"/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302"/>
    </row>
  </sheetData>
  <sheetProtection algorithmName="SHA-512" hashValue="tB+LtyMZ7SjPLaYBqCO6TdrOc24D0D6gRP08cY3wwtN1cZP5kOlnF39A8Ly4zmLhBtD9dO+LJxM65QixJrLQ6g==" saltValue="oKXorIRxZC31roQKQrhOdA==" spinCount="100000" sheet="1" objects="1" scenarios="1"/>
  <mergeCells count="46">
    <mergeCell ref="J25:K25"/>
    <mergeCell ref="J26:K26"/>
    <mergeCell ref="J27:K27"/>
    <mergeCell ref="A29:O29"/>
    <mergeCell ref="D24:E24"/>
    <mergeCell ref="D23:E23"/>
    <mergeCell ref="D20:E20"/>
    <mergeCell ref="D21:E21"/>
    <mergeCell ref="D22:E22"/>
    <mergeCell ref="D18:E18"/>
    <mergeCell ref="D19:E19"/>
    <mergeCell ref="D13:E13"/>
    <mergeCell ref="D14:E14"/>
    <mergeCell ref="D15:E15"/>
    <mergeCell ref="D16:E16"/>
    <mergeCell ref="D17:E17"/>
    <mergeCell ref="D11:E11"/>
    <mergeCell ref="J10:L10"/>
    <mergeCell ref="M10:N10"/>
    <mergeCell ref="D12:E12"/>
    <mergeCell ref="K2:O3"/>
    <mergeCell ref="K4:O5"/>
    <mergeCell ref="K6:O7"/>
    <mergeCell ref="K8:O9"/>
    <mergeCell ref="D10:E10"/>
    <mergeCell ref="D8:E9"/>
    <mergeCell ref="H2:H3"/>
    <mergeCell ref="H4:H5"/>
    <mergeCell ref="H6:H7"/>
    <mergeCell ref="H8:H9"/>
    <mergeCell ref="A1:O1"/>
    <mergeCell ref="A2:C3"/>
    <mergeCell ref="A4:C5"/>
    <mergeCell ref="A6:C7"/>
    <mergeCell ref="A8:C9"/>
    <mergeCell ref="F2:G3"/>
    <mergeCell ref="F4:G5"/>
    <mergeCell ref="F6:G7"/>
    <mergeCell ref="F8:G9"/>
    <mergeCell ref="I2:J3"/>
    <mergeCell ref="I4:J5"/>
    <mergeCell ref="I6:J7"/>
    <mergeCell ref="I8:J9"/>
    <mergeCell ref="D2:E3"/>
    <mergeCell ref="D4:E5"/>
    <mergeCell ref="D6:E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809F-71B2-4064-B417-E558157CDFC4}">
  <dimension ref="A1:Q452"/>
  <sheetViews>
    <sheetView topLeftCell="A306" zoomScale="141" zoomScaleNormal="141" workbookViewId="0">
      <selection activeCell="E382" sqref="E382"/>
    </sheetView>
  </sheetViews>
  <sheetFormatPr defaultColWidth="9.08984375" defaultRowHeight="10"/>
  <cols>
    <col min="1" max="1" width="5.90625" style="69" customWidth="1"/>
    <col min="2" max="2" width="78.36328125" style="180" customWidth="1"/>
    <col min="3" max="3" width="4.08984375" style="69" customWidth="1"/>
    <col min="4" max="4" width="12.6328125" style="69" customWidth="1"/>
    <col min="5" max="5" width="12.453125" style="259" customWidth="1"/>
    <col min="6" max="6" width="13.453125" style="69" customWidth="1"/>
    <col min="7" max="7" width="11.6328125" style="259" customWidth="1"/>
    <col min="8" max="8" width="31.36328125" style="67" customWidth="1"/>
    <col min="9" max="9" width="17.54296875" style="68" customWidth="1"/>
    <col min="10" max="10" width="9.36328125" style="68" bestFit="1" customWidth="1"/>
    <col min="11" max="11" width="10.08984375" style="68" bestFit="1" customWidth="1"/>
    <col min="12" max="12" width="9.36328125" style="68" bestFit="1" customWidth="1"/>
    <col min="13" max="13" width="9.08984375" style="68"/>
    <col min="14" max="15" width="9.36328125" style="68" bestFit="1" customWidth="1"/>
    <col min="16" max="16" width="15.453125" style="68" customWidth="1"/>
    <col min="17" max="17" width="15.453125" style="69" customWidth="1"/>
    <col min="18" max="16384" width="9.08984375" style="69"/>
  </cols>
  <sheetData>
    <row r="1" spans="1:7" ht="10.5" thickBot="1">
      <c r="A1" s="62" t="s">
        <v>166</v>
      </c>
      <c r="B1" s="62" t="s">
        <v>167</v>
      </c>
      <c r="C1" s="62" t="s">
        <v>126</v>
      </c>
      <c r="D1" s="63" t="s">
        <v>168</v>
      </c>
      <c r="E1" s="64" t="s">
        <v>169</v>
      </c>
      <c r="F1" s="65" t="s">
        <v>170</v>
      </c>
      <c r="G1" s="66" t="s">
        <v>171</v>
      </c>
    </row>
    <row r="2" spans="1:7" ht="10.5">
      <c r="A2" s="70"/>
      <c r="B2" s="71" t="s">
        <v>172</v>
      </c>
      <c r="C2" s="70"/>
      <c r="D2" s="72"/>
      <c r="E2" s="73"/>
      <c r="F2" s="74"/>
      <c r="G2" s="75"/>
    </row>
    <row r="3" spans="1:7">
      <c r="A3" s="76"/>
      <c r="B3" s="77" t="s">
        <v>173</v>
      </c>
      <c r="C3" s="76"/>
      <c r="D3" s="78"/>
      <c r="E3" s="79"/>
      <c r="F3" s="80"/>
      <c r="G3" s="79"/>
    </row>
    <row r="4" spans="1:7" ht="264">
      <c r="A4" s="76"/>
      <c r="B4" s="81" t="s">
        <v>174</v>
      </c>
      <c r="C4" s="76"/>
      <c r="D4" s="78"/>
      <c r="E4" s="79"/>
      <c r="F4" s="80"/>
      <c r="G4" s="271"/>
    </row>
    <row r="5" spans="1:7" ht="70">
      <c r="A5" s="76"/>
      <c r="B5" s="82" t="s">
        <v>175</v>
      </c>
      <c r="C5" s="76"/>
      <c r="D5" s="78"/>
      <c r="E5" s="79"/>
      <c r="F5" s="80"/>
      <c r="G5" s="271"/>
    </row>
    <row r="6" spans="1:7">
      <c r="A6" s="76"/>
      <c r="B6" s="83" t="s">
        <v>176</v>
      </c>
      <c r="C6" s="76"/>
      <c r="D6" s="78"/>
      <c r="E6" s="79"/>
      <c r="F6" s="80"/>
      <c r="G6" s="271"/>
    </row>
    <row r="7" spans="1:7">
      <c r="A7" s="76"/>
      <c r="B7" s="76"/>
      <c r="C7" s="76"/>
      <c r="D7" s="78"/>
      <c r="E7" s="79"/>
      <c r="F7" s="80"/>
      <c r="G7" s="271"/>
    </row>
    <row r="8" spans="1:7">
      <c r="A8" s="76"/>
      <c r="B8" s="76"/>
      <c r="C8" s="76"/>
      <c r="D8" s="78"/>
      <c r="E8" s="79"/>
      <c r="F8" s="80"/>
      <c r="G8" s="271"/>
    </row>
    <row r="9" spans="1:7">
      <c r="A9" s="76"/>
      <c r="B9" s="76"/>
      <c r="C9" s="76"/>
      <c r="D9" s="78"/>
      <c r="E9" s="79"/>
      <c r="F9" s="80"/>
      <c r="G9" s="271"/>
    </row>
    <row r="10" spans="1:7">
      <c r="A10" s="76"/>
      <c r="B10" s="76"/>
      <c r="C10" s="76"/>
      <c r="D10" s="78"/>
      <c r="E10" s="79"/>
      <c r="F10" s="80"/>
      <c r="G10" s="271"/>
    </row>
    <row r="11" spans="1:7" ht="10.5">
      <c r="A11" s="84"/>
      <c r="B11" s="85" t="s">
        <v>177</v>
      </c>
      <c r="C11" s="84"/>
      <c r="D11" s="84"/>
      <c r="E11" s="79"/>
      <c r="F11" s="86"/>
      <c r="G11" s="271"/>
    </row>
    <row r="12" spans="1:7" ht="10.5">
      <c r="A12" s="76"/>
      <c r="B12" s="87" t="s">
        <v>178</v>
      </c>
      <c r="C12" s="88"/>
      <c r="D12" s="89"/>
      <c r="E12" s="79"/>
      <c r="F12" s="86"/>
      <c r="G12" s="273"/>
    </row>
    <row r="13" spans="1:7">
      <c r="A13" s="76" t="s">
        <v>179</v>
      </c>
      <c r="B13" s="83" t="s">
        <v>180</v>
      </c>
      <c r="C13" s="90">
        <v>2</v>
      </c>
      <c r="D13" s="89" t="s">
        <v>181</v>
      </c>
      <c r="E13" s="91"/>
      <c r="F13" s="86"/>
      <c r="G13" s="273" t="s">
        <v>182</v>
      </c>
    </row>
    <row r="14" spans="1:7" ht="60.5">
      <c r="A14" s="76">
        <v>2</v>
      </c>
      <c r="B14" s="89" t="s">
        <v>183</v>
      </c>
      <c r="C14" s="92">
        <v>1</v>
      </c>
      <c r="D14" s="93" t="s">
        <v>184</v>
      </c>
      <c r="E14" s="261">
        <v>0</v>
      </c>
      <c r="F14" s="86">
        <f>E14*C14</f>
        <v>0</v>
      </c>
      <c r="G14" s="273"/>
    </row>
    <row r="15" spans="1:7" ht="30.5">
      <c r="A15" s="92">
        <v>3</v>
      </c>
      <c r="B15" s="94" t="s">
        <v>185</v>
      </c>
      <c r="C15" s="92">
        <v>2</v>
      </c>
      <c r="D15" s="95" t="s">
        <v>186</v>
      </c>
      <c r="E15" s="261">
        <v>0</v>
      </c>
      <c r="F15" s="96">
        <f>E15*C15</f>
        <v>0</v>
      </c>
      <c r="G15" s="273"/>
    </row>
    <row r="16" spans="1:7">
      <c r="A16" s="92" t="s">
        <v>187</v>
      </c>
      <c r="B16" s="95" t="s">
        <v>188</v>
      </c>
      <c r="C16" s="92">
        <v>1</v>
      </c>
      <c r="D16" s="95" t="s">
        <v>189</v>
      </c>
      <c r="E16" s="91"/>
      <c r="F16" s="86"/>
      <c r="G16" s="273" t="s">
        <v>182</v>
      </c>
    </row>
    <row r="17" spans="1:9" ht="20">
      <c r="A17" s="76" t="s">
        <v>190</v>
      </c>
      <c r="B17" s="89" t="s">
        <v>191</v>
      </c>
      <c r="C17" s="76">
        <v>1</v>
      </c>
      <c r="D17" s="89" t="s">
        <v>192</v>
      </c>
      <c r="E17" s="91"/>
      <c r="F17" s="86"/>
      <c r="G17" s="273" t="s">
        <v>193</v>
      </c>
    </row>
    <row r="18" spans="1:9" ht="60.5">
      <c r="A18" s="76">
        <v>6</v>
      </c>
      <c r="B18" s="89" t="s">
        <v>194</v>
      </c>
      <c r="C18" s="76">
        <v>2</v>
      </c>
      <c r="D18" s="89" t="s">
        <v>195</v>
      </c>
      <c r="E18" s="262">
        <v>0</v>
      </c>
      <c r="F18" s="86">
        <f>E18*C18</f>
        <v>0</v>
      </c>
      <c r="G18" s="273"/>
      <c r="I18" s="97"/>
    </row>
    <row r="19" spans="1:9" ht="20.5">
      <c r="A19" s="76" t="s">
        <v>196</v>
      </c>
      <c r="B19" s="89" t="s">
        <v>197</v>
      </c>
      <c r="C19" s="76">
        <v>2</v>
      </c>
      <c r="D19" s="89" t="s">
        <v>198</v>
      </c>
      <c r="E19" s="262">
        <v>0</v>
      </c>
      <c r="F19" s="86">
        <f>E19*C19</f>
        <v>0</v>
      </c>
      <c r="G19" s="273"/>
    </row>
    <row r="20" spans="1:9" ht="20.5">
      <c r="A20" s="76">
        <v>7</v>
      </c>
      <c r="B20" s="89" t="s">
        <v>199</v>
      </c>
      <c r="C20" s="76">
        <v>2</v>
      </c>
      <c r="D20" s="89" t="s">
        <v>198</v>
      </c>
      <c r="E20" s="262">
        <v>0</v>
      </c>
      <c r="F20" s="86">
        <f>E20*C20</f>
        <v>0</v>
      </c>
      <c r="G20" s="273"/>
    </row>
    <row r="21" spans="1:9">
      <c r="A21" s="92">
        <v>8</v>
      </c>
      <c r="B21" s="93" t="s">
        <v>200</v>
      </c>
      <c r="C21" s="92">
        <v>1</v>
      </c>
      <c r="D21" s="93"/>
      <c r="E21" s="91"/>
      <c r="F21" s="86"/>
      <c r="G21" s="273" t="s">
        <v>201</v>
      </c>
    </row>
    <row r="22" spans="1:9">
      <c r="A22" s="92"/>
      <c r="B22" s="93"/>
      <c r="C22" s="92"/>
      <c r="D22" s="93"/>
      <c r="E22" s="91"/>
      <c r="F22" s="86"/>
      <c r="G22" s="273"/>
    </row>
    <row r="23" spans="1:9">
      <c r="A23" s="92"/>
      <c r="B23" s="93"/>
      <c r="C23" s="92"/>
      <c r="D23" s="93"/>
      <c r="E23" s="91"/>
      <c r="F23" s="86"/>
      <c r="G23" s="273"/>
    </row>
    <row r="24" spans="1:9">
      <c r="A24" s="92"/>
      <c r="B24" s="93"/>
      <c r="C24" s="92"/>
      <c r="D24" s="93"/>
      <c r="E24" s="91"/>
      <c r="F24" s="86"/>
      <c r="G24" s="273"/>
    </row>
    <row r="25" spans="1:9">
      <c r="A25" s="92"/>
      <c r="B25" s="93"/>
      <c r="C25" s="92"/>
      <c r="D25" s="93"/>
      <c r="E25" s="91"/>
      <c r="F25" s="86"/>
      <c r="G25" s="273"/>
    </row>
    <row r="26" spans="1:9">
      <c r="A26" s="92"/>
      <c r="B26" s="93"/>
      <c r="C26" s="92"/>
      <c r="D26" s="93"/>
      <c r="E26" s="91"/>
      <c r="F26" s="86"/>
      <c r="G26" s="273"/>
    </row>
    <row r="27" spans="1:9">
      <c r="A27" s="92"/>
      <c r="B27" s="93"/>
      <c r="C27" s="92"/>
      <c r="D27" s="93"/>
      <c r="E27" s="91"/>
      <c r="F27" s="86"/>
      <c r="G27" s="273"/>
    </row>
    <row r="28" spans="1:9">
      <c r="A28" s="92"/>
      <c r="B28" s="93"/>
      <c r="C28" s="92"/>
      <c r="D28" s="93"/>
      <c r="E28" s="91"/>
      <c r="F28" s="86"/>
      <c r="G28" s="273"/>
    </row>
    <row r="29" spans="1:9">
      <c r="A29" s="92"/>
      <c r="B29" s="93"/>
      <c r="C29" s="92"/>
      <c r="D29" s="93"/>
      <c r="E29" s="91"/>
      <c r="F29" s="86"/>
      <c r="G29" s="273"/>
    </row>
    <row r="30" spans="1:9">
      <c r="A30" s="92"/>
      <c r="B30" s="93"/>
      <c r="C30" s="92"/>
      <c r="D30" s="93"/>
      <c r="E30" s="91"/>
      <c r="F30" s="86"/>
      <c r="G30" s="273"/>
    </row>
    <row r="31" spans="1:9">
      <c r="A31" s="92"/>
      <c r="B31" s="93"/>
      <c r="C31" s="92"/>
      <c r="D31" s="93"/>
      <c r="E31" s="91"/>
      <c r="F31" s="86"/>
      <c r="G31" s="273"/>
    </row>
    <row r="32" spans="1:9">
      <c r="A32" s="92"/>
      <c r="B32" s="93"/>
      <c r="C32" s="92"/>
      <c r="D32" s="93"/>
      <c r="E32" s="91"/>
      <c r="F32" s="86"/>
      <c r="G32" s="273"/>
    </row>
    <row r="33" spans="1:17">
      <c r="A33" s="92"/>
      <c r="B33" s="93"/>
      <c r="C33" s="92"/>
      <c r="D33" s="93"/>
      <c r="E33" s="91"/>
      <c r="F33" s="86"/>
      <c r="G33" s="273"/>
    </row>
    <row r="34" spans="1:17">
      <c r="A34" s="92"/>
      <c r="B34" s="93"/>
      <c r="C34" s="92"/>
      <c r="D34" s="93"/>
      <c r="E34" s="91"/>
      <c r="F34" s="86"/>
      <c r="G34" s="273"/>
    </row>
    <row r="35" spans="1:17" ht="10.5">
      <c r="A35" s="76"/>
      <c r="B35" s="87" t="s">
        <v>202</v>
      </c>
      <c r="C35" s="76"/>
      <c r="D35" s="76"/>
      <c r="E35" s="91"/>
      <c r="F35" s="86"/>
      <c r="G35" s="274"/>
    </row>
    <row r="36" spans="1:17" ht="120.5">
      <c r="A36" s="92">
        <v>1</v>
      </c>
      <c r="B36" s="98" t="s">
        <v>203</v>
      </c>
      <c r="C36" s="92">
        <v>1</v>
      </c>
      <c r="D36" s="95" t="s">
        <v>204</v>
      </c>
      <c r="E36" s="262">
        <v>0</v>
      </c>
      <c r="F36" s="96">
        <f>E36*C36</f>
        <v>0</v>
      </c>
      <c r="G36" s="273"/>
      <c r="H36" s="99"/>
    </row>
    <row r="37" spans="1:17" ht="110.5">
      <c r="A37" s="92" t="s">
        <v>205</v>
      </c>
      <c r="B37" s="100" t="s">
        <v>206</v>
      </c>
      <c r="C37" s="92">
        <v>1</v>
      </c>
      <c r="D37" s="95" t="s">
        <v>204</v>
      </c>
      <c r="E37" s="262">
        <v>0</v>
      </c>
      <c r="F37" s="96">
        <f>E37*C37</f>
        <v>0</v>
      </c>
      <c r="G37" s="273"/>
    </row>
    <row r="38" spans="1:17">
      <c r="A38" s="76">
        <v>2</v>
      </c>
      <c r="B38" s="89" t="s">
        <v>207</v>
      </c>
      <c r="C38" s="76">
        <v>1</v>
      </c>
      <c r="D38" s="89" t="s">
        <v>208</v>
      </c>
      <c r="E38" s="262">
        <v>0</v>
      </c>
      <c r="F38" s="96">
        <f>E38*C38</f>
        <v>0</v>
      </c>
      <c r="G38" s="273"/>
    </row>
    <row r="39" spans="1:17" ht="120.5">
      <c r="A39" s="92">
        <v>3</v>
      </c>
      <c r="B39" s="89" t="s">
        <v>209</v>
      </c>
      <c r="C39" s="92">
        <v>2</v>
      </c>
      <c r="D39" s="95" t="s">
        <v>210</v>
      </c>
      <c r="E39" s="262">
        <v>0</v>
      </c>
      <c r="F39" s="86">
        <f>E39*C39</f>
        <v>0</v>
      </c>
      <c r="G39" s="275"/>
    </row>
    <row r="40" spans="1:17">
      <c r="A40" s="92">
        <v>4</v>
      </c>
      <c r="B40" s="95" t="s">
        <v>211</v>
      </c>
      <c r="C40" s="90"/>
      <c r="D40" s="101"/>
      <c r="E40" s="91"/>
      <c r="F40" s="86"/>
      <c r="G40" s="274"/>
    </row>
    <row r="41" spans="1:17">
      <c r="A41" s="92">
        <v>5</v>
      </c>
      <c r="B41" s="95" t="s">
        <v>212</v>
      </c>
      <c r="C41" s="92">
        <v>2</v>
      </c>
      <c r="D41" s="89" t="s">
        <v>213</v>
      </c>
      <c r="E41" s="262">
        <v>0</v>
      </c>
      <c r="F41" s="86">
        <f>E41*C41</f>
        <v>0</v>
      </c>
      <c r="G41" s="273"/>
    </row>
    <row r="42" spans="1:17">
      <c r="A42" s="76">
        <v>6</v>
      </c>
      <c r="B42" s="95" t="s">
        <v>214</v>
      </c>
      <c r="C42" s="76">
        <v>2</v>
      </c>
      <c r="D42" s="89" t="s">
        <v>213</v>
      </c>
      <c r="E42" s="262">
        <v>0</v>
      </c>
      <c r="F42" s="86">
        <f>E42*C42</f>
        <v>0</v>
      </c>
      <c r="G42" s="273"/>
    </row>
    <row r="43" spans="1:17" ht="40.5">
      <c r="A43" s="76">
        <v>7</v>
      </c>
      <c r="B43" s="83" t="s">
        <v>215</v>
      </c>
      <c r="C43" s="92">
        <v>1</v>
      </c>
      <c r="D43" s="93" t="s">
        <v>216</v>
      </c>
      <c r="E43" s="261">
        <v>0</v>
      </c>
      <c r="F43" s="96">
        <f>E43*C43</f>
        <v>0</v>
      </c>
      <c r="G43" s="275"/>
    </row>
    <row r="44" spans="1:17" ht="20.5">
      <c r="A44" s="76">
        <v>8</v>
      </c>
      <c r="B44" s="81" t="s">
        <v>217</v>
      </c>
      <c r="C44" s="92">
        <v>1</v>
      </c>
      <c r="D44" s="93" t="s">
        <v>218</v>
      </c>
      <c r="E44" s="262">
        <v>0</v>
      </c>
      <c r="F44" s="96">
        <f>E44*C44</f>
        <v>0</v>
      </c>
      <c r="G44" s="275"/>
    </row>
    <row r="45" spans="1:17">
      <c r="A45" s="76">
        <v>9</v>
      </c>
      <c r="B45" s="95" t="s">
        <v>211</v>
      </c>
      <c r="C45" s="102"/>
      <c r="D45" s="89"/>
      <c r="E45" s="265"/>
      <c r="F45" s="86"/>
      <c r="G45" s="274"/>
      <c r="I45" s="103"/>
      <c r="L45" s="103"/>
      <c r="M45" s="103"/>
      <c r="O45" s="103"/>
    </row>
    <row r="46" spans="1:17" ht="40.5">
      <c r="A46" s="76">
        <v>10</v>
      </c>
      <c r="B46" s="95" t="s">
        <v>219</v>
      </c>
      <c r="C46" s="92">
        <v>1</v>
      </c>
      <c r="D46" s="95" t="s">
        <v>220</v>
      </c>
      <c r="E46" s="262">
        <v>0</v>
      </c>
      <c r="F46" s="96">
        <f t="shared" ref="F46:F63" si="0">E46*C46</f>
        <v>0</v>
      </c>
      <c r="G46" s="271"/>
      <c r="I46" s="97"/>
      <c r="J46" s="97"/>
      <c r="K46" s="97"/>
      <c r="L46" s="97"/>
      <c r="M46" s="97"/>
      <c r="N46" s="97"/>
      <c r="O46" s="97"/>
      <c r="P46" s="97"/>
      <c r="Q46" s="104"/>
    </row>
    <row r="47" spans="1:17" ht="170.5">
      <c r="A47" s="92">
        <v>11</v>
      </c>
      <c r="B47" s="105" t="s">
        <v>221</v>
      </c>
      <c r="C47" s="92">
        <v>1</v>
      </c>
      <c r="D47" s="95" t="s">
        <v>222</v>
      </c>
      <c r="E47" s="262">
        <v>0</v>
      </c>
      <c r="F47" s="96">
        <f t="shared" si="0"/>
        <v>0</v>
      </c>
      <c r="G47" s="271"/>
      <c r="I47" s="97"/>
      <c r="J47" s="97"/>
      <c r="K47" s="97"/>
      <c r="L47" s="97"/>
      <c r="M47" s="97"/>
      <c r="N47" s="97"/>
      <c r="O47" s="97"/>
      <c r="P47" s="97"/>
    </row>
    <row r="48" spans="1:17" ht="40.5">
      <c r="A48" s="92">
        <v>12</v>
      </c>
      <c r="B48" s="94" t="s">
        <v>223</v>
      </c>
      <c r="C48" s="92">
        <v>1</v>
      </c>
      <c r="D48" s="95" t="s">
        <v>224</v>
      </c>
      <c r="E48" s="262">
        <v>0</v>
      </c>
      <c r="F48" s="86">
        <f t="shared" si="0"/>
        <v>0</v>
      </c>
      <c r="G48" s="273"/>
      <c r="I48" s="97"/>
      <c r="J48" s="97"/>
      <c r="K48" s="97"/>
      <c r="L48" s="97"/>
      <c r="M48" s="97"/>
      <c r="N48" s="97"/>
      <c r="O48" s="97"/>
      <c r="P48" s="97"/>
      <c r="Q48" s="104"/>
    </row>
    <row r="49" spans="1:17" ht="40.5">
      <c r="A49" s="92">
        <v>13</v>
      </c>
      <c r="B49" s="89" t="s">
        <v>225</v>
      </c>
      <c r="C49" s="92">
        <v>1</v>
      </c>
      <c r="D49" s="95" t="s">
        <v>226</v>
      </c>
      <c r="E49" s="262">
        <v>0</v>
      </c>
      <c r="F49" s="86">
        <f t="shared" si="0"/>
        <v>0</v>
      </c>
      <c r="G49" s="271"/>
      <c r="I49" s="97"/>
      <c r="J49" s="97"/>
      <c r="K49" s="97"/>
      <c r="L49" s="97"/>
      <c r="M49" s="97"/>
      <c r="N49" s="97"/>
      <c r="O49" s="97"/>
      <c r="P49" s="97"/>
      <c r="Q49" s="106"/>
    </row>
    <row r="50" spans="1:17" ht="191">
      <c r="A50" s="76">
        <v>14</v>
      </c>
      <c r="B50" s="107" t="s">
        <v>227</v>
      </c>
      <c r="C50" s="76">
        <v>1</v>
      </c>
      <c r="D50" s="89" t="s">
        <v>228</v>
      </c>
      <c r="E50" s="262">
        <v>0</v>
      </c>
      <c r="F50" s="86">
        <f t="shared" si="0"/>
        <v>0</v>
      </c>
      <c r="G50" s="273"/>
      <c r="I50" s="97"/>
      <c r="J50" s="97"/>
      <c r="K50" s="97"/>
      <c r="L50" s="97"/>
      <c r="M50" s="97"/>
      <c r="N50" s="97"/>
      <c r="O50" s="97"/>
      <c r="P50" s="97"/>
    </row>
    <row r="51" spans="1:17" ht="90.5">
      <c r="A51" s="76">
        <v>15</v>
      </c>
      <c r="B51" s="89" t="s">
        <v>229</v>
      </c>
      <c r="C51" s="92">
        <v>1</v>
      </c>
      <c r="D51" s="95" t="s">
        <v>220</v>
      </c>
      <c r="E51" s="262">
        <v>0</v>
      </c>
      <c r="F51" s="96">
        <f t="shared" si="0"/>
        <v>0</v>
      </c>
      <c r="G51" s="273"/>
      <c r="I51" s="97"/>
      <c r="J51" s="97"/>
      <c r="K51" s="97"/>
      <c r="L51" s="97"/>
      <c r="M51" s="97"/>
      <c r="N51" s="97"/>
      <c r="O51" s="97"/>
      <c r="P51" s="97"/>
    </row>
    <row r="52" spans="1:17" ht="40.5">
      <c r="A52" s="76">
        <v>16</v>
      </c>
      <c r="B52" s="89" t="s">
        <v>230</v>
      </c>
      <c r="C52" s="92">
        <v>2</v>
      </c>
      <c r="D52" s="95" t="s">
        <v>231</v>
      </c>
      <c r="E52" s="262">
        <v>0</v>
      </c>
      <c r="F52" s="96">
        <f t="shared" si="0"/>
        <v>0</v>
      </c>
      <c r="G52" s="271"/>
      <c r="I52" s="97"/>
      <c r="J52" s="97"/>
      <c r="K52" s="97"/>
      <c r="L52" s="97"/>
      <c r="M52" s="97"/>
      <c r="N52" s="97"/>
      <c r="O52" s="97"/>
      <c r="P52" s="97"/>
    </row>
    <row r="53" spans="1:17" ht="40.5">
      <c r="A53" s="92">
        <v>17</v>
      </c>
      <c r="B53" s="95" t="s">
        <v>232</v>
      </c>
      <c r="C53" s="92">
        <v>1</v>
      </c>
      <c r="D53" s="95" t="s">
        <v>220</v>
      </c>
      <c r="E53" s="262">
        <v>0</v>
      </c>
      <c r="F53" s="96">
        <f t="shared" si="0"/>
        <v>0</v>
      </c>
      <c r="G53" s="271"/>
      <c r="I53" s="97"/>
      <c r="J53" s="97"/>
      <c r="K53" s="97"/>
      <c r="L53" s="97"/>
      <c r="M53" s="97"/>
      <c r="N53" s="97"/>
      <c r="O53" s="97"/>
      <c r="P53" s="97"/>
    </row>
    <row r="54" spans="1:17" ht="40.5">
      <c r="A54" s="92">
        <v>18</v>
      </c>
      <c r="B54" s="89" t="s">
        <v>230</v>
      </c>
      <c r="C54" s="92">
        <v>5</v>
      </c>
      <c r="D54" s="95" t="s">
        <v>231</v>
      </c>
      <c r="E54" s="262">
        <v>0</v>
      </c>
      <c r="F54" s="96">
        <f t="shared" si="0"/>
        <v>0</v>
      </c>
      <c r="G54" s="271"/>
      <c r="I54" s="97"/>
      <c r="J54" s="97"/>
      <c r="K54" s="97"/>
      <c r="L54" s="97"/>
      <c r="M54" s="97"/>
      <c r="N54" s="97"/>
      <c r="O54" s="97"/>
      <c r="P54" s="97"/>
    </row>
    <row r="55" spans="1:17" ht="40.5">
      <c r="A55" s="92">
        <v>19</v>
      </c>
      <c r="B55" s="108" t="s">
        <v>233</v>
      </c>
      <c r="C55" s="92">
        <v>1</v>
      </c>
      <c r="D55" s="95" t="s">
        <v>234</v>
      </c>
      <c r="E55" s="262">
        <v>0</v>
      </c>
      <c r="F55" s="86">
        <f t="shared" si="0"/>
        <v>0</v>
      </c>
      <c r="G55" s="273"/>
      <c r="I55" s="97"/>
      <c r="J55" s="97"/>
      <c r="K55" s="97"/>
      <c r="L55" s="97"/>
      <c r="M55" s="97"/>
      <c r="N55" s="97"/>
      <c r="O55" s="97"/>
      <c r="P55" s="97"/>
      <c r="Q55" s="106"/>
    </row>
    <row r="56" spans="1:17" ht="40.5">
      <c r="A56" s="92">
        <v>20</v>
      </c>
      <c r="B56" s="95" t="s">
        <v>232</v>
      </c>
      <c r="C56" s="92">
        <v>3</v>
      </c>
      <c r="D56" s="95" t="s">
        <v>235</v>
      </c>
      <c r="E56" s="262">
        <v>0</v>
      </c>
      <c r="F56" s="86">
        <f t="shared" si="0"/>
        <v>0</v>
      </c>
      <c r="G56" s="271"/>
      <c r="I56" s="97"/>
      <c r="J56" s="97"/>
      <c r="K56" s="97"/>
      <c r="L56" s="97"/>
      <c r="M56" s="97"/>
      <c r="N56" s="97"/>
      <c r="O56" s="97"/>
      <c r="P56" s="97"/>
      <c r="Q56" s="106"/>
    </row>
    <row r="57" spans="1:17" ht="20.5">
      <c r="A57" s="92">
        <v>21</v>
      </c>
      <c r="B57" s="89" t="s">
        <v>236</v>
      </c>
      <c r="C57" s="92">
        <v>1</v>
      </c>
      <c r="D57" s="89"/>
      <c r="E57" s="262">
        <v>0</v>
      </c>
      <c r="F57" s="96">
        <f t="shared" si="0"/>
        <v>0</v>
      </c>
      <c r="G57" s="273"/>
      <c r="I57" s="97"/>
      <c r="J57" s="97"/>
      <c r="K57" s="97"/>
      <c r="L57" s="97"/>
      <c r="M57" s="97"/>
      <c r="N57" s="97"/>
      <c r="O57" s="97"/>
      <c r="P57" s="97"/>
      <c r="Q57" s="68"/>
    </row>
    <row r="58" spans="1:17">
      <c r="A58" s="92">
        <v>22</v>
      </c>
      <c r="B58" s="95" t="s">
        <v>237</v>
      </c>
      <c r="C58" s="92">
        <v>1</v>
      </c>
      <c r="D58" s="95" t="s">
        <v>238</v>
      </c>
      <c r="E58" s="262">
        <v>0</v>
      </c>
      <c r="F58" s="86">
        <f t="shared" si="0"/>
        <v>0</v>
      </c>
      <c r="G58" s="273"/>
      <c r="I58" s="97"/>
      <c r="J58" s="97"/>
      <c r="K58" s="97"/>
      <c r="L58" s="97"/>
      <c r="M58" s="97"/>
      <c r="N58" s="97"/>
      <c r="O58" s="97"/>
      <c r="P58" s="97"/>
    </row>
    <row r="59" spans="1:17">
      <c r="A59" s="92">
        <v>23</v>
      </c>
      <c r="B59" s="95" t="s">
        <v>237</v>
      </c>
      <c r="C59" s="92">
        <v>1</v>
      </c>
      <c r="D59" s="95" t="s">
        <v>239</v>
      </c>
      <c r="E59" s="262">
        <v>0</v>
      </c>
      <c r="F59" s="86">
        <f t="shared" si="0"/>
        <v>0</v>
      </c>
      <c r="G59" s="273"/>
      <c r="I59" s="97"/>
      <c r="J59" s="97"/>
      <c r="K59" s="97"/>
      <c r="L59" s="97"/>
      <c r="M59" s="97"/>
      <c r="N59" s="97"/>
      <c r="O59" s="97"/>
      <c r="P59" s="97"/>
    </row>
    <row r="60" spans="1:17">
      <c r="A60" s="92">
        <v>24</v>
      </c>
      <c r="B60" s="95" t="s">
        <v>240</v>
      </c>
      <c r="C60" s="92">
        <v>1</v>
      </c>
      <c r="D60" s="95" t="s">
        <v>241</v>
      </c>
      <c r="E60" s="262">
        <v>0</v>
      </c>
      <c r="F60" s="86">
        <f t="shared" si="0"/>
        <v>0</v>
      </c>
      <c r="G60" s="273"/>
      <c r="I60" s="97"/>
      <c r="J60" s="97"/>
      <c r="K60" s="97"/>
      <c r="L60" s="97"/>
      <c r="M60" s="97"/>
      <c r="N60" s="97"/>
      <c r="O60" s="97"/>
      <c r="P60" s="97"/>
    </row>
    <row r="61" spans="1:17" ht="20.5">
      <c r="A61" s="92">
        <v>25</v>
      </c>
      <c r="B61" s="95" t="s">
        <v>242</v>
      </c>
      <c r="C61" s="92">
        <v>2</v>
      </c>
      <c r="D61" s="95" t="s">
        <v>243</v>
      </c>
      <c r="E61" s="262">
        <v>0</v>
      </c>
      <c r="F61" s="86">
        <f t="shared" si="0"/>
        <v>0</v>
      </c>
      <c r="G61" s="273" t="s">
        <v>244</v>
      </c>
    </row>
    <row r="62" spans="1:17" ht="20.5">
      <c r="A62" s="92">
        <v>26</v>
      </c>
      <c r="B62" s="95" t="s">
        <v>242</v>
      </c>
      <c r="C62" s="92">
        <v>4</v>
      </c>
      <c r="D62" s="95" t="s">
        <v>245</v>
      </c>
      <c r="E62" s="262">
        <v>0</v>
      </c>
      <c r="F62" s="96">
        <f t="shared" si="0"/>
        <v>0</v>
      </c>
      <c r="G62" s="273" t="s">
        <v>244</v>
      </c>
    </row>
    <row r="63" spans="1:17" ht="20.5">
      <c r="A63" s="92">
        <v>27</v>
      </c>
      <c r="B63" s="95" t="s">
        <v>242</v>
      </c>
      <c r="C63" s="92">
        <v>1</v>
      </c>
      <c r="D63" s="95" t="s">
        <v>246</v>
      </c>
      <c r="E63" s="262">
        <v>0</v>
      </c>
      <c r="F63" s="86">
        <f t="shared" si="0"/>
        <v>0</v>
      </c>
      <c r="G63" s="273" t="s">
        <v>244</v>
      </c>
    </row>
    <row r="64" spans="1:17">
      <c r="A64" s="92">
        <v>28</v>
      </c>
      <c r="B64" s="89" t="s">
        <v>211</v>
      </c>
      <c r="C64" s="76"/>
      <c r="D64" s="95"/>
      <c r="E64" s="91"/>
      <c r="F64" s="86"/>
      <c r="G64" s="273"/>
    </row>
    <row r="65" spans="1:7">
      <c r="A65" s="92">
        <v>29</v>
      </c>
      <c r="B65" s="89" t="s">
        <v>211</v>
      </c>
      <c r="C65" s="92"/>
      <c r="D65" s="95"/>
      <c r="E65" s="91"/>
      <c r="F65" s="86"/>
      <c r="G65" s="273"/>
    </row>
    <row r="66" spans="1:7" ht="20.5">
      <c r="A66" s="92">
        <v>30</v>
      </c>
      <c r="B66" s="89" t="s">
        <v>247</v>
      </c>
      <c r="C66" s="92">
        <v>1</v>
      </c>
      <c r="D66" s="95" t="s">
        <v>248</v>
      </c>
      <c r="E66" s="262">
        <v>0</v>
      </c>
      <c r="F66" s="86">
        <f t="shared" ref="F66:F76" si="1">E66*C66</f>
        <v>0</v>
      </c>
      <c r="G66" s="273" t="s">
        <v>244</v>
      </c>
    </row>
    <row r="67" spans="1:7" ht="20.5">
      <c r="A67" s="92">
        <v>31</v>
      </c>
      <c r="B67" s="89" t="s">
        <v>249</v>
      </c>
      <c r="C67" s="92">
        <v>2</v>
      </c>
      <c r="D67" s="95" t="s">
        <v>250</v>
      </c>
      <c r="E67" s="262">
        <v>0</v>
      </c>
      <c r="F67" s="86">
        <f t="shared" si="1"/>
        <v>0</v>
      </c>
      <c r="G67" s="273" t="s">
        <v>244</v>
      </c>
    </row>
    <row r="68" spans="1:7" ht="20.5">
      <c r="A68" s="92">
        <v>32</v>
      </c>
      <c r="B68" s="89" t="s">
        <v>251</v>
      </c>
      <c r="C68" s="92">
        <v>4</v>
      </c>
      <c r="D68" s="95" t="s">
        <v>252</v>
      </c>
      <c r="E68" s="262">
        <v>0</v>
      </c>
      <c r="F68" s="86">
        <f t="shared" si="1"/>
        <v>0</v>
      </c>
      <c r="G68" s="273" t="s">
        <v>244</v>
      </c>
    </row>
    <row r="69" spans="1:7" ht="40.5">
      <c r="A69" s="92">
        <v>33</v>
      </c>
      <c r="B69" s="109" t="s">
        <v>253</v>
      </c>
      <c r="C69" s="76">
        <v>1</v>
      </c>
      <c r="D69" s="89" t="s">
        <v>254</v>
      </c>
      <c r="E69" s="261">
        <v>0</v>
      </c>
      <c r="F69" s="86">
        <f t="shared" si="1"/>
        <v>0</v>
      </c>
      <c r="G69" s="273" t="s">
        <v>255</v>
      </c>
    </row>
    <row r="70" spans="1:7" ht="30.5">
      <c r="A70" s="76">
        <v>34</v>
      </c>
      <c r="B70" s="108" t="s">
        <v>256</v>
      </c>
      <c r="C70" s="92">
        <v>2</v>
      </c>
      <c r="D70" s="95" t="s">
        <v>257</v>
      </c>
      <c r="E70" s="261">
        <v>0</v>
      </c>
      <c r="F70" s="96">
        <f t="shared" si="1"/>
        <v>0</v>
      </c>
      <c r="G70" s="273"/>
    </row>
    <row r="71" spans="1:7">
      <c r="A71" s="110" t="s">
        <v>258</v>
      </c>
      <c r="B71" s="95" t="s">
        <v>259</v>
      </c>
      <c r="C71" s="110">
        <v>2</v>
      </c>
      <c r="D71" s="95" t="s">
        <v>260</v>
      </c>
      <c r="E71" s="263">
        <v>0</v>
      </c>
      <c r="F71" s="96">
        <f t="shared" si="1"/>
        <v>0</v>
      </c>
      <c r="G71" s="271"/>
    </row>
    <row r="72" spans="1:7">
      <c r="A72" s="110" t="s">
        <v>261</v>
      </c>
      <c r="B72" s="95" t="s">
        <v>262</v>
      </c>
      <c r="C72" s="110">
        <v>2</v>
      </c>
      <c r="D72" s="95" t="s">
        <v>263</v>
      </c>
      <c r="E72" s="263">
        <v>0</v>
      </c>
      <c r="F72" s="96">
        <f t="shared" si="1"/>
        <v>0</v>
      </c>
      <c r="G72" s="273"/>
    </row>
    <row r="73" spans="1:7">
      <c r="A73" s="110" t="s">
        <v>264</v>
      </c>
      <c r="B73" s="95" t="s">
        <v>265</v>
      </c>
      <c r="C73" s="110">
        <v>2</v>
      </c>
      <c r="D73" s="95" t="s">
        <v>266</v>
      </c>
      <c r="E73" s="263">
        <v>0</v>
      </c>
      <c r="F73" s="96">
        <f t="shared" si="1"/>
        <v>0</v>
      </c>
      <c r="G73" s="271"/>
    </row>
    <row r="74" spans="1:7" ht="40.5">
      <c r="A74" s="76">
        <v>35</v>
      </c>
      <c r="B74" s="89" t="s">
        <v>267</v>
      </c>
      <c r="C74" s="76">
        <v>1</v>
      </c>
      <c r="D74" s="83" t="s">
        <v>268</v>
      </c>
      <c r="E74" s="262">
        <v>0</v>
      </c>
      <c r="F74" s="96">
        <f t="shared" si="1"/>
        <v>0</v>
      </c>
      <c r="G74" s="271"/>
    </row>
    <row r="75" spans="1:7">
      <c r="A75" s="76" t="s">
        <v>269</v>
      </c>
      <c r="B75" s="89" t="s">
        <v>270</v>
      </c>
      <c r="C75" s="76">
        <v>1</v>
      </c>
      <c r="D75" s="112" t="s">
        <v>271</v>
      </c>
      <c r="E75" s="262">
        <v>0</v>
      </c>
      <c r="F75" s="96">
        <f t="shared" si="1"/>
        <v>0</v>
      </c>
      <c r="G75" s="271"/>
    </row>
    <row r="76" spans="1:7">
      <c r="A76" s="92">
        <v>36</v>
      </c>
      <c r="B76" s="95" t="s">
        <v>272</v>
      </c>
      <c r="C76" s="76">
        <v>1</v>
      </c>
      <c r="D76" s="95" t="s">
        <v>273</v>
      </c>
      <c r="E76" s="262">
        <v>0</v>
      </c>
      <c r="F76" s="86">
        <f t="shared" si="1"/>
        <v>0</v>
      </c>
      <c r="G76" s="271"/>
    </row>
    <row r="77" spans="1:7" ht="20.5">
      <c r="A77" s="92">
        <v>37</v>
      </c>
      <c r="B77" s="89" t="s">
        <v>274</v>
      </c>
      <c r="C77" s="76">
        <v>1</v>
      </c>
      <c r="D77" s="89" t="s">
        <v>198</v>
      </c>
      <c r="E77" s="262"/>
      <c r="F77" s="86"/>
      <c r="G77" s="273" t="s">
        <v>275</v>
      </c>
    </row>
    <row r="78" spans="1:7" ht="70.5">
      <c r="A78" s="92">
        <v>38</v>
      </c>
      <c r="B78" s="89" t="s">
        <v>276</v>
      </c>
      <c r="C78" s="76">
        <v>1</v>
      </c>
      <c r="D78" s="93" t="s">
        <v>277</v>
      </c>
      <c r="E78" s="262">
        <v>0</v>
      </c>
      <c r="F78" s="96">
        <f>E78*C78</f>
        <v>0</v>
      </c>
      <c r="G78" s="271"/>
    </row>
    <row r="79" spans="1:7">
      <c r="A79" s="76"/>
      <c r="B79" s="89"/>
      <c r="C79" s="76"/>
      <c r="D79" s="89"/>
      <c r="E79" s="91"/>
      <c r="F79" s="86"/>
      <c r="G79" s="274"/>
    </row>
    <row r="80" spans="1:7" ht="10.5">
      <c r="A80" s="92"/>
      <c r="B80" s="113" t="s">
        <v>278</v>
      </c>
      <c r="C80" s="76"/>
      <c r="D80" s="89"/>
      <c r="E80" s="91"/>
      <c r="F80" s="86"/>
      <c r="G80" s="273"/>
    </row>
    <row r="81" spans="1:10">
      <c r="A81" s="76">
        <v>39</v>
      </c>
      <c r="B81" s="89" t="s">
        <v>279</v>
      </c>
      <c r="C81" s="92">
        <v>1</v>
      </c>
      <c r="D81" s="95" t="s">
        <v>280</v>
      </c>
      <c r="E81" s="262">
        <v>0</v>
      </c>
      <c r="F81" s="86">
        <f t="shared" ref="F81:F88" si="2">E81*C81</f>
        <v>0</v>
      </c>
      <c r="G81" s="271"/>
    </row>
    <row r="82" spans="1:10">
      <c r="A82" s="76" t="s">
        <v>281</v>
      </c>
      <c r="B82" s="95" t="s">
        <v>259</v>
      </c>
      <c r="C82" s="92">
        <v>1</v>
      </c>
      <c r="D82" s="95" t="s">
        <v>260</v>
      </c>
      <c r="E82" s="263">
        <v>0</v>
      </c>
      <c r="F82" s="96">
        <f t="shared" si="2"/>
        <v>0</v>
      </c>
      <c r="G82" s="271"/>
    </row>
    <row r="83" spans="1:10">
      <c r="A83" s="92" t="s">
        <v>282</v>
      </c>
      <c r="B83" s="95" t="s">
        <v>262</v>
      </c>
      <c r="C83" s="92">
        <v>1</v>
      </c>
      <c r="D83" s="95" t="s">
        <v>283</v>
      </c>
      <c r="E83" s="263">
        <v>0</v>
      </c>
      <c r="F83" s="96">
        <f t="shared" si="2"/>
        <v>0</v>
      </c>
      <c r="G83" s="273"/>
    </row>
    <row r="84" spans="1:10">
      <c r="A84" s="92" t="s">
        <v>284</v>
      </c>
      <c r="B84" s="95" t="s">
        <v>265</v>
      </c>
      <c r="C84" s="92">
        <v>1</v>
      </c>
      <c r="D84" s="95" t="s">
        <v>266</v>
      </c>
      <c r="E84" s="263">
        <v>0</v>
      </c>
      <c r="F84" s="96">
        <f t="shared" si="2"/>
        <v>0</v>
      </c>
      <c r="G84" s="271"/>
    </row>
    <row r="85" spans="1:10" ht="30.5">
      <c r="A85" s="76">
        <v>40</v>
      </c>
      <c r="B85" s="114" t="s">
        <v>285</v>
      </c>
      <c r="C85" s="76">
        <v>2</v>
      </c>
      <c r="D85" s="89"/>
      <c r="E85" s="262">
        <v>0</v>
      </c>
      <c r="F85" s="96">
        <f t="shared" si="2"/>
        <v>0</v>
      </c>
      <c r="G85" s="276"/>
    </row>
    <row r="86" spans="1:10">
      <c r="A86" s="76">
        <v>41</v>
      </c>
      <c r="B86" s="89" t="s">
        <v>286</v>
      </c>
      <c r="C86" s="76">
        <v>1</v>
      </c>
      <c r="D86" s="89" t="s">
        <v>287</v>
      </c>
      <c r="E86" s="262">
        <v>0</v>
      </c>
      <c r="F86" s="86">
        <f t="shared" si="2"/>
        <v>0</v>
      </c>
      <c r="G86" s="271"/>
    </row>
    <row r="87" spans="1:10" ht="50.5">
      <c r="A87" s="76">
        <v>42</v>
      </c>
      <c r="B87" s="89" t="s">
        <v>288</v>
      </c>
      <c r="C87" s="76">
        <v>1</v>
      </c>
      <c r="D87" s="83" t="s">
        <v>289</v>
      </c>
      <c r="E87" s="262">
        <v>0</v>
      </c>
      <c r="F87" s="96">
        <f t="shared" si="2"/>
        <v>0</v>
      </c>
      <c r="G87" s="273"/>
      <c r="I87" s="104"/>
      <c r="J87" s="115"/>
    </row>
    <row r="88" spans="1:10" ht="20.5">
      <c r="A88" s="92">
        <v>43</v>
      </c>
      <c r="B88" s="89" t="s">
        <v>290</v>
      </c>
      <c r="C88" s="92">
        <v>1</v>
      </c>
      <c r="D88" s="95" t="s">
        <v>291</v>
      </c>
      <c r="E88" s="262">
        <v>0</v>
      </c>
      <c r="F88" s="86">
        <f t="shared" si="2"/>
        <v>0</v>
      </c>
      <c r="G88" s="271"/>
    </row>
    <row r="89" spans="1:10" ht="20">
      <c r="A89" s="76" t="s">
        <v>292</v>
      </c>
      <c r="B89" s="89" t="s">
        <v>293</v>
      </c>
      <c r="C89" s="76">
        <v>1</v>
      </c>
      <c r="D89" s="89" t="s">
        <v>294</v>
      </c>
      <c r="E89" s="262"/>
      <c r="F89" s="86"/>
      <c r="G89" s="273" t="s">
        <v>295</v>
      </c>
    </row>
    <row r="90" spans="1:10">
      <c r="A90" s="92">
        <v>44</v>
      </c>
      <c r="B90" s="93" t="s">
        <v>296</v>
      </c>
      <c r="C90" s="76">
        <v>1</v>
      </c>
      <c r="D90" s="89" t="s">
        <v>297</v>
      </c>
      <c r="E90" s="262">
        <v>0</v>
      </c>
      <c r="F90" s="86">
        <f>E90*C90</f>
        <v>0</v>
      </c>
      <c r="G90" s="273"/>
      <c r="I90" s="106"/>
    </row>
    <row r="91" spans="1:10" ht="10.5">
      <c r="A91" s="116"/>
      <c r="B91" s="94"/>
      <c r="C91" s="116"/>
      <c r="D91" s="94"/>
      <c r="E91" s="295"/>
      <c r="F91" s="86"/>
      <c r="G91" s="277"/>
    </row>
    <row r="92" spans="1:10" ht="10.5">
      <c r="A92" s="116"/>
      <c r="B92" s="113" t="s">
        <v>298</v>
      </c>
      <c r="C92" s="116"/>
      <c r="D92" s="94"/>
      <c r="E92" s="295"/>
      <c r="F92" s="86"/>
      <c r="G92" s="277"/>
    </row>
    <row r="93" spans="1:10">
      <c r="A93" s="92">
        <v>45</v>
      </c>
      <c r="B93" s="109" t="s">
        <v>299</v>
      </c>
      <c r="C93" s="76">
        <v>1</v>
      </c>
      <c r="D93" s="89" t="s">
        <v>300</v>
      </c>
      <c r="E93" s="262">
        <v>0</v>
      </c>
      <c r="F93" s="86">
        <f>E93*C93</f>
        <v>0</v>
      </c>
      <c r="G93" s="271"/>
    </row>
    <row r="94" spans="1:10">
      <c r="A94" s="76">
        <v>46</v>
      </c>
      <c r="B94" s="95" t="s">
        <v>301</v>
      </c>
      <c r="C94" s="92">
        <v>1</v>
      </c>
      <c r="D94" s="95" t="s">
        <v>302</v>
      </c>
      <c r="E94" s="262">
        <v>0</v>
      </c>
      <c r="F94" s="86">
        <f>E94*C94</f>
        <v>0</v>
      </c>
      <c r="G94" s="271"/>
    </row>
    <row r="95" spans="1:10" ht="10.5">
      <c r="A95" s="116"/>
      <c r="B95" s="94"/>
      <c r="C95" s="116"/>
      <c r="D95" s="94"/>
      <c r="E95" s="295"/>
      <c r="F95" s="86"/>
      <c r="G95" s="277"/>
    </row>
    <row r="96" spans="1:10" ht="10.5">
      <c r="A96" s="116"/>
      <c r="B96" s="113" t="s">
        <v>303</v>
      </c>
      <c r="C96" s="116"/>
      <c r="D96" s="94"/>
      <c r="E96" s="295"/>
      <c r="F96" s="86"/>
      <c r="G96" s="277"/>
    </row>
    <row r="97" spans="1:10">
      <c r="A97" s="92">
        <v>47</v>
      </c>
      <c r="B97" s="95" t="s">
        <v>214</v>
      </c>
      <c r="C97" s="102">
        <v>1</v>
      </c>
      <c r="D97" s="83" t="s">
        <v>304</v>
      </c>
      <c r="E97" s="262">
        <v>0</v>
      </c>
      <c r="F97" s="86">
        <f t="shared" ref="F97:F102" si="3">E97*C97</f>
        <v>0</v>
      </c>
      <c r="G97" s="271"/>
    </row>
    <row r="98" spans="1:10" ht="20">
      <c r="A98" s="76">
        <v>48</v>
      </c>
      <c r="B98" s="95" t="s">
        <v>305</v>
      </c>
      <c r="C98" s="92">
        <v>1</v>
      </c>
      <c r="D98" s="95" t="s">
        <v>306</v>
      </c>
      <c r="E98" s="262">
        <v>0</v>
      </c>
      <c r="F98" s="86">
        <f t="shared" si="3"/>
        <v>0</v>
      </c>
      <c r="G98" s="273" t="s">
        <v>307</v>
      </c>
    </row>
    <row r="99" spans="1:10" ht="20.5">
      <c r="A99" s="92" t="s">
        <v>308</v>
      </c>
      <c r="B99" s="95" t="s">
        <v>309</v>
      </c>
      <c r="C99" s="92">
        <v>1</v>
      </c>
      <c r="D99" s="117"/>
      <c r="E99" s="262">
        <v>0</v>
      </c>
      <c r="F99" s="96">
        <f t="shared" si="3"/>
        <v>0</v>
      </c>
      <c r="G99" s="275"/>
    </row>
    <row r="100" spans="1:10" ht="20.5">
      <c r="A100" s="76">
        <v>49</v>
      </c>
      <c r="B100" s="89" t="s">
        <v>310</v>
      </c>
      <c r="C100" s="76">
        <v>1</v>
      </c>
      <c r="D100" s="95" t="s">
        <v>311</v>
      </c>
      <c r="E100" s="262">
        <v>0</v>
      </c>
      <c r="F100" s="86">
        <f t="shared" si="3"/>
        <v>0</v>
      </c>
      <c r="G100" s="271"/>
    </row>
    <row r="101" spans="1:10" ht="40.5">
      <c r="A101" s="76">
        <v>50</v>
      </c>
      <c r="B101" s="89" t="s">
        <v>312</v>
      </c>
      <c r="C101" s="76">
        <v>1</v>
      </c>
      <c r="D101" s="89" t="s">
        <v>313</v>
      </c>
      <c r="E101" s="262">
        <v>0</v>
      </c>
      <c r="F101" s="86">
        <f t="shared" si="3"/>
        <v>0</v>
      </c>
      <c r="G101" s="271"/>
    </row>
    <row r="102" spans="1:10" ht="30.5">
      <c r="A102" s="76">
        <v>51</v>
      </c>
      <c r="B102" s="95" t="s">
        <v>314</v>
      </c>
      <c r="C102" s="92">
        <v>1</v>
      </c>
      <c r="D102" s="93" t="s">
        <v>315</v>
      </c>
      <c r="E102" s="264">
        <v>0</v>
      </c>
      <c r="F102" s="96">
        <f t="shared" si="3"/>
        <v>0</v>
      </c>
      <c r="G102" s="278"/>
    </row>
    <row r="103" spans="1:10">
      <c r="A103" s="76"/>
      <c r="B103" s="89"/>
      <c r="C103" s="76"/>
      <c r="D103" s="89"/>
      <c r="E103" s="265"/>
      <c r="F103" s="86"/>
      <c r="G103" s="274"/>
    </row>
    <row r="104" spans="1:10" ht="10.5">
      <c r="A104" s="76"/>
      <c r="B104" s="113" t="s">
        <v>316</v>
      </c>
      <c r="C104" s="76"/>
      <c r="D104" s="89"/>
      <c r="E104" s="265"/>
      <c r="F104" s="86"/>
      <c r="G104" s="274"/>
    </row>
    <row r="105" spans="1:10" ht="20.5">
      <c r="A105" s="92">
        <v>52</v>
      </c>
      <c r="B105" s="89" t="s">
        <v>317</v>
      </c>
      <c r="C105" s="76">
        <v>1</v>
      </c>
      <c r="D105" s="95" t="s">
        <v>318</v>
      </c>
      <c r="E105" s="262">
        <v>0</v>
      </c>
      <c r="F105" s="86">
        <f t="shared" ref="F105:F111" si="4">E105*C105</f>
        <v>0</v>
      </c>
      <c r="G105" s="271" t="s">
        <v>319</v>
      </c>
    </row>
    <row r="106" spans="1:10">
      <c r="A106" s="92" t="s">
        <v>320</v>
      </c>
      <c r="B106" s="95" t="s">
        <v>321</v>
      </c>
      <c r="C106" s="76">
        <v>1</v>
      </c>
      <c r="D106" s="95" t="s">
        <v>322</v>
      </c>
      <c r="E106" s="262">
        <v>0</v>
      </c>
      <c r="F106" s="86">
        <f t="shared" si="4"/>
        <v>0</v>
      </c>
      <c r="G106" s="273" t="s">
        <v>307</v>
      </c>
    </row>
    <row r="107" spans="1:10">
      <c r="A107" s="76">
        <v>53</v>
      </c>
      <c r="B107" s="95" t="s">
        <v>323</v>
      </c>
      <c r="C107" s="92">
        <v>1</v>
      </c>
      <c r="D107" s="95" t="s">
        <v>324</v>
      </c>
      <c r="E107" s="262">
        <v>0</v>
      </c>
      <c r="F107" s="86">
        <f t="shared" si="4"/>
        <v>0</v>
      </c>
      <c r="G107" s="273" t="s">
        <v>307</v>
      </c>
    </row>
    <row r="108" spans="1:10" ht="50.5">
      <c r="A108" s="92">
        <v>54</v>
      </c>
      <c r="B108" s="89" t="s">
        <v>325</v>
      </c>
      <c r="C108" s="92">
        <v>1</v>
      </c>
      <c r="D108" s="93" t="s">
        <v>326</v>
      </c>
      <c r="E108" s="261">
        <v>0</v>
      </c>
      <c r="F108" s="96">
        <f t="shared" si="4"/>
        <v>0</v>
      </c>
      <c r="G108" s="273"/>
      <c r="I108" s="118"/>
      <c r="J108" s="115"/>
    </row>
    <row r="109" spans="1:10" ht="30.5">
      <c r="A109" s="119" t="s">
        <v>125</v>
      </c>
      <c r="B109" s="89" t="s">
        <v>327</v>
      </c>
      <c r="C109" s="92">
        <v>1</v>
      </c>
      <c r="D109" s="93" t="s">
        <v>328</v>
      </c>
      <c r="E109" s="261">
        <v>0</v>
      </c>
      <c r="F109" s="96">
        <f t="shared" si="4"/>
        <v>0</v>
      </c>
      <c r="G109" s="271"/>
      <c r="I109" s="118"/>
      <c r="J109" s="115"/>
    </row>
    <row r="110" spans="1:10" ht="40.5">
      <c r="A110" s="76">
        <v>56</v>
      </c>
      <c r="B110" s="89" t="s">
        <v>329</v>
      </c>
      <c r="C110" s="76">
        <v>2</v>
      </c>
      <c r="D110" s="89" t="s">
        <v>330</v>
      </c>
      <c r="E110" s="261">
        <v>0</v>
      </c>
      <c r="F110" s="86">
        <f t="shared" si="4"/>
        <v>0</v>
      </c>
      <c r="G110" s="273"/>
    </row>
    <row r="111" spans="1:10" ht="50.5">
      <c r="A111" s="76">
        <v>57</v>
      </c>
      <c r="B111" s="83" t="s">
        <v>331</v>
      </c>
      <c r="C111" s="120">
        <v>1</v>
      </c>
      <c r="D111" s="82" t="s">
        <v>332</v>
      </c>
      <c r="E111" s="261">
        <v>0</v>
      </c>
      <c r="F111" s="96">
        <f t="shared" si="4"/>
        <v>0</v>
      </c>
      <c r="G111" s="271"/>
      <c r="I111" s="104"/>
      <c r="J111" s="115"/>
    </row>
    <row r="112" spans="1:10">
      <c r="A112" s="76"/>
      <c r="B112" s="95"/>
      <c r="C112" s="92"/>
      <c r="D112" s="95"/>
      <c r="E112" s="265"/>
      <c r="F112" s="86"/>
      <c r="G112" s="274"/>
    </row>
    <row r="113" spans="1:10" ht="10.5">
      <c r="A113" s="76"/>
      <c r="B113" s="113" t="s">
        <v>333</v>
      </c>
      <c r="C113" s="92"/>
      <c r="D113" s="95"/>
      <c r="E113" s="265"/>
      <c r="F113" s="86"/>
      <c r="G113" s="274"/>
    </row>
    <row r="114" spans="1:10" ht="20">
      <c r="A114" s="76">
        <v>58</v>
      </c>
      <c r="B114" s="89" t="s">
        <v>334</v>
      </c>
      <c r="C114" s="76">
        <v>1</v>
      </c>
      <c r="D114" s="83" t="s">
        <v>335</v>
      </c>
      <c r="E114" s="262">
        <v>0</v>
      </c>
      <c r="F114" s="86">
        <f t="shared" ref="F114:F129" si="5">E114*C114</f>
        <v>0</v>
      </c>
      <c r="G114" s="271"/>
    </row>
    <row r="115" spans="1:10">
      <c r="A115" s="76">
        <v>59</v>
      </c>
      <c r="B115" s="95" t="s">
        <v>336</v>
      </c>
      <c r="C115" s="76"/>
      <c r="D115" s="83"/>
      <c r="E115" s="262">
        <v>0</v>
      </c>
      <c r="F115" s="86">
        <f t="shared" si="5"/>
        <v>0</v>
      </c>
      <c r="G115" s="271"/>
    </row>
    <row r="116" spans="1:10" ht="40.5">
      <c r="A116" s="76">
        <v>60</v>
      </c>
      <c r="B116" s="121" t="s">
        <v>337</v>
      </c>
      <c r="C116" s="76">
        <v>2</v>
      </c>
      <c r="D116" s="83" t="s">
        <v>338</v>
      </c>
      <c r="E116" s="261">
        <v>0</v>
      </c>
      <c r="F116" s="96">
        <f t="shared" si="5"/>
        <v>0</v>
      </c>
      <c r="G116" s="273"/>
      <c r="I116" s="118"/>
      <c r="J116" s="115"/>
    </row>
    <row r="117" spans="1:10" ht="130.5">
      <c r="A117" s="76">
        <v>61</v>
      </c>
      <c r="B117" s="122" t="s">
        <v>339</v>
      </c>
      <c r="C117" s="123">
        <v>1</v>
      </c>
      <c r="D117" s="121" t="s">
        <v>340</v>
      </c>
      <c r="E117" s="262">
        <v>0</v>
      </c>
      <c r="F117" s="86">
        <f t="shared" si="5"/>
        <v>0</v>
      </c>
      <c r="G117" s="273"/>
      <c r="H117" s="124"/>
      <c r="I117" s="67"/>
      <c r="J117" s="115"/>
    </row>
    <row r="118" spans="1:10">
      <c r="A118" s="92">
        <v>62</v>
      </c>
      <c r="B118" s="109" t="s">
        <v>341</v>
      </c>
      <c r="C118" s="76">
        <v>1</v>
      </c>
      <c r="D118" s="89" t="s">
        <v>342</v>
      </c>
      <c r="E118" s="262">
        <v>0</v>
      </c>
      <c r="F118" s="86">
        <f t="shared" si="5"/>
        <v>0</v>
      </c>
      <c r="G118" s="273" t="s">
        <v>343</v>
      </c>
    </row>
    <row r="119" spans="1:10" ht="40.5">
      <c r="A119" s="92">
        <v>63</v>
      </c>
      <c r="B119" s="89" t="s">
        <v>344</v>
      </c>
      <c r="C119" s="92">
        <v>1</v>
      </c>
      <c r="D119" s="83" t="s">
        <v>345</v>
      </c>
      <c r="E119" s="261">
        <v>0</v>
      </c>
      <c r="F119" s="96">
        <f t="shared" si="5"/>
        <v>0</v>
      </c>
      <c r="G119" s="279"/>
    </row>
    <row r="120" spans="1:10">
      <c r="A120" s="76">
        <v>64</v>
      </c>
      <c r="B120" s="89" t="s">
        <v>346</v>
      </c>
      <c r="C120" s="76">
        <v>1</v>
      </c>
      <c r="D120" s="89" t="s">
        <v>347</v>
      </c>
      <c r="E120" s="262">
        <v>0</v>
      </c>
      <c r="F120" s="86">
        <f t="shared" si="5"/>
        <v>0</v>
      </c>
      <c r="G120" s="271"/>
    </row>
    <row r="121" spans="1:10">
      <c r="A121" s="76">
        <v>65</v>
      </c>
      <c r="B121" s="89" t="s">
        <v>348</v>
      </c>
      <c r="C121" s="76">
        <v>2</v>
      </c>
      <c r="D121" s="89" t="s">
        <v>349</v>
      </c>
      <c r="E121" s="261">
        <v>0</v>
      </c>
      <c r="F121" s="86">
        <f t="shared" si="5"/>
        <v>0</v>
      </c>
      <c r="G121" s="271"/>
    </row>
    <row r="122" spans="1:10">
      <c r="A122" s="76">
        <v>66</v>
      </c>
      <c r="B122" s="95" t="s">
        <v>214</v>
      </c>
      <c r="C122" s="102">
        <v>2</v>
      </c>
      <c r="D122" s="93" t="s">
        <v>350</v>
      </c>
      <c r="E122" s="262">
        <v>0</v>
      </c>
      <c r="F122" s="86">
        <f t="shared" si="5"/>
        <v>0</v>
      </c>
      <c r="G122" s="271"/>
    </row>
    <row r="123" spans="1:10" ht="20.5">
      <c r="A123" s="92">
        <v>67</v>
      </c>
      <c r="B123" s="94" t="s">
        <v>351</v>
      </c>
      <c r="C123" s="92">
        <v>1</v>
      </c>
      <c r="D123" s="93" t="s">
        <v>352</v>
      </c>
      <c r="E123" s="261">
        <v>0</v>
      </c>
      <c r="F123" s="96">
        <f t="shared" si="5"/>
        <v>0</v>
      </c>
      <c r="G123" s="273"/>
      <c r="I123" s="118"/>
      <c r="J123" s="115"/>
    </row>
    <row r="124" spans="1:10" ht="20.5">
      <c r="A124" s="92">
        <v>68</v>
      </c>
      <c r="B124" s="89" t="s">
        <v>353</v>
      </c>
      <c r="C124" s="76">
        <v>1</v>
      </c>
      <c r="D124" s="93" t="s">
        <v>354</v>
      </c>
      <c r="E124" s="261">
        <v>0</v>
      </c>
      <c r="F124" s="96">
        <f t="shared" si="5"/>
        <v>0</v>
      </c>
      <c r="G124" s="273"/>
    </row>
    <row r="125" spans="1:10">
      <c r="A125" s="92" t="s">
        <v>355</v>
      </c>
      <c r="B125" s="95" t="s">
        <v>356</v>
      </c>
      <c r="C125" s="92">
        <v>1</v>
      </c>
      <c r="D125" s="93"/>
      <c r="E125" s="261">
        <v>0</v>
      </c>
      <c r="F125" s="96">
        <f t="shared" si="5"/>
        <v>0</v>
      </c>
      <c r="G125" s="273"/>
    </row>
    <row r="126" spans="1:10" ht="20.5">
      <c r="A126" s="92">
        <v>69</v>
      </c>
      <c r="B126" s="89" t="s">
        <v>357</v>
      </c>
      <c r="C126" s="92">
        <v>1</v>
      </c>
      <c r="D126" s="95" t="s">
        <v>358</v>
      </c>
      <c r="E126" s="262">
        <v>0</v>
      </c>
      <c r="F126" s="86">
        <f t="shared" si="5"/>
        <v>0</v>
      </c>
      <c r="G126" s="273" t="s">
        <v>244</v>
      </c>
    </row>
    <row r="127" spans="1:10" ht="20.5">
      <c r="A127" s="92">
        <v>70</v>
      </c>
      <c r="B127" s="95" t="s">
        <v>242</v>
      </c>
      <c r="C127" s="92">
        <v>1</v>
      </c>
      <c r="D127" s="89" t="s">
        <v>243</v>
      </c>
      <c r="E127" s="262">
        <v>0</v>
      </c>
      <c r="F127" s="86">
        <f t="shared" si="5"/>
        <v>0</v>
      </c>
      <c r="G127" s="273" t="s">
        <v>244</v>
      </c>
    </row>
    <row r="128" spans="1:10" ht="10.5">
      <c r="A128" s="76">
        <v>71</v>
      </c>
      <c r="B128" s="95" t="s">
        <v>359</v>
      </c>
      <c r="C128" s="102">
        <v>4</v>
      </c>
      <c r="D128" s="93" t="s">
        <v>350</v>
      </c>
      <c r="E128" s="262">
        <v>0</v>
      </c>
      <c r="F128" s="86">
        <f t="shared" si="5"/>
        <v>0</v>
      </c>
      <c r="G128" s="271"/>
    </row>
    <row r="129" spans="1:10" ht="10.5">
      <c r="A129" s="92">
        <v>72</v>
      </c>
      <c r="B129" s="95" t="s">
        <v>360</v>
      </c>
      <c r="C129" s="92">
        <v>4</v>
      </c>
      <c r="D129" s="95" t="s">
        <v>361</v>
      </c>
      <c r="E129" s="262">
        <v>0</v>
      </c>
      <c r="F129" s="86">
        <f t="shared" si="5"/>
        <v>0</v>
      </c>
      <c r="G129" s="271"/>
    </row>
    <row r="130" spans="1:10">
      <c r="A130" s="92"/>
      <c r="B130" s="95"/>
      <c r="C130" s="92"/>
      <c r="D130" s="95"/>
      <c r="E130" s="91"/>
      <c r="F130" s="86"/>
      <c r="G130" s="274"/>
    </row>
    <row r="131" spans="1:10">
      <c r="A131" s="92"/>
      <c r="B131" s="95"/>
      <c r="C131" s="92"/>
      <c r="D131" s="95"/>
      <c r="E131" s="91"/>
      <c r="F131" s="86"/>
      <c r="G131" s="274"/>
    </row>
    <row r="132" spans="1:10">
      <c r="A132" s="92"/>
      <c r="B132" s="95"/>
      <c r="C132" s="92"/>
      <c r="D132" s="95"/>
      <c r="E132" s="91"/>
      <c r="F132" s="86"/>
      <c r="G132" s="274"/>
    </row>
    <row r="133" spans="1:10">
      <c r="A133" s="92"/>
      <c r="B133" s="95"/>
      <c r="C133" s="92"/>
      <c r="D133" s="95"/>
      <c r="E133" s="91"/>
      <c r="F133" s="86"/>
      <c r="G133" s="274"/>
    </row>
    <row r="134" spans="1:10" ht="10.5">
      <c r="A134" s="76"/>
      <c r="B134" s="116" t="s">
        <v>362</v>
      </c>
      <c r="C134" s="92"/>
      <c r="D134" s="95"/>
      <c r="E134" s="91"/>
      <c r="F134" s="86"/>
      <c r="G134" s="274"/>
    </row>
    <row r="135" spans="1:10" ht="60.5">
      <c r="A135" s="76">
        <v>73</v>
      </c>
      <c r="B135" s="89" t="s">
        <v>363</v>
      </c>
      <c r="C135" s="76">
        <v>3</v>
      </c>
      <c r="D135" s="83" t="s">
        <v>364</v>
      </c>
      <c r="E135" s="261">
        <v>0</v>
      </c>
      <c r="F135" s="96">
        <f t="shared" ref="F135:F140" si="6">E135*C135</f>
        <v>0</v>
      </c>
      <c r="G135" s="273"/>
    </row>
    <row r="136" spans="1:10" ht="40.5">
      <c r="A136" s="76">
        <v>74</v>
      </c>
      <c r="B136" s="125" t="s">
        <v>365</v>
      </c>
      <c r="C136" s="126">
        <v>3</v>
      </c>
      <c r="D136" s="83" t="s">
        <v>366</v>
      </c>
      <c r="E136" s="261">
        <v>0</v>
      </c>
      <c r="F136" s="96">
        <f t="shared" si="6"/>
        <v>0</v>
      </c>
      <c r="G136" s="275"/>
    </row>
    <row r="137" spans="1:10" ht="60.5">
      <c r="A137" s="120">
        <v>75</v>
      </c>
      <c r="B137" s="89" t="s">
        <v>367</v>
      </c>
      <c r="C137" s="76">
        <v>1</v>
      </c>
      <c r="D137" s="83" t="s">
        <v>368</v>
      </c>
      <c r="E137" s="262">
        <v>0</v>
      </c>
      <c r="F137" s="96">
        <f t="shared" si="6"/>
        <v>0</v>
      </c>
      <c r="G137" s="271"/>
      <c r="H137" s="99"/>
    </row>
    <row r="138" spans="1:10" ht="40.5">
      <c r="A138" s="120" t="s">
        <v>369</v>
      </c>
      <c r="B138" s="108" t="s">
        <v>370</v>
      </c>
      <c r="C138" s="76">
        <v>1</v>
      </c>
      <c r="D138" s="89" t="s">
        <v>371</v>
      </c>
      <c r="E138" s="261">
        <v>0</v>
      </c>
      <c r="F138" s="96">
        <f t="shared" si="6"/>
        <v>0</v>
      </c>
      <c r="G138" s="271"/>
      <c r="H138" s="99"/>
    </row>
    <row r="139" spans="1:10" ht="10.5">
      <c r="A139" s="76">
        <v>76</v>
      </c>
      <c r="B139" s="89" t="s">
        <v>372</v>
      </c>
      <c r="C139" s="92">
        <v>1</v>
      </c>
      <c r="D139" s="95" t="s">
        <v>373</v>
      </c>
      <c r="E139" s="261">
        <v>0</v>
      </c>
      <c r="F139" s="86">
        <f t="shared" si="6"/>
        <v>0</v>
      </c>
      <c r="G139" s="271"/>
    </row>
    <row r="140" spans="1:10" ht="10.5">
      <c r="A140" s="76">
        <v>77</v>
      </c>
      <c r="B140" s="95" t="s">
        <v>374</v>
      </c>
      <c r="C140" s="92">
        <v>1</v>
      </c>
      <c r="D140" s="95" t="s">
        <v>375</v>
      </c>
      <c r="E140" s="261">
        <v>0</v>
      </c>
      <c r="F140" s="86">
        <f t="shared" si="6"/>
        <v>0</v>
      </c>
      <c r="G140" s="271"/>
    </row>
    <row r="141" spans="1:10">
      <c r="A141" s="76">
        <v>78</v>
      </c>
      <c r="B141" s="121" t="s">
        <v>376</v>
      </c>
      <c r="C141" s="92">
        <v>3</v>
      </c>
      <c r="D141" s="95"/>
      <c r="E141" s="262">
        <v>0</v>
      </c>
      <c r="F141" s="86"/>
      <c r="G141" s="271" t="s">
        <v>182</v>
      </c>
    </row>
    <row r="142" spans="1:10" ht="50.5">
      <c r="A142" s="92">
        <v>79</v>
      </c>
      <c r="B142" s="89" t="s">
        <v>377</v>
      </c>
      <c r="C142" s="76">
        <v>2</v>
      </c>
      <c r="D142" s="83" t="s">
        <v>378</v>
      </c>
      <c r="E142" s="261">
        <v>0</v>
      </c>
      <c r="F142" s="96">
        <f>E142*C142</f>
        <v>0</v>
      </c>
      <c r="G142" s="271"/>
      <c r="I142" s="104"/>
      <c r="J142" s="115"/>
    </row>
    <row r="143" spans="1:10" ht="60.5">
      <c r="A143" s="76">
        <v>80</v>
      </c>
      <c r="B143" s="89" t="s">
        <v>363</v>
      </c>
      <c r="C143" s="76">
        <v>1</v>
      </c>
      <c r="D143" s="83" t="s">
        <v>364</v>
      </c>
      <c r="E143" s="261">
        <v>0</v>
      </c>
      <c r="F143" s="96">
        <f>E143*C143</f>
        <v>0</v>
      </c>
      <c r="G143" s="273"/>
    </row>
    <row r="144" spans="1:10" ht="120.5">
      <c r="A144" s="76">
        <v>81</v>
      </c>
      <c r="B144" s="127" t="s">
        <v>379</v>
      </c>
      <c r="C144" s="128">
        <v>1</v>
      </c>
      <c r="D144" s="129" t="s">
        <v>380</v>
      </c>
      <c r="E144" s="261">
        <v>0</v>
      </c>
      <c r="F144" s="86">
        <f>E144*C144</f>
        <v>0</v>
      </c>
      <c r="G144" s="273"/>
      <c r="H144" s="130"/>
    </row>
    <row r="145" spans="1:7">
      <c r="A145" s="76" t="s">
        <v>381</v>
      </c>
      <c r="B145" s="95" t="s">
        <v>382</v>
      </c>
      <c r="C145" s="90">
        <v>1</v>
      </c>
      <c r="D145" s="93" t="s">
        <v>383</v>
      </c>
      <c r="E145" s="261">
        <v>0</v>
      </c>
      <c r="F145" s="86">
        <f>E145*C145</f>
        <v>0</v>
      </c>
      <c r="G145" s="271"/>
    </row>
    <row r="146" spans="1:7">
      <c r="A146" s="92"/>
      <c r="B146" s="89"/>
      <c r="C146" s="92"/>
      <c r="D146" s="89"/>
      <c r="E146" s="262"/>
      <c r="F146" s="86"/>
      <c r="G146" s="274"/>
    </row>
    <row r="147" spans="1:7" ht="10.5">
      <c r="A147" s="76"/>
      <c r="B147" s="113" t="s">
        <v>384</v>
      </c>
      <c r="C147" s="76"/>
      <c r="D147" s="76"/>
      <c r="E147" s="262"/>
      <c r="F147" s="86"/>
      <c r="G147" s="274"/>
    </row>
    <row r="148" spans="1:7">
      <c r="A148" s="92">
        <v>1</v>
      </c>
      <c r="B148" s="95" t="s">
        <v>385</v>
      </c>
      <c r="C148" s="92">
        <v>1</v>
      </c>
      <c r="D148" s="95"/>
      <c r="E148" s="262"/>
      <c r="F148" s="86"/>
      <c r="G148" s="273" t="s">
        <v>201</v>
      </c>
    </row>
    <row r="149" spans="1:7">
      <c r="A149" s="92" t="s">
        <v>205</v>
      </c>
      <c r="B149" s="95" t="s">
        <v>259</v>
      </c>
      <c r="C149" s="92">
        <v>1</v>
      </c>
      <c r="D149" s="95" t="s">
        <v>260</v>
      </c>
      <c r="E149" s="263">
        <v>0</v>
      </c>
      <c r="F149" s="96">
        <f>E149*C149</f>
        <v>0</v>
      </c>
      <c r="G149" s="271"/>
    </row>
    <row r="150" spans="1:7">
      <c r="A150" s="92" t="s">
        <v>386</v>
      </c>
      <c r="B150" s="95" t="s">
        <v>262</v>
      </c>
      <c r="C150" s="92">
        <v>1</v>
      </c>
      <c r="D150" s="95" t="s">
        <v>283</v>
      </c>
      <c r="E150" s="263">
        <v>0</v>
      </c>
      <c r="F150" s="96">
        <f>E150*C150</f>
        <v>0</v>
      </c>
      <c r="G150" s="273"/>
    </row>
    <row r="151" spans="1:7">
      <c r="A151" s="92" t="s">
        <v>387</v>
      </c>
      <c r="B151" s="95" t="s">
        <v>265</v>
      </c>
      <c r="C151" s="92">
        <v>1</v>
      </c>
      <c r="D151" s="95" t="s">
        <v>266</v>
      </c>
      <c r="E151" s="263">
        <v>0</v>
      </c>
      <c r="F151" s="96">
        <f>E151*C151</f>
        <v>0</v>
      </c>
      <c r="G151" s="271"/>
    </row>
    <row r="152" spans="1:7">
      <c r="A152" s="92"/>
      <c r="B152" s="95"/>
      <c r="C152" s="92"/>
      <c r="D152" s="95"/>
      <c r="E152" s="91"/>
      <c r="F152" s="86"/>
      <c r="G152" s="274"/>
    </row>
    <row r="153" spans="1:7" ht="10.5">
      <c r="A153" s="92"/>
      <c r="B153" s="131" t="s">
        <v>388</v>
      </c>
      <c r="C153" s="92"/>
      <c r="D153" s="95"/>
      <c r="E153" s="91"/>
      <c r="F153" s="86"/>
      <c r="G153" s="274"/>
    </row>
    <row r="154" spans="1:7">
      <c r="A154" s="92">
        <v>1</v>
      </c>
      <c r="B154" s="95" t="s">
        <v>389</v>
      </c>
      <c r="C154" s="92">
        <v>1</v>
      </c>
      <c r="D154" s="95" t="s">
        <v>390</v>
      </c>
      <c r="E154" s="91"/>
      <c r="F154" s="86"/>
      <c r="G154" s="273" t="s">
        <v>201</v>
      </c>
    </row>
    <row r="155" spans="1:7" ht="20.5">
      <c r="A155" s="132">
        <v>2</v>
      </c>
      <c r="B155" s="83" t="s">
        <v>391</v>
      </c>
      <c r="C155" s="132">
        <v>1</v>
      </c>
      <c r="D155" s="109" t="s">
        <v>392</v>
      </c>
      <c r="E155" s="111"/>
      <c r="F155" s="86"/>
      <c r="G155" s="273" t="s">
        <v>682</v>
      </c>
    </row>
    <row r="156" spans="1:7">
      <c r="A156" s="132"/>
      <c r="B156" s="109"/>
      <c r="C156" s="132"/>
      <c r="D156" s="109"/>
      <c r="E156" s="91"/>
      <c r="F156" s="86"/>
      <c r="G156" s="280"/>
    </row>
    <row r="157" spans="1:7" ht="10.5">
      <c r="A157" s="92"/>
      <c r="B157" s="113" t="s">
        <v>393</v>
      </c>
      <c r="C157" s="92"/>
      <c r="D157" s="95"/>
      <c r="E157" s="91"/>
      <c r="F157" s="86"/>
      <c r="G157" s="281"/>
    </row>
    <row r="158" spans="1:7" ht="70.5">
      <c r="A158" s="76">
        <v>1</v>
      </c>
      <c r="B158" s="89" t="s">
        <v>394</v>
      </c>
      <c r="C158" s="76">
        <v>1</v>
      </c>
      <c r="D158" s="83" t="s">
        <v>395</v>
      </c>
      <c r="E158" s="263">
        <v>0</v>
      </c>
      <c r="F158" s="96">
        <f>E158*C158</f>
        <v>0</v>
      </c>
      <c r="G158" s="273"/>
    </row>
    <row r="159" spans="1:7">
      <c r="A159" s="76" t="s">
        <v>205</v>
      </c>
      <c r="B159" s="89" t="s">
        <v>396</v>
      </c>
      <c r="C159" s="76">
        <v>1</v>
      </c>
      <c r="D159" s="83" t="s">
        <v>397</v>
      </c>
      <c r="E159" s="263">
        <v>0</v>
      </c>
      <c r="F159" s="96">
        <f>E159*C159</f>
        <v>0</v>
      </c>
      <c r="G159" s="273"/>
    </row>
    <row r="160" spans="1:7" ht="30.5">
      <c r="A160" s="76">
        <v>2</v>
      </c>
      <c r="B160" s="133" t="s">
        <v>398</v>
      </c>
      <c r="C160" s="76">
        <v>1</v>
      </c>
      <c r="D160" s="134" t="s">
        <v>399</v>
      </c>
      <c r="E160" s="263">
        <v>0</v>
      </c>
      <c r="F160" s="96">
        <f>E160*C160</f>
        <v>0</v>
      </c>
      <c r="G160" s="266" t="s">
        <v>400</v>
      </c>
    </row>
    <row r="161" spans="1:10" ht="10.5">
      <c r="A161" s="76">
        <v>3</v>
      </c>
      <c r="B161" s="95" t="s">
        <v>359</v>
      </c>
      <c r="C161" s="102">
        <v>2</v>
      </c>
      <c r="D161" s="83" t="s">
        <v>401</v>
      </c>
      <c r="E161" s="261">
        <v>0</v>
      </c>
      <c r="F161" s="86">
        <f>E161*C161</f>
        <v>0</v>
      </c>
      <c r="G161" s="271"/>
    </row>
    <row r="162" spans="1:10">
      <c r="A162" s="76"/>
      <c r="B162" s="95"/>
      <c r="C162" s="102"/>
      <c r="D162" s="83"/>
      <c r="E162" s="265"/>
      <c r="F162" s="86"/>
      <c r="G162" s="281"/>
    </row>
    <row r="163" spans="1:10" ht="10.5">
      <c r="A163" s="76"/>
      <c r="B163" s="87" t="s">
        <v>402</v>
      </c>
      <c r="C163" s="76"/>
      <c r="D163" s="89"/>
      <c r="E163" s="265"/>
      <c r="F163" s="86"/>
      <c r="G163" s="281"/>
    </row>
    <row r="164" spans="1:10" ht="150.5">
      <c r="A164" s="76">
        <v>1</v>
      </c>
      <c r="B164" s="89" t="s">
        <v>403</v>
      </c>
      <c r="C164" s="76">
        <v>1</v>
      </c>
      <c r="D164" s="83" t="s">
        <v>404</v>
      </c>
      <c r="E164" s="261">
        <v>0</v>
      </c>
      <c r="F164" s="96">
        <f t="shared" ref="F164:F178" si="7">E164*C164</f>
        <v>0</v>
      </c>
      <c r="G164" s="271"/>
      <c r="H164" s="99"/>
      <c r="I164" s="67"/>
    </row>
    <row r="165" spans="1:10" ht="20">
      <c r="A165" s="92">
        <v>2</v>
      </c>
      <c r="B165" s="89" t="s">
        <v>405</v>
      </c>
      <c r="C165" s="92">
        <v>1</v>
      </c>
      <c r="D165" s="95" t="s">
        <v>406</v>
      </c>
      <c r="E165" s="261">
        <v>0</v>
      </c>
      <c r="F165" s="86">
        <f t="shared" si="7"/>
        <v>0</v>
      </c>
      <c r="G165" s="271"/>
    </row>
    <row r="166" spans="1:10" ht="40.5">
      <c r="A166" s="92">
        <v>3</v>
      </c>
      <c r="B166" s="121" t="s">
        <v>337</v>
      </c>
      <c r="C166" s="92">
        <v>1</v>
      </c>
      <c r="D166" s="93" t="s">
        <v>338</v>
      </c>
      <c r="E166" s="261">
        <v>0</v>
      </c>
      <c r="F166" s="96">
        <f t="shared" si="7"/>
        <v>0</v>
      </c>
      <c r="G166" s="273"/>
      <c r="I166" s="118"/>
      <c r="J166" s="115"/>
    </row>
    <row r="167" spans="1:10" ht="30.5">
      <c r="A167" s="92">
        <v>4</v>
      </c>
      <c r="B167" s="95" t="s">
        <v>407</v>
      </c>
      <c r="C167" s="92">
        <v>1</v>
      </c>
      <c r="D167" s="93" t="s">
        <v>408</v>
      </c>
      <c r="E167" s="261">
        <v>0</v>
      </c>
      <c r="F167" s="96">
        <f t="shared" si="7"/>
        <v>0</v>
      </c>
      <c r="G167" s="271"/>
    </row>
    <row r="168" spans="1:10" ht="10.5">
      <c r="A168" s="92">
        <v>5</v>
      </c>
      <c r="B168" s="95" t="s">
        <v>409</v>
      </c>
      <c r="C168" s="92">
        <v>1</v>
      </c>
      <c r="D168" s="95" t="s">
        <v>410</v>
      </c>
      <c r="E168" s="261">
        <v>0</v>
      </c>
      <c r="F168" s="86">
        <f t="shared" si="7"/>
        <v>0</v>
      </c>
      <c r="G168" s="271"/>
    </row>
    <row r="169" spans="1:10" ht="10.5">
      <c r="A169" s="92">
        <v>6</v>
      </c>
      <c r="B169" s="95" t="s">
        <v>374</v>
      </c>
      <c r="C169" s="92">
        <v>1</v>
      </c>
      <c r="D169" s="95" t="s">
        <v>411</v>
      </c>
      <c r="E169" s="261">
        <v>0</v>
      </c>
      <c r="F169" s="86">
        <f t="shared" si="7"/>
        <v>0</v>
      </c>
      <c r="G169" s="271"/>
    </row>
    <row r="170" spans="1:10" ht="10.5">
      <c r="A170" s="92">
        <v>7</v>
      </c>
      <c r="B170" s="95" t="s">
        <v>412</v>
      </c>
      <c r="C170" s="92">
        <v>1</v>
      </c>
      <c r="D170" s="95" t="s">
        <v>413</v>
      </c>
      <c r="E170" s="261">
        <v>0</v>
      </c>
      <c r="F170" s="86">
        <f t="shared" si="7"/>
        <v>0</v>
      </c>
      <c r="G170" s="271"/>
    </row>
    <row r="171" spans="1:10" ht="10.5">
      <c r="A171" s="92">
        <v>8</v>
      </c>
      <c r="B171" s="83" t="s">
        <v>414</v>
      </c>
      <c r="C171" s="135">
        <v>1</v>
      </c>
      <c r="D171" s="89" t="s">
        <v>415</v>
      </c>
      <c r="E171" s="261">
        <v>0</v>
      </c>
      <c r="F171" s="86">
        <f t="shared" si="7"/>
        <v>0</v>
      </c>
      <c r="G171" s="271"/>
    </row>
    <row r="172" spans="1:10" ht="40.5">
      <c r="A172" s="76">
        <v>9</v>
      </c>
      <c r="B172" s="125" t="s">
        <v>365</v>
      </c>
      <c r="C172" s="126">
        <v>1</v>
      </c>
      <c r="D172" s="83" t="s">
        <v>366</v>
      </c>
      <c r="E172" s="261">
        <v>0</v>
      </c>
      <c r="F172" s="96">
        <f t="shared" si="7"/>
        <v>0</v>
      </c>
      <c r="G172" s="275"/>
    </row>
    <row r="173" spans="1:10" ht="20.5">
      <c r="A173" s="92">
        <v>10</v>
      </c>
      <c r="B173" s="136" t="s">
        <v>416</v>
      </c>
      <c r="C173" s="126">
        <v>1</v>
      </c>
      <c r="D173" s="89" t="s">
        <v>417</v>
      </c>
      <c r="E173" s="261">
        <v>0</v>
      </c>
      <c r="F173" s="86">
        <f t="shared" si="7"/>
        <v>0</v>
      </c>
      <c r="G173" s="271"/>
    </row>
    <row r="174" spans="1:10" ht="30.5">
      <c r="A174" s="76">
        <v>11</v>
      </c>
      <c r="B174" s="94" t="s">
        <v>185</v>
      </c>
      <c r="C174" s="92">
        <v>1</v>
      </c>
      <c r="D174" s="95" t="s">
        <v>186</v>
      </c>
      <c r="E174" s="261">
        <v>0</v>
      </c>
      <c r="F174" s="96">
        <f t="shared" si="7"/>
        <v>0</v>
      </c>
      <c r="G174" s="273"/>
    </row>
    <row r="175" spans="1:10" ht="10.5">
      <c r="A175" s="76">
        <v>12</v>
      </c>
      <c r="B175" s="137" t="s">
        <v>418</v>
      </c>
      <c r="C175" s="135">
        <v>1</v>
      </c>
      <c r="D175" s="83" t="s">
        <v>419</v>
      </c>
      <c r="E175" s="261">
        <v>0</v>
      </c>
      <c r="F175" s="96">
        <f t="shared" si="7"/>
        <v>0</v>
      </c>
      <c r="G175" s="271"/>
    </row>
    <row r="176" spans="1:10" ht="20.5">
      <c r="A176" s="92">
        <v>13</v>
      </c>
      <c r="B176" s="95" t="s">
        <v>242</v>
      </c>
      <c r="C176" s="76">
        <v>2</v>
      </c>
      <c r="D176" s="95" t="s">
        <v>243</v>
      </c>
      <c r="E176" s="262">
        <v>0</v>
      </c>
      <c r="F176" s="86">
        <f t="shared" si="7"/>
        <v>0</v>
      </c>
      <c r="G176" s="273" t="s">
        <v>244</v>
      </c>
    </row>
    <row r="177" spans="1:10" ht="20.5">
      <c r="A177" s="92">
        <v>14</v>
      </c>
      <c r="B177" s="89" t="s">
        <v>357</v>
      </c>
      <c r="C177" s="92">
        <v>1</v>
      </c>
      <c r="D177" s="95" t="s">
        <v>420</v>
      </c>
      <c r="E177" s="261">
        <v>0</v>
      </c>
      <c r="F177" s="86">
        <f t="shared" si="7"/>
        <v>0</v>
      </c>
      <c r="G177" s="273" t="s">
        <v>244</v>
      </c>
    </row>
    <row r="178" spans="1:10" ht="20.5">
      <c r="A178" s="92">
        <v>15</v>
      </c>
      <c r="B178" s="89" t="s">
        <v>357</v>
      </c>
      <c r="C178" s="92">
        <v>1</v>
      </c>
      <c r="D178" s="95" t="s">
        <v>421</v>
      </c>
      <c r="E178" s="261">
        <v>0</v>
      </c>
      <c r="F178" s="86">
        <f t="shared" si="7"/>
        <v>0</v>
      </c>
      <c r="G178" s="273" t="s">
        <v>244</v>
      </c>
    </row>
    <row r="179" spans="1:10" ht="30">
      <c r="A179" s="92" t="s">
        <v>422</v>
      </c>
      <c r="B179" s="89" t="s">
        <v>423</v>
      </c>
      <c r="C179" s="76">
        <v>1</v>
      </c>
      <c r="D179" s="93" t="s">
        <v>424</v>
      </c>
      <c r="E179" s="265"/>
      <c r="F179" s="86"/>
      <c r="G179" s="273" t="s">
        <v>425</v>
      </c>
    </row>
    <row r="180" spans="1:10" ht="20">
      <c r="A180" s="92">
        <v>17</v>
      </c>
      <c r="B180" s="95" t="s">
        <v>426</v>
      </c>
      <c r="C180" s="92">
        <v>1</v>
      </c>
      <c r="D180" s="95" t="s">
        <v>427</v>
      </c>
      <c r="E180" s="261">
        <v>0</v>
      </c>
      <c r="F180" s="86">
        <f t="shared" ref="F180:F186" si="8">E180*C180</f>
        <v>0</v>
      </c>
      <c r="G180" s="271"/>
    </row>
    <row r="181" spans="1:10" ht="40.5">
      <c r="A181" s="92">
        <v>18</v>
      </c>
      <c r="B181" s="121" t="s">
        <v>337</v>
      </c>
      <c r="C181" s="92">
        <v>1</v>
      </c>
      <c r="D181" s="93" t="s">
        <v>338</v>
      </c>
      <c r="E181" s="261">
        <v>0</v>
      </c>
      <c r="F181" s="96">
        <f t="shared" si="8"/>
        <v>0</v>
      </c>
      <c r="G181" s="273"/>
      <c r="I181" s="118"/>
      <c r="J181" s="115"/>
    </row>
    <row r="182" spans="1:10">
      <c r="A182" s="92">
        <v>19</v>
      </c>
      <c r="B182" s="138" t="s">
        <v>428</v>
      </c>
      <c r="C182" s="110">
        <v>1</v>
      </c>
      <c r="D182" s="138" t="s">
        <v>429</v>
      </c>
      <c r="E182" s="261">
        <v>0</v>
      </c>
      <c r="F182" s="86">
        <f t="shared" si="8"/>
        <v>0</v>
      </c>
      <c r="G182" s="271"/>
    </row>
    <row r="183" spans="1:10" ht="20.5">
      <c r="A183" s="92">
        <v>20</v>
      </c>
      <c r="B183" s="89" t="s">
        <v>353</v>
      </c>
      <c r="C183" s="76">
        <v>1</v>
      </c>
      <c r="D183" s="93" t="s">
        <v>354</v>
      </c>
      <c r="E183" s="261">
        <v>0</v>
      </c>
      <c r="F183" s="96">
        <f t="shared" si="8"/>
        <v>0</v>
      </c>
      <c r="G183" s="273"/>
    </row>
    <row r="184" spans="1:10">
      <c r="A184" s="92" t="s">
        <v>430</v>
      </c>
      <c r="B184" s="95" t="s">
        <v>356</v>
      </c>
      <c r="C184" s="92">
        <v>1</v>
      </c>
      <c r="D184" s="93"/>
      <c r="E184" s="261">
        <v>0</v>
      </c>
      <c r="F184" s="96">
        <f t="shared" si="8"/>
        <v>0</v>
      </c>
      <c r="G184" s="273"/>
    </row>
    <row r="185" spans="1:10" ht="21">
      <c r="A185" s="92">
        <v>21</v>
      </c>
      <c r="B185" s="94" t="s">
        <v>431</v>
      </c>
      <c r="C185" s="76">
        <v>1</v>
      </c>
      <c r="D185" s="95" t="s">
        <v>186</v>
      </c>
      <c r="E185" s="261">
        <v>0</v>
      </c>
      <c r="F185" s="96">
        <f t="shared" si="8"/>
        <v>0</v>
      </c>
      <c r="G185" s="273" t="s">
        <v>343</v>
      </c>
      <c r="H185" s="99"/>
    </row>
    <row r="186" spans="1:10" ht="20.5">
      <c r="A186" s="92">
        <v>22</v>
      </c>
      <c r="B186" s="89" t="s">
        <v>357</v>
      </c>
      <c r="C186" s="92">
        <v>1</v>
      </c>
      <c r="D186" s="95" t="s">
        <v>432</v>
      </c>
      <c r="E186" s="261">
        <v>0</v>
      </c>
      <c r="F186" s="86">
        <f t="shared" si="8"/>
        <v>0</v>
      </c>
      <c r="G186" s="273" t="s">
        <v>244</v>
      </c>
    </row>
    <row r="187" spans="1:10">
      <c r="A187" s="92"/>
      <c r="B187" s="95"/>
      <c r="C187" s="92"/>
      <c r="D187" s="95"/>
      <c r="E187" s="262"/>
      <c r="F187" s="86"/>
      <c r="G187" s="274"/>
    </row>
    <row r="188" spans="1:10" ht="10.5">
      <c r="A188" s="92"/>
      <c r="B188" s="116" t="s">
        <v>433</v>
      </c>
      <c r="C188" s="92"/>
      <c r="D188" s="95"/>
      <c r="E188" s="262"/>
      <c r="F188" s="86"/>
      <c r="G188" s="274"/>
    </row>
    <row r="189" spans="1:10" ht="40.5">
      <c r="A189" s="76">
        <v>1</v>
      </c>
      <c r="B189" s="139" t="s">
        <v>434</v>
      </c>
      <c r="C189" s="76">
        <v>1</v>
      </c>
      <c r="D189" s="93" t="s">
        <v>435</v>
      </c>
      <c r="E189" s="262">
        <v>0</v>
      </c>
      <c r="F189" s="96">
        <f t="shared" ref="F189:F194" si="9">E189*C189</f>
        <v>0</v>
      </c>
      <c r="G189" s="273"/>
    </row>
    <row r="190" spans="1:10" ht="40">
      <c r="A190" s="76">
        <v>2</v>
      </c>
      <c r="B190" s="133" t="s">
        <v>436</v>
      </c>
      <c r="C190" s="76">
        <v>1</v>
      </c>
      <c r="D190" s="95" t="s">
        <v>437</v>
      </c>
      <c r="E190" s="265"/>
      <c r="F190" s="86"/>
      <c r="G190" s="273" t="s">
        <v>682</v>
      </c>
    </row>
    <row r="191" spans="1:10" ht="10.5">
      <c r="A191" s="76">
        <v>3</v>
      </c>
      <c r="B191" s="83" t="s">
        <v>438</v>
      </c>
      <c r="C191" s="76">
        <v>1</v>
      </c>
      <c r="D191" s="89" t="s">
        <v>439</v>
      </c>
      <c r="E191" s="265"/>
      <c r="F191" s="86"/>
      <c r="G191" s="273" t="s">
        <v>682</v>
      </c>
    </row>
    <row r="192" spans="1:10">
      <c r="A192" s="76">
        <v>4</v>
      </c>
      <c r="B192" s="140" t="s">
        <v>440</v>
      </c>
      <c r="C192" s="76">
        <v>5</v>
      </c>
      <c r="D192" s="89"/>
      <c r="E192" s="265"/>
      <c r="F192" s="86"/>
      <c r="G192" s="273" t="s">
        <v>682</v>
      </c>
    </row>
    <row r="193" spans="1:10" ht="50.5">
      <c r="A193" s="76">
        <v>5</v>
      </c>
      <c r="B193" s="83" t="s">
        <v>441</v>
      </c>
      <c r="C193" s="76">
        <v>1</v>
      </c>
      <c r="D193" s="83" t="s">
        <v>442</v>
      </c>
      <c r="E193" s="261">
        <v>0</v>
      </c>
      <c r="F193" s="96"/>
      <c r="G193" s="282" t="s">
        <v>295</v>
      </c>
    </row>
    <row r="194" spans="1:10" ht="30.5">
      <c r="A194" s="92">
        <v>6</v>
      </c>
      <c r="B194" s="137" t="s">
        <v>443</v>
      </c>
      <c r="C194" s="76">
        <v>1</v>
      </c>
      <c r="D194" s="141"/>
      <c r="E194" s="261">
        <v>0</v>
      </c>
      <c r="F194" s="96">
        <f t="shared" si="9"/>
        <v>0</v>
      </c>
      <c r="G194" s="282"/>
    </row>
    <row r="195" spans="1:10">
      <c r="A195" s="92"/>
      <c r="B195" s="137"/>
      <c r="C195" s="76"/>
      <c r="D195" s="141"/>
      <c r="E195" s="266"/>
      <c r="F195" s="96"/>
      <c r="G195" s="282"/>
    </row>
    <row r="196" spans="1:10" ht="10.5">
      <c r="A196" s="92"/>
      <c r="B196" s="87" t="s">
        <v>444</v>
      </c>
      <c r="C196" s="132"/>
      <c r="D196" s="129"/>
      <c r="E196" s="265"/>
      <c r="F196" s="86"/>
      <c r="G196" s="274"/>
    </row>
    <row r="197" spans="1:10" ht="40.5">
      <c r="A197" s="102">
        <v>1</v>
      </c>
      <c r="B197" s="89" t="s">
        <v>445</v>
      </c>
      <c r="C197" s="76">
        <v>1</v>
      </c>
      <c r="D197" s="95" t="s">
        <v>446</v>
      </c>
      <c r="E197" s="261">
        <v>0</v>
      </c>
      <c r="F197" s="86">
        <f>E197*C197</f>
        <v>0</v>
      </c>
      <c r="G197" s="275"/>
    </row>
    <row r="198" spans="1:10" ht="20.5">
      <c r="A198" s="92">
        <v>2</v>
      </c>
      <c r="B198" s="94" t="s">
        <v>351</v>
      </c>
      <c r="C198" s="92">
        <v>1</v>
      </c>
      <c r="D198" s="93" t="s">
        <v>352</v>
      </c>
      <c r="E198" s="261">
        <v>0</v>
      </c>
      <c r="F198" s="96">
        <f>E198*C198</f>
        <v>0</v>
      </c>
      <c r="G198" s="273"/>
      <c r="I198" s="118"/>
      <c r="J198" s="115"/>
    </row>
    <row r="199" spans="1:10" ht="20.5">
      <c r="A199" s="92">
        <v>3</v>
      </c>
      <c r="B199" s="89" t="s">
        <v>353</v>
      </c>
      <c r="C199" s="76">
        <v>1</v>
      </c>
      <c r="D199" s="93" t="s">
        <v>354</v>
      </c>
      <c r="E199" s="261">
        <v>0</v>
      </c>
      <c r="F199" s="96">
        <f>E199*C199</f>
        <v>0</v>
      </c>
      <c r="G199" s="273"/>
    </row>
    <row r="200" spans="1:10">
      <c r="A200" s="92" t="s">
        <v>447</v>
      </c>
      <c r="B200" s="95" t="s">
        <v>356</v>
      </c>
      <c r="C200" s="92">
        <v>1</v>
      </c>
      <c r="D200" s="93"/>
      <c r="E200" s="261">
        <v>0</v>
      </c>
      <c r="F200" s="96">
        <f>E200*C200</f>
        <v>0</v>
      </c>
      <c r="G200" s="273"/>
    </row>
    <row r="201" spans="1:10" ht="20.5">
      <c r="A201" s="76">
        <v>4</v>
      </c>
      <c r="B201" s="89" t="s">
        <v>448</v>
      </c>
      <c r="C201" s="126">
        <v>1</v>
      </c>
      <c r="D201" s="89" t="s">
        <v>449</v>
      </c>
      <c r="E201" s="262">
        <v>0</v>
      </c>
      <c r="F201" s="86">
        <f>E201*C201</f>
        <v>0</v>
      </c>
      <c r="G201" s="273" t="s">
        <v>244</v>
      </c>
    </row>
    <row r="202" spans="1:10">
      <c r="A202" s="92"/>
      <c r="B202" s="83"/>
      <c r="C202" s="76"/>
      <c r="D202" s="141"/>
      <c r="E202" s="91"/>
      <c r="F202" s="86"/>
      <c r="G202" s="273"/>
    </row>
    <row r="203" spans="1:10" ht="10.5">
      <c r="A203" s="92"/>
      <c r="B203" s="116" t="s">
        <v>450</v>
      </c>
      <c r="C203" s="92"/>
      <c r="D203" s="95"/>
      <c r="E203" s="91"/>
      <c r="F203" s="86"/>
      <c r="G203" s="274"/>
    </row>
    <row r="204" spans="1:10" ht="20.5">
      <c r="A204" s="76" t="s">
        <v>205</v>
      </c>
      <c r="B204" s="83" t="s">
        <v>451</v>
      </c>
      <c r="C204" s="76">
        <v>1</v>
      </c>
      <c r="D204" s="83" t="s">
        <v>452</v>
      </c>
      <c r="E204" s="91"/>
      <c r="F204" s="86"/>
      <c r="G204" s="273" t="s">
        <v>682</v>
      </c>
    </row>
    <row r="205" spans="1:10" ht="20.5">
      <c r="A205" s="76" t="s">
        <v>386</v>
      </c>
      <c r="B205" s="83" t="s">
        <v>453</v>
      </c>
      <c r="C205" s="76">
        <v>1</v>
      </c>
      <c r="D205" s="83" t="s">
        <v>454</v>
      </c>
      <c r="E205" s="91"/>
      <c r="F205" s="86"/>
      <c r="G205" s="273" t="s">
        <v>682</v>
      </c>
    </row>
    <row r="206" spans="1:10" ht="30.5">
      <c r="A206" s="76">
        <v>2</v>
      </c>
      <c r="B206" s="83" t="s">
        <v>455</v>
      </c>
      <c r="C206" s="76">
        <v>1</v>
      </c>
      <c r="D206" s="141"/>
      <c r="E206" s="79"/>
      <c r="F206" s="96"/>
      <c r="G206" s="273" t="s">
        <v>682</v>
      </c>
    </row>
    <row r="207" spans="1:10">
      <c r="A207" s="92" t="s">
        <v>187</v>
      </c>
      <c r="B207" s="83" t="s">
        <v>456</v>
      </c>
      <c r="C207" s="76">
        <v>1</v>
      </c>
      <c r="D207" s="141" t="s">
        <v>457</v>
      </c>
      <c r="E207" s="91"/>
      <c r="F207" s="86"/>
      <c r="G207" s="273" t="s">
        <v>182</v>
      </c>
    </row>
    <row r="208" spans="1:10">
      <c r="A208" s="92" t="s">
        <v>190</v>
      </c>
      <c r="B208" s="83" t="s">
        <v>458</v>
      </c>
      <c r="C208" s="76">
        <v>2</v>
      </c>
      <c r="D208" s="141"/>
      <c r="E208" s="91"/>
      <c r="F208" s="86"/>
      <c r="G208" s="273" t="s">
        <v>182</v>
      </c>
    </row>
    <row r="209" spans="1:8" ht="20.5">
      <c r="A209" s="92">
        <v>6</v>
      </c>
      <c r="B209" s="83" t="s">
        <v>459</v>
      </c>
      <c r="C209" s="76">
        <v>1</v>
      </c>
      <c r="D209" s="141" t="s">
        <v>460</v>
      </c>
      <c r="E209" s="79"/>
      <c r="F209" s="86"/>
      <c r="G209" s="273" t="s">
        <v>682</v>
      </c>
    </row>
    <row r="210" spans="1:8" ht="20.5">
      <c r="A210" s="92">
        <v>7</v>
      </c>
      <c r="B210" s="83" t="s">
        <v>461</v>
      </c>
      <c r="C210" s="76">
        <v>1</v>
      </c>
      <c r="D210" s="141" t="s">
        <v>460</v>
      </c>
      <c r="E210" s="79"/>
      <c r="F210" s="86"/>
      <c r="G210" s="273" t="s">
        <v>682</v>
      </c>
    </row>
    <row r="211" spans="1:8" ht="20.5">
      <c r="A211" s="92">
        <v>8</v>
      </c>
      <c r="B211" s="83" t="s">
        <v>462</v>
      </c>
      <c r="C211" s="76">
        <v>1</v>
      </c>
      <c r="D211" s="141" t="s">
        <v>463</v>
      </c>
      <c r="E211" s="91"/>
      <c r="F211" s="86"/>
      <c r="G211" s="273" t="s">
        <v>682</v>
      </c>
    </row>
    <row r="212" spans="1:8">
      <c r="A212" s="76"/>
      <c r="B212" s="83"/>
      <c r="C212" s="76"/>
      <c r="D212" s="141"/>
      <c r="E212" s="91"/>
      <c r="F212" s="86"/>
      <c r="G212" s="273"/>
    </row>
    <row r="213" spans="1:8" ht="10.5">
      <c r="A213" s="76"/>
      <c r="B213" s="85" t="s">
        <v>464</v>
      </c>
      <c r="C213" s="76"/>
      <c r="D213" s="89"/>
      <c r="E213" s="91"/>
      <c r="F213" s="86"/>
      <c r="G213" s="273"/>
    </row>
    <row r="214" spans="1:8" ht="10.5">
      <c r="A214" s="76"/>
      <c r="B214" s="113" t="s">
        <v>465</v>
      </c>
      <c r="C214" s="76"/>
      <c r="D214" s="89"/>
      <c r="E214" s="91"/>
      <c r="F214" s="86"/>
      <c r="G214" s="273"/>
    </row>
    <row r="215" spans="1:8" ht="40.5">
      <c r="A215" s="76">
        <v>1</v>
      </c>
      <c r="B215" s="83" t="s">
        <v>466</v>
      </c>
      <c r="C215" s="76">
        <v>1</v>
      </c>
      <c r="D215" s="83" t="s">
        <v>467</v>
      </c>
      <c r="E215" s="261">
        <v>0</v>
      </c>
      <c r="F215" s="96">
        <f>E215*C215</f>
        <v>0</v>
      </c>
      <c r="G215" s="271"/>
    </row>
    <row r="216" spans="1:8" ht="50.5">
      <c r="A216" s="76">
        <v>2</v>
      </c>
      <c r="B216" s="83" t="s">
        <v>468</v>
      </c>
      <c r="C216" s="76">
        <v>1</v>
      </c>
      <c r="D216" s="83" t="s">
        <v>467</v>
      </c>
      <c r="E216" s="261">
        <v>0</v>
      </c>
      <c r="F216" s="96">
        <f>E216*C216</f>
        <v>0</v>
      </c>
      <c r="G216" s="271"/>
    </row>
    <row r="217" spans="1:8">
      <c r="A217" s="92" t="s">
        <v>469</v>
      </c>
      <c r="B217" s="109" t="s">
        <v>470</v>
      </c>
      <c r="C217" s="76">
        <v>4</v>
      </c>
      <c r="D217" s="89" t="s">
        <v>471</v>
      </c>
      <c r="E217" s="91"/>
      <c r="F217" s="86"/>
      <c r="G217" s="273" t="s">
        <v>182</v>
      </c>
    </row>
    <row r="218" spans="1:8">
      <c r="A218" s="92">
        <v>4</v>
      </c>
      <c r="B218" s="95" t="s">
        <v>385</v>
      </c>
      <c r="C218" s="92">
        <v>1</v>
      </c>
      <c r="D218" s="95"/>
      <c r="E218" s="91"/>
      <c r="F218" s="86"/>
      <c r="G218" s="273" t="s">
        <v>201</v>
      </c>
      <c r="H218" s="99"/>
    </row>
    <row r="219" spans="1:8">
      <c r="A219" s="92" t="s">
        <v>472</v>
      </c>
      <c r="B219" s="95" t="s">
        <v>259</v>
      </c>
      <c r="C219" s="92">
        <v>1</v>
      </c>
      <c r="D219" s="95" t="s">
        <v>260</v>
      </c>
      <c r="E219" s="263">
        <v>0</v>
      </c>
      <c r="F219" s="96">
        <f>E219*C219</f>
        <v>0</v>
      </c>
      <c r="G219" s="271"/>
      <c r="H219" s="99"/>
    </row>
    <row r="220" spans="1:8">
      <c r="A220" s="92" t="s">
        <v>473</v>
      </c>
      <c r="B220" s="95" t="s">
        <v>262</v>
      </c>
      <c r="C220" s="92">
        <v>1</v>
      </c>
      <c r="D220" s="95" t="s">
        <v>283</v>
      </c>
      <c r="E220" s="263">
        <v>0</v>
      </c>
      <c r="F220" s="96">
        <f>E220*C220</f>
        <v>0</v>
      </c>
      <c r="G220" s="273"/>
      <c r="H220" s="99"/>
    </row>
    <row r="221" spans="1:8">
      <c r="A221" s="92" t="s">
        <v>474</v>
      </c>
      <c r="B221" s="95" t="s">
        <v>265</v>
      </c>
      <c r="C221" s="92">
        <v>1</v>
      </c>
      <c r="D221" s="95" t="s">
        <v>266</v>
      </c>
      <c r="E221" s="263">
        <v>0</v>
      </c>
      <c r="F221" s="96">
        <f>E221*C221</f>
        <v>0</v>
      </c>
      <c r="G221" s="271"/>
      <c r="H221" s="99"/>
    </row>
    <row r="222" spans="1:8">
      <c r="A222" s="92">
        <v>5</v>
      </c>
      <c r="B222" s="109" t="s">
        <v>475</v>
      </c>
      <c r="C222" s="76">
        <v>1</v>
      </c>
      <c r="D222" s="89" t="s">
        <v>476</v>
      </c>
      <c r="E222" s="261">
        <v>0</v>
      </c>
      <c r="F222" s="96">
        <f>E222*C222</f>
        <v>0</v>
      </c>
      <c r="G222" s="273"/>
      <c r="H222" s="142"/>
    </row>
    <row r="223" spans="1:8" ht="30.5">
      <c r="A223" s="92">
        <v>6</v>
      </c>
      <c r="B223" s="137" t="s">
        <v>477</v>
      </c>
      <c r="C223" s="76">
        <v>2</v>
      </c>
      <c r="D223" s="95" t="s">
        <v>478</v>
      </c>
      <c r="E223" s="261">
        <v>0</v>
      </c>
      <c r="F223" s="96">
        <f>E223*C223</f>
        <v>0</v>
      </c>
      <c r="G223" s="273"/>
      <c r="H223" s="99"/>
    </row>
    <row r="224" spans="1:8">
      <c r="A224" s="92"/>
      <c r="B224" s="109"/>
      <c r="C224" s="76"/>
      <c r="D224" s="89"/>
      <c r="E224" s="91"/>
      <c r="F224" s="86"/>
      <c r="G224" s="273"/>
    </row>
    <row r="225" spans="1:8" ht="10.5">
      <c r="A225" s="83"/>
      <c r="B225" s="113" t="s">
        <v>479</v>
      </c>
      <c r="C225" s="76"/>
      <c r="D225" s="76"/>
      <c r="E225" s="91"/>
      <c r="F225" s="86"/>
      <c r="G225" s="283"/>
    </row>
    <row r="226" spans="1:8" ht="20.5">
      <c r="A226" s="92">
        <v>1</v>
      </c>
      <c r="B226" s="137" t="s">
        <v>480</v>
      </c>
      <c r="C226" s="76">
        <v>6</v>
      </c>
      <c r="D226" s="83" t="s">
        <v>481</v>
      </c>
      <c r="E226" s="79"/>
      <c r="F226" s="86"/>
      <c r="G226" s="273" t="s">
        <v>682</v>
      </c>
      <c r="H226" s="99"/>
    </row>
    <row r="227" spans="1:8" ht="10.5">
      <c r="A227" s="110">
        <v>2</v>
      </c>
      <c r="B227" s="137" t="s">
        <v>482</v>
      </c>
      <c r="C227" s="76">
        <v>6</v>
      </c>
      <c r="D227" s="83" t="s">
        <v>483</v>
      </c>
      <c r="E227" s="91"/>
      <c r="F227" s="96"/>
      <c r="G227" s="273" t="s">
        <v>682</v>
      </c>
      <c r="H227" s="99"/>
    </row>
    <row r="228" spans="1:8">
      <c r="A228" s="110"/>
      <c r="B228" s="137"/>
      <c r="C228" s="76"/>
      <c r="D228" s="83"/>
      <c r="E228" s="91"/>
      <c r="F228" s="96"/>
      <c r="G228" s="280"/>
    </row>
    <row r="229" spans="1:8" ht="10.5">
      <c r="A229" s="76"/>
      <c r="B229" s="113" t="s">
        <v>484</v>
      </c>
      <c r="C229" s="76"/>
      <c r="D229" s="89"/>
      <c r="E229" s="91"/>
      <c r="F229" s="86"/>
      <c r="G229" s="273"/>
    </row>
    <row r="230" spans="1:8">
      <c r="A230" s="92">
        <v>1</v>
      </c>
      <c r="B230" s="95" t="s">
        <v>385</v>
      </c>
      <c r="C230" s="92">
        <v>1</v>
      </c>
      <c r="D230" s="95"/>
      <c r="E230" s="91"/>
      <c r="F230" s="86"/>
      <c r="G230" s="273" t="s">
        <v>201</v>
      </c>
    </row>
    <row r="231" spans="1:8">
      <c r="A231" s="92" t="s">
        <v>205</v>
      </c>
      <c r="B231" s="95" t="s">
        <v>259</v>
      </c>
      <c r="C231" s="92">
        <v>1</v>
      </c>
      <c r="D231" s="95" t="s">
        <v>260</v>
      </c>
      <c r="E231" s="263">
        <v>0</v>
      </c>
      <c r="F231" s="96">
        <f>E231*C231</f>
        <v>0</v>
      </c>
      <c r="G231" s="271"/>
    </row>
    <row r="232" spans="1:8">
      <c r="A232" s="92" t="s">
        <v>386</v>
      </c>
      <c r="B232" s="95" t="s">
        <v>262</v>
      </c>
      <c r="C232" s="92">
        <v>1</v>
      </c>
      <c r="D232" s="95" t="s">
        <v>283</v>
      </c>
      <c r="E232" s="263">
        <v>0</v>
      </c>
      <c r="F232" s="96">
        <f>E232*C232</f>
        <v>0</v>
      </c>
      <c r="G232" s="273"/>
    </row>
    <row r="233" spans="1:8">
      <c r="A233" s="92" t="s">
        <v>387</v>
      </c>
      <c r="B233" s="95" t="s">
        <v>265</v>
      </c>
      <c r="C233" s="92">
        <v>1</v>
      </c>
      <c r="D233" s="95" t="s">
        <v>266</v>
      </c>
      <c r="E233" s="263">
        <v>0</v>
      </c>
      <c r="F233" s="96">
        <f>E233*C233</f>
        <v>0</v>
      </c>
      <c r="G233" s="271"/>
    </row>
    <row r="234" spans="1:8" ht="10.5">
      <c r="A234" s="76"/>
      <c r="B234" s="85"/>
      <c r="C234" s="76"/>
      <c r="D234" s="89"/>
      <c r="E234" s="91"/>
      <c r="F234" s="86"/>
      <c r="G234" s="273"/>
    </row>
    <row r="235" spans="1:8" ht="10.5">
      <c r="A235" s="76"/>
      <c r="B235" s="85"/>
      <c r="C235" s="76"/>
      <c r="D235" s="89"/>
      <c r="E235" s="91"/>
      <c r="F235" s="86"/>
      <c r="G235" s="273"/>
    </row>
    <row r="236" spans="1:8" ht="10.5">
      <c r="A236" s="76"/>
      <c r="B236" s="85"/>
      <c r="C236" s="76"/>
      <c r="D236" s="89"/>
      <c r="E236" s="91"/>
      <c r="F236" s="86"/>
      <c r="G236" s="273"/>
    </row>
    <row r="237" spans="1:8" ht="10.5">
      <c r="A237" s="76"/>
      <c r="B237" s="113" t="s">
        <v>485</v>
      </c>
      <c r="C237" s="76"/>
      <c r="D237" s="76"/>
      <c r="E237" s="91"/>
      <c r="F237" s="86"/>
      <c r="G237" s="283"/>
    </row>
    <row r="238" spans="1:8" ht="20.5">
      <c r="A238" s="110">
        <v>1</v>
      </c>
      <c r="B238" s="137" t="s">
        <v>480</v>
      </c>
      <c r="C238" s="135">
        <v>2</v>
      </c>
      <c r="D238" s="141" t="s">
        <v>481</v>
      </c>
      <c r="E238" s="111"/>
      <c r="F238" s="86"/>
      <c r="G238" s="273" t="s">
        <v>682</v>
      </c>
      <c r="H238" s="99"/>
    </row>
    <row r="239" spans="1:8" ht="10.5">
      <c r="A239" s="110">
        <v>2</v>
      </c>
      <c r="B239" s="137" t="s">
        <v>482</v>
      </c>
      <c r="C239" s="76">
        <v>1</v>
      </c>
      <c r="D239" s="83" t="s">
        <v>483</v>
      </c>
      <c r="E239" s="111"/>
      <c r="F239" s="96"/>
      <c r="G239" s="273" t="s">
        <v>682</v>
      </c>
    </row>
    <row r="240" spans="1:8">
      <c r="A240" s="110"/>
      <c r="B240" s="137"/>
      <c r="C240" s="76"/>
      <c r="D240" s="83"/>
      <c r="E240" s="91"/>
      <c r="F240" s="96"/>
      <c r="G240" s="280"/>
    </row>
    <row r="241" spans="1:7" ht="10.5">
      <c r="A241" s="76"/>
      <c r="B241" s="113" t="s">
        <v>486</v>
      </c>
      <c r="C241" s="76"/>
      <c r="D241" s="89"/>
      <c r="E241" s="91"/>
      <c r="F241" s="86"/>
      <c r="G241" s="273"/>
    </row>
    <row r="242" spans="1:7">
      <c r="A242" s="92">
        <v>1</v>
      </c>
      <c r="B242" s="95" t="s">
        <v>385</v>
      </c>
      <c r="C242" s="92">
        <v>1</v>
      </c>
      <c r="D242" s="95"/>
      <c r="E242" s="91"/>
      <c r="F242" s="86"/>
      <c r="G242" s="273" t="s">
        <v>201</v>
      </c>
    </row>
    <row r="243" spans="1:7">
      <c r="A243" s="92" t="s">
        <v>205</v>
      </c>
      <c r="B243" s="95" t="s">
        <v>259</v>
      </c>
      <c r="C243" s="92">
        <v>1</v>
      </c>
      <c r="D243" s="95" t="s">
        <v>260</v>
      </c>
      <c r="E243" s="263">
        <v>0</v>
      </c>
      <c r="F243" s="96">
        <f>E243*C243</f>
        <v>0</v>
      </c>
      <c r="G243" s="271"/>
    </row>
    <row r="244" spans="1:7">
      <c r="A244" s="92" t="s">
        <v>386</v>
      </c>
      <c r="B244" s="95" t="s">
        <v>262</v>
      </c>
      <c r="C244" s="92">
        <v>1</v>
      </c>
      <c r="D244" s="95" t="s">
        <v>283</v>
      </c>
      <c r="E244" s="263">
        <v>0</v>
      </c>
      <c r="F244" s="96">
        <f>E244*C244</f>
        <v>0</v>
      </c>
      <c r="G244" s="273"/>
    </row>
    <row r="245" spans="1:7">
      <c r="A245" s="92" t="s">
        <v>387</v>
      </c>
      <c r="B245" s="95" t="s">
        <v>265</v>
      </c>
      <c r="C245" s="92">
        <v>1</v>
      </c>
      <c r="D245" s="95" t="s">
        <v>266</v>
      </c>
      <c r="E245" s="263">
        <v>0</v>
      </c>
      <c r="F245" s="96">
        <f>E245*C245</f>
        <v>0</v>
      </c>
      <c r="G245" s="271"/>
    </row>
    <row r="246" spans="1:7" ht="10.5">
      <c r="A246" s="76"/>
      <c r="B246" s="85"/>
      <c r="C246" s="76"/>
      <c r="D246" s="89"/>
      <c r="E246" s="91"/>
      <c r="F246" s="86"/>
      <c r="G246" s="273"/>
    </row>
    <row r="247" spans="1:7" ht="10.5">
      <c r="A247" s="76"/>
      <c r="B247" s="113" t="s">
        <v>487</v>
      </c>
      <c r="C247" s="76"/>
      <c r="D247" s="89"/>
      <c r="E247" s="91"/>
      <c r="F247" s="86"/>
      <c r="G247" s="274"/>
    </row>
    <row r="248" spans="1:7">
      <c r="A248" s="76"/>
      <c r="B248" s="133"/>
      <c r="C248" s="76"/>
      <c r="D248" s="134"/>
      <c r="E248" s="91"/>
      <c r="F248" s="96"/>
      <c r="G248" s="266"/>
    </row>
    <row r="249" spans="1:7" ht="10.5">
      <c r="A249" s="76"/>
      <c r="B249" s="113" t="s">
        <v>488</v>
      </c>
      <c r="C249" s="76"/>
      <c r="D249" s="89"/>
      <c r="E249" s="91"/>
      <c r="F249" s="86"/>
      <c r="G249" s="274"/>
    </row>
    <row r="250" spans="1:7">
      <c r="A250" s="92" t="s">
        <v>179</v>
      </c>
      <c r="B250" s="109" t="s">
        <v>489</v>
      </c>
      <c r="C250" s="76">
        <v>1</v>
      </c>
      <c r="D250" s="89" t="s">
        <v>490</v>
      </c>
      <c r="E250" s="91"/>
      <c r="F250" s="86"/>
      <c r="G250" s="273" t="s">
        <v>182</v>
      </c>
    </row>
    <row r="251" spans="1:7" ht="30.5">
      <c r="A251" s="76">
        <v>2</v>
      </c>
      <c r="B251" s="133" t="s">
        <v>398</v>
      </c>
      <c r="C251" s="76">
        <v>1</v>
      </c>
      <c r="D251" s="134" t="s">
        <v>399</v>
      </c>
      <c r="E251" s="262">
        <v>0</v>
      </c>
      <c r="F251" s="96">
        <f>E251*C251</f>
        <v>0</v>
      </c>
      <c r="G251" s="266" t="s">
        <v>400</v>
      </c>
    </row>
    <row r="252" spans="1:7">
      <c r="A252" s="76"/>
      <c r="B252" s="133"/>
      <c r="C252" s="76"/>
      <c r="D252" s="134"/>
      <c r="E252" s="91"/>
      <c r="F252" s="96"/>
      <c r="G252" s="266"/>
    </row>
    <row r="253" spans="1:7" ht="10.5">
      <c r="A253" s="76"/>
      <c r="B253" s="143" t="s">
        <v>491</v>
      </c>
      <c r="C253" s="76"/>
      <c r="D253" s="76"/>
      <c r="E253" s="91"/>
      <c r="F253" s="86"/>
      <c r="G253" s="273"/>
    </row>
    <row r="254" spans="1:7" ht="30.5">
      <c r="A254" s="76">
        <v>1</v>
      </c>
      <c r="B254" s="137" t="s">
        <v>492</v>
      </c>
      <c r="C254" s="76">
        <v>4</v>
      </c>
      <c r="D254" s="95" t="s">
        <v>493</v>
      </c>
      <c r="E254" s="262">
        <v>0</v>
      </c>
      <c r="F254" s="86">
        <f>E254*C254</f>
        <v>0</v>
      </c>
      <c r="G254" s="273"/>
    </row>
    <row r="255" spans="1:7">
      <c r="A255" s="92">
        <v>2</v>
      </c>
      <c r="B255" s="89" t="s">
        <v>494</v>
      </c>
      <c r="C255" s="92">
        <v>1</v>
      </c>
      <c r="D255" s="95" t="s">
        <v>495</v>
      </c>
      <c r="E255" s="262">
        <v>0</v>
      </c>
      <c r="F255" s="86">
        <f>E255*C255</f>
        <v>0</v>
      </c>
      <c r="G255" s="273"/>
    </row>
    <row r="256" spans="1:7">
      <c r="A256" s="92" t="s">
        <v>469</v>
      </c>
      <c r="B256" s="109" t="s">
        <v>470</v>
      </c>
      <c r="C256" s="76">
        <v>2</v>
      </c>
      <c r="D256" s="89" t="s">
        <v>471</v>
      </c>
      <c r="E256" s="91"/>
      <c r="F256" s="86"/>
      <c r="G256" s="273" t="s">
        <v>182</v>
      </c>
    </row>
    <row r="257" spans="1:7">
      <c r="A257" s="132"/>
      <c r="B257" s="109"/>
      <c r="C257" s="132"/>
      <c r="D257" s="109"/>
      <c r="E257" s="91"/>
      <c r="F257" s="86"/>
      <c r="G257" s="280"/>
    </row>
    <row r="258" spans="1:7" ht="10.5">
      <c r="A258" s="92"/>
      <c r="B258" s="143" t="s">
        <v>496</v>
      </c>
      <c r="C258" s="92"/>
      <c r="D258" s="95"/>
      <c r="E258" s="91"/>
      <c r="F258" s="86"/>
      <c r="G258" s="273"/>
    </row>
    <row r="259" spans="1:7" ht="30.5">
      <c r="A259" s="76">
        <v>1</v>
      </c>
      <c r="B259" s="137" t="s">
        <v>492</v>
      </c>
      <c r="C259" s="76">
        <v>4</v>
      </c>
      <c r="D259" s="95" t="s">
        <v>493</v>
      </c>
      <c r="E259" s="262">
        <v>0</v>
      </c>
      <c r="F259" s="86">
        <f>E259*C259</f>
        <v>0</v>
      </c>
      <c r="G259" s="273"/>
    </row>
    <row r="260" spans="1:7">
      <c r="A260" s="92">
        <v>2</v>
      </c>
      <c r="B260" s="89" t="s">
        <v>494</v>
      </c>
      <c r="C260" s="92">
        <v>1</v>
      </c>
      <c r="D260" s="95" t="s">
        <v>495</v>
      </c>
      <c r="E260" s="262">
        <v>0</v>
      </c>
      <c r="F260" s="86">
        <f>E260*C260</f>
        <v>0</v>
      </c>
      <c r="G260" s="273"/>
    </row>
    <row r="261" spans="1:7">
      <c r="A261" s="92"/>
      <c r="B261" s="89"/>
      <c r="C261" s="92"/>
      <c r="D261" s="95"/>
      <c r="E261" s="91"/>
      <c r="F261" s="86"/>
      <c r="G261" s="273"/>
    </row>
    <row r="262" spans="1:7" ht="10.5">
      <c r="A262" s="76"/>
      <c r="B262" s="143" t="s">
        <v>497</v>
      </c>
      <c r="C262" s="76"/>
      <c r="D262" s="89"/>
      <c r="E262" s="91"/>
      <c r="F262" s="86"/>
      <c r="G262" s="273"/>
    </row>
    <row r="263" spans="1:7" ht="30.5">
      <c r="A263" s="76">
        <v>1</v>
      </c>
      <c r="B263" s="137" t="s">
        <v>492</v>
      </c>
      <c r="C263" s="76">
        <v>2</v>
      </c>
      <c r="D263" s="95" t="s">
        <v>498</v>
      </c>
      <c r="E263" s="262">
        <v>0</v>
      </c>
      <c r="F263" s="86">
        <f>E263*C263</f>
        <v>0</v>
      </c>
      <c r="G263" s="273"/>
    </row>
    <row r="264" spans="1:7" ht="30.5">
      <c r="A264" s="76">
        <v>2</v>
      </c>
      <c r="B264" s="137" t="s">
        <v>492</v>
      </c>
      <c r="C264" s="76">
        <v>2</v>
      </c>
      <c r="D264" s="95" t="s">
        <v>499</v>
      </c>
      <c r="E264" s="262">
        <v>0</v>
      </c>
      <c r="F264" s="86">
        <f>E264*C264</f>
        <v>0</v>
      </c>
      <c r="G264" s="273"/>
    </row>
    <row r="265" spans="1:7">
      <c r="A265" s="92">
        <v>2</v>
      </c>
      <c r="B265" s="89" t="s">
        <v>494</v>
      </c>
      <c r="C265" s="76">
        <v>1</v>
      </c>
      <c r="D265" s="95" t="s">
        <v>500</v>
      </c>
      <c r="E265" s="262">
        <v>0</v>
      </c>
      <c r="F265" s="86">
        <f>E265*C265</f>
        <v>0</v>
      </c>
      <c r="G265" s="273"/>
    </row>
    <row r="266" spans="1:7">
      <c r="A266" s="92"/>
      <c r="B266" s="89"/>
      <c r="C266" s="76"/>
      <c r="D266" s="95"/>
      <c r="E266" s="262"/>
      <c r="F266" s="86"/>
      <c r="G266" s="273"/>
    </row>
    <row r="267" spans="1:7" ht="10.5">
      <c r="A267" s="76"/>
      <c r="B267" s="143" t="s">
        <v>501</v>
      </c>
      <c r="C267" s="76"/>
      <c r="D267" s="89"/>
      <c r="E267" s="262"/>
      <c r="F267" s="86"/>
      <c r="G267" s="274"/>
    </row>
    <row r="268" spans="1:7" ht="30.5">
      <c r="A268" s="76">
        <v>1</v>
      </c>
      <c r="B268" s="137" t="s">
        <v>492</v>
      </c>
      <c r="C268" s="76">
        <v>10</v>
      </c>
      <c r="D268" s="95" t="s">
        <v>478</v>
      </c>
      <c r="E268" s="262">
        <v>0</v>
      </c>
      <c r="F268" s="86">
        <f>E268*C268</f>
        <v>0</v>
      </c>
      <c r="G268" s="273"/>
    </row>
    <row r="269" spans="1:7">
      <c r="A269" s="92">
        <v>2</v>
      </c>
      <c r="B269" s="89" t="s">
        <v>494</v>
      </c>
      <c r="C269" s="76">
        <v>1</v>
      </c>
      <c r="D269" s="95" t="s">
        <v>495</v>
      </c>
      <c r="E269" s="262">
        <v>0</v>
      </c>
      <c r="F269" s="86">
        <f>E269*C269</f>
        <v>0</v>
      </c>
      <c r="G269" s="273"/>
    </row>
    <row r="270" spans="1:7">
      <c r="A270" s="92" t="s">
        <v>469</v>
      </c>
      <c r="B270" s="109" t="s">
        <v>502</v>
      </c>
      <c r="C270" s="76">
        <v>1</v>
      </c>
      <c r="D270" s="89" t="s">
        <v>503</v>
      </c>
      <c r="E270" s="91"/>
      <c r="F270" s="86"/>
      <c r="G270" s="273" t="s">
        <v>182</v>
      </c>
    </row>
    <row r="271" spans="1:7">
      <c r="A271" s="92"/>
      <c r="B271" s="89"/>
      <c r="C271" s="76"/>
      <c r="D271" s="95"/>
      <c r="E271" s="91"/>
      <c r="F271" s="86"/>
      <c r="G271" s="273"/>
    </row>
    <row r="272" spans="1:7" ht="10.5">
      <c r="A272" s="92"/>
      <c r="B272" s="143"/>
      <c r="C272" s="92"/>
      <c r="D272" s="95"/>
      <c r="E272" s="91"/>
      <c r="F272" s="86"/>
      <c r="G272" s="273"/>
    </row>
    <row r="273" spans="1:10" ht="10.5">
      <c r="A273" s="92"/>
      <c r="B273" s="143" t="s">
        <v>504</v>
      </c>
      <c r="C273" s="92"/>
      <c r="D273" s="95"/>
      <c r="E273" s="91"/>
      <c r="F273" s="86"/>
      <c r="G273" s="273"/>
    </row>
    <row r="274" spans="1:10" ht="30.5">
      <c r="A274" s="76">
        <v>1</v>
      </c>
      <c r="B274" s="137" t="s">
        <v>492</v>
      </c>
      <c r="C274" s="76">
        <v>3</v>
      </c>
      <c r="D274" s="95" t="s">
        <v>498</v>
      </c>
      <c r="E274" s="262">
        <v>0</v>
      </c>
      <c r="F274" s="86">
        <f>E274*C274</f>
        <v>0</v>
      </c>
      <c r="G274" s="273"/>
    </row>
    <row r="275" spans="1:10">
      <c r="A275" s="92">
        <v>2</v>
      </c>
      <c r="B275" s="89" t="s">
        <v>494</v>
      </c>
      <c r="C275" s="92">
        <v>2</v>
      </c>
      <c r="D275" s="95" t="s">
        <v>505</v>
      </c>
      <c r="E275" s="262">
        <v>0</v>
      </c>
      <c r="F275" s="86">
        <f>E275*C275</f>
        <v>0</v>
      </c>
      <c r="G275" s="273"/>
    </row>
    <row r="276" spans="1:10">
      <c r="A276" s="92"/>
      <c r="B276" s="89"/>
      <c r="C276" s="92"/>
      <c r="D276" s="95"/>
      <c r="E276" s="262"/>
      <c r="F276" s="86"/>
      <c r="G276" s="274"/>
    </row>
    <row r="277" spans="1:10" ht="10.5">
      <c r="A277" s="92"/>
      <c r="B277" s="143" t="s">
        <v>506</v>
      </c>
      <c r="C277" s="92"/>
      <c r="D277" s="95"/>
      <c r="E277" s="262"/>
      <c r="F277" s="86"/>
      <c r="G277" s="273"/>
    </row>
    <row r="278" spans="1:10" ht="30.5">
      <c r="A278" s="76">
        <v>1</v>
      </c>
      <c r="B278" s="137" t="s">
        <v>492</v>
      </c>
      <c r="C278" s="76">
        <v>6</v>
      </c>
      <c r="D278" s="95" t="s">
        <v>498</v>
      </c>
      <c r="E278" s="262">
        <v>0</v>
      </c>
      <c r="F278" s="86">
        <f>E278*C278</f>
        <v>0</v>
      </c>
      <c r="G278" s="273"/>
    </row>
    <row r="279" spans="1:10" ht="10.5">
      <c r="A279" s="92"/>
      <c r="B279" s="143"/>
      <c r="C279" s="92"/>
      <c r="D279" s="95"/>
      <c r="E279" s="91"/>
      <c r="F279" s="86"/>
      <c r="G279" s="273"/>
    </row>
    <row r="280" spans="1:10" ht="10.5">
      <c r="A280" s="92"/>
      <c r="B280" s="143" t="s">
        <v>507</v>
      </c>
      <c r="C280" s="92"/>
      <c r="D280" s="95"/>
      <c r="E280" s="91"/>
      <c r="F280" s="86"/>
      <c r="G280" s="273"/>
    </row>
    <row r="281" spans="1:10">
      <c r="A281" s="92">
        <v>1</v>
      </c>
      <c r="B281" s="95" t="s">
        <v>389</v>
      </c>
      <c r="C281" s="92">
        <v>1</v>
      </c>
      <c r="D281" s="95" t="s">
        <v>390</v>
      </c>
      <c r="E281" s="91"/>
      <c r="F281" s="86"/>
      <c r="G281" s="273" t="s">
        <v>201</v>
      </c>
    </row>
    <row r="282" spans="1:10" ht="20.5">
      <c r="A282" s="132">
        <v>2</v>
      </c>
      <c r="B282" s="83" t="s">
        <v>391</v>
      </c>
      <c r="C282" s="132">
        <v>1</v>
      </c>
      <c r="D282" s="109" t="s">
        <v>508</v>
      </c>
      <c r="E282" s="91"/>
      <c r="F282" s="86"/>
      <c r="G282" s="273" t="s">
        <v>682</v>
      </c>
    </row>
    <row r="283" spans="1:10" ht="10.5">
      <c r="A283" s="92"/>
      <c r="B283" s="143"/>
      <c r="C283" s="92"/>
      <c r="D283" s="95"/>
      <c r="E283" s="91"/>
      <c r="F283" s="86"/>
      <c r="G283" s="273"/>
    </row>
    <row r="284" spans="1:10" ht="10.5">
      <c r="A284" s="92"/>
      <c r="B284" s="113" t="s">
        <v>509</v>
      </c>
      <c r="C284" s="92"/>
      <c r="D284" s="95"/>
      <c r="E284" s="91"/>
      <c r="F284" s="86"/>
      <c r="G284" s="273"/>
    </row>
    <row r="285" spans="1:10" ht="70.5">
      <c r="A285" s="76">
        <v>1</v>
      </c>
      <c r="B285" s="127" t="s">
        <v>510</v>
      </c>
      <c r="C285" s="128">
        <v>3</v>
      </c>
      <c r="D285" s="144" t="s">
        <v>511</v>
      </c>
      <c r="E285" s="262">
        <v>0</v>
      </c>
      <c r="F285" s="96">
        <f>E285*C285</f>
        <v>0</v>
      </c>
      <c r="G285" s="284"/>
      <c r="H285" s="145"/>
      <c r="I285" s="104"/>
      <c r="J285" s="115"/>
    </row>
    <row r="286" spans="1:10" ht="70.5">
      <c r="A286" s="132">
        <v>2</v>
      </c>
      <c r="B286" s="146" t="s">
        <v>512</v>
      </c>
      <c r="C286" s="128">
        <v>4</v>
      </c>
      <c r="D286" s="144" t="s">
        <v>511</v>
      </c>
      <c r="E286" s="261">
        <v>0</v>
      </c>
      <c r="F286" s="86">
        <f>E286*C286</f>
        <v>0</v>
      </c>
      <c r="G286" s="285"/>
      <c r="H286" s="145"/>
      <c r="I286" s="118"/>
      <c r="J286" s="115"/>
    </row>
    <row r="287" spans="1:10" ht="60.5">
      <c r="A287" s="76">
        <v>3</v>
      </c>
      <c r="B287" s="146" t="s">
        <v>513</v>
      </c>
      <c r="C287" s="92">
        <v>1</v>
      </c>
      <c r="D287" s="83" t="s">
        <v>514</v>
      </c>
      <c r="E287" s="262">
        <v>0</v>
      </c>
      <c r="F287" s="86">
        <f>E287*C287</f>
        <v>0</v>
      </c>
      <c r="G287" s="271"/>
      <c r="I287" s="104"/>
      <c r="J287" s="115"/>
    </row>
    <row r="288" spans="1:10">
      <c r="A288" s="92"/>
      <c r="B288" s="89"/>
      <c r="C288" s="92"/>
      <c r="D288" s="95"/>
      <c r="E288" s="262"/>
      <c r="F288" s="86"/>
      <c r="G288" s="274"/>
    </row>
    <row r="289" spans="1:7" ht="10.5">
      <c r="A289" s="92"/>
      <c r="B289" s="113" t="s">
        <v>515</v>
      </c>
      <c r="C289" s="92"/>
      <c r="D289" s="95"/>
      <c r="E289" s="262"/>
      <c r="F289" s="86"/>
      <c r="G289" s="273"/>
    </row>
    <row r="290" spans="1:7" ht="61.5">
      <c r="A290" s="92"/>
      <c r="B290" s="147" t="s">
        <v>516</v>
      </c>
      <c r="C290" s="132">
        <v>1</v>
      </c>
      <c r="D290" s="129" t="s">
        <v>517</v>
      </c>
      <c r="E290" s="261">
        <v>0</v>
      </c>
      <c r="F290" s="86">
        <f>E290*C290</f>
        <v>0</v>
      </c>
      <c r="G290" s="273"/>
    </row>
    <row r="291" spans="1:7">
      <c r="A291" s="76">
        <v>1</v>
      </c>
      <c r="B291" s="109" t="s">
        <v>518</v>
      </c>
      <c r="C291" s="76">
        <v>4</v>
      </c>
      <c r="D291" s="89" t="s">
        <v>519</v>
      </c>
      <c r="E291" s="261">
        <v>0</v>
      </c>
      <c r="F291" s="86">
        <f>E291*C291</f>
        <v>0</v>
      </c>
      <c r="G291" s="271"/>
    </row>
    <row r="292" spans="1:7">
      <c r="A292" s="92">
        <v>2</v>
      </c>
      <c r="B292" s="89" t="s">
        <v>494</v>
      </c>
      <c r="C292" s="76">
        <v>2</v>
      </c>
      <c r="D292" s="95" t="s">
        <v>520</v>
      </c>
      <c r="E292" s="261">
        <v>0</v>
      </c>
      <c r="F292" s="86">
        <f>E292*C292</f>
        <v>0</v>
      </c>
      <c r="G292" s="273"/>
    </row>
    <row r="293" spans="1:7">
      <c r="A293" s="92"/>
      <c r="B293" s="89"/>
      <c r="C293" s="92"/>
      <c r="D293" s="95"/>
      <c r="E293" s="265"/>
      <c r="F293" s="86"/>
      <c r="G293" s="274"/>
    </row>
    <row r="294" spans="1:7" ht="10.5">
      <c r="A294" s="92"/>
      <c r="B294" s="131" t="s">
        <v>521</v>
      </c>
      <c r="C294" s="92"/>
      <c r="D294" s="95"/>
      <c r="E294" s="265"/>
      <c r="F294" s="86"/>
      <c r="G294" s="273"/>
    </row>
    <row r="295" spans="1:7" ht="30.5">
      <c r="A295" s="76">
        <v>1</v>
      </c>
      <c r="B295" s="137" t="s">
        <v>492</v>
      </c>
      <c r="C295" s="76">
        <v>4</v>
      </c>
      <c r="D295" s="95" t="s">
        <v>522</v>
      </c>
      <c r="E295" s="262">
        <v>0</v>
      </c>
      <c r="F295" s="86">
        <f>E295*C295</f>
        <v>0</v>
      </c>
      <c r="G295" s="273"/>
    </row>
    <row r="296" spans="1:7">
      <c r="A296" s="92">
        <v>2</v>
      </c>
      <c r="B296" s="89" t="s">
        <v>494</v>
      </c>
      <c r="C296" s="76">
        <v>1</v>
      </c>
      <c r="D296" s="95" t="s">
        <v>500</v>
      </c>
      <c r="E296" s="262">
        <v>0</v>
      </c>
      <c r="F296" s="86">
        <f>E296*C296</f>
        <v>0</v>
      </c>
      <c r="G296" s="273"/>
    </row>
    <row r="297" spans="1:7" ht="10.5">
      <c r="A297" s="92"/>
      <c r="B297" s="131"/>
      <c r="C297" s="92"/>
      <c r="D297" s="95"/>
      <c r="E297" s="262"/>
      <c r="F297" s="86"/>
      <c r="G297" s="273"/>
    </row>
    <row r="298" spans="1:7" ht="10.5">
      <c r="A298" s="92"/>
      <c r="B298" s="131" t="s">
        <v>523</v>
      </c>
      <c r="C298" s="92"/>
      <c r="D298" s="95"/>
      <c r="E298" s="262"/>
      <c r="F298" s="86"/>
      <c r="G298" s="273"/>
    </row>
    <row r="299" spans="1:7" ht="30.5">
      <c r="A299" s="76">
        <v>1</v>
      </c>
      <c r="B299" s="107" t="s">
        <v>524</v>
      </c>
      <c r="C299" s="76">
        <v>1</v>
      </c>
      <c r="D299" s="89" t="s">
        <v>525</v>
      </c>
      <c r="E299" s="262">
        <v>0</v>
      </c>
      <c r="F299" s="96">
        <f>E299*C299</f>
        <v>0</v>
      </c>
      <c r="G299" s="273"/>
    </row>
    <row r="300" spans="1:7" ht="20.5">
      <c r="A300" s="76" t="s">
        <v>526</v>
      </c>
      <c r="B300" s="108" t="s">
        <v>527</v>
      </c>
      <c r="C300" s="76">
        <v>1</v>
      </c>
      <c r="D300" s="83" t="s">
        <v>528</v>
      </c>
      <c r="E300" s="262">
        <v>0</v>
      </c>
      <c r="F300" s="96">
        <f>E300*C300</f>
        <v>0</v>
      </c>
      <c r="G300" s="275"/>
    </row>
    <row r="301" spans="1:7">
      <c r="A301" s="92">
        <v>2</v>
      </c>
      <c r="B301" s="95" t="s">
        <v>529</v>
      </c>
      <c r="C301" s="92">
        <v>1</v>
      </c>
      <c r="D301" s="95" t="s">
        <v>530</v>
      </c>
      <c r="E301" s="261">
        <v>0</v>
      </c>
      <c r="F301" s="86">
        <f>E301*C301</f>
        <v>0</v>
      </c>
      <c r="G301" s="271"/>
    </row>
    <row r="302" spans="1:7" ht="30.5">
      <c r="A302" s="92" t="s">
        <v>531</v>
      </c>
      <c r="B302" s="114" t="s">
        <v>285</v>
      </c>
      <c r="C302" s="76">
        <v>2</v>
      </c>
      <c r="D302" s="89"/>
      <c r="E302" s="262">
        <v>0</v>
      </c>
      <c r="F302" s="96">
        <f>E302*C302</f>
        <v>0</v>
      </c>
      <c r="G302" s="271"/>
    </row>
    <row r="303" spans="1:7">
      <c r="A303" s="92" t="s">
        <v>469</v>
      </c>
      <c r="B303" s="109" t="s">
        <v>470</v>
      </c>
      <c r="C303" s="76">
        <v>1</v>
      </c>
      <c r="D303" s="89" t="s">
        <v>471</v>
      </c>
      <c r="E303" s="265"/>
      <c r="F303" s="86"/>
      <c r="G303" s="273" t="s">
        <v>182</v>
      </c>
    </row>
    <row r="304" spans="1:7">
      <c r="A304" s="92" t="s">
        <v>187</v>
      </c>
      <c r="B304" s="109" t="s">
        <v>532</v>
      </c>
      <c r="C304" s="76">
        <v>1</v>
      </c>
      <c r="D304" s="89" t="s">
        <v>533</v>
      </c>
      <c r="E304" s="265"/>
      <c r="F304" s="86"/>
      <c r="G304" s="282" t="s">
        <v>182</v>
      </c>
    </row>
    <row r="305" spans="1:7" ht="20.5">
      <c r="A305" s="92">
        <v>5</v>
      </c>
      <c r="B305" s="89" t="s">
        <v>353</v>
      </c>
      <c r="C305" s="76">
        <v>1</v>
      </c>
      <c r="D305" s="93" t="s">
        <v>354</v>
      </c>
      <c r="E305" s="261">
        <v>0</v>
      </c>
      <c r="F305" s="96">
        <f>E305*C305</f>
        <v>0</v>
      </c>
      <c r="G305" s="273"/>
    </row>
    <row r="306" spans="1:7">
      <c r="A306" s="92" t="s">
        <v>534</v>
      </c>
      <c r="B306" s="95" t="s">
        <v>356</v>
      </c>
      <c r="C306" s="92">
        <v>1</v>
      </c>
      <c r="D306" s="93"/>
      <c r="E306" s="261">
        <v>0</v>
      </c>
      <c r="F306" s="96">
        <f>E306*C306</f>
        <v>0</v>
      </c>
      <c r="G306" s="273"/>
    </row>
    <row r="307" spans="1:7">
      <c r="A307" s="92">
        <v>6</v>
      </c>
      <c r="B307" s="95" t="s">
        <v>535</v>
      </c>
      <c r="C307" s="92">
        <v>1</v>
      </c>
      <c r="D307" s="148" t="s">
        <v>536</v>
      </c>
      <c r="E307" s="262"/>
      <c r="F307" s="86"/>
      <c r="G307" s="273" t="s">
        <v>537</v>
      </c>
    </row>
    <row r="308" spans="1:7" ht="30">
      <c r="A308" s="92">
        <v>7</v>
      </c>
      <c r="B308" s="95" t="s">
        <v>538</v>
      </c>
      <c r="C308" s="92">
        <v>1</v>
      </c>
      <c r="D308" s="95" t="s">
        <v>273</v>
      </c>
      <c r="E308" s="261">
        <v>0</v>
      </c>
      <c r="F308" s="86">
        <f t="shared" ref="F308:F313" si="10">E308*C308</f>
        <v>0</v>
      </c>
      <c r="G308" s="271" t="s">
        <v>400</v>
      </c>
    </row>
    <row r="309" spans="1:7" ht="30.5">
      <c r="A309" s="92">
        <v>8</v>
      </c>
      <c r="B309" s="108" t="s">
        <v>256</v>
      </c>
      <c r="C309" s="92">
        <v>1</v>
      </c>
      <c r="D309" s="95" t="s">
        <v>539</v>
      </c>
      <c r="E309" s="261">
        <v>0</v>
      </c>
      <c r="F309" s="96">
        <f t="shared" si="10"/>
        <v>0</v>
      </c>
      <c r="G309" s="273"/>
    </row>
    <row r="310" spans="1:7">
      <c r="A310" s="92" t="s">
        <v>540</v>
      </c>
      <c r="B310" s="95" t="s">
        <v>259</v>
      </c>
      <c r="C310" s="92">
        <v>1</v>
      </c>
      <c r="D310" s="95" t="s">
        <v>260</v>
      </c>
      <c r="E310" s="263">
        <v>0</v>
      </c>
      <c r="F310" s="96">
        <f t="shared" si="10"/>
        <v>0</v>
      </c>
      <c r="G310" s="271"/>
    </row>
    <row r="311" spans="1:7">
      <c r="A311" s="92" t="s">
        <v>541</v>
      </c>
      <c r="B311" s="95" t="s">
        <v>262</v>
      </c>
      <c r="C311" s="92">
        <v>1</v>
      </c>
      <c r="D311" s="95" t="s">
        <v>283</v>
      </c>
      <c r="E311" s="263">
        <v>0</v>
      </c>
      <c r="F311" s="96">
        <f t="shared" si="10"/>
        <v>0</v>
      </c>
      <c r="G311" s="273"/>
    </row>
    <row r="312" spans="1:7">
      <c r="A312" s="92" t="s">
        <v>542</v>
      </c>
      <c r="B312" s="95" t="s">
        <v>265</v>
      </c>
      <c r="C312" s="92">
        <v>1</v>
      </c>
      <c r="D312" s="95" t="s">
        <v>266</v>
      </c>
      <c r="E312" s="263">
        <v>0</v>
      </c>
      <c r="F312" s="96">
        <f t="shared" si="10"/>
        <v>0</v>
      </c>
      <c r="G312" s="271"/>
    </row>
    <row r="313" spans="1:7" ht="20.5">
      <c r="A313" s="92">
        <v>9</v>
      </c>
      <c r="B313" s="89" t="s">
        <v>448</v>
      </c>
      <c r="C313" s="92">
        <v>2</v>
      </c>
      <c r="D313" s="95" t="s">
        <v>449</v>
      </c>
      <c r="E313" s="262">
        <v>0</v>
      </c>
      <c r="F313" s="86">
        <f t="shared" si="10"/>
        <v>0</v>
      </c>
      <c r="G313" s="273" t="s">
        <v>244</v>
      </c>
    </row>
    <row r="314" spans="1:7">
      <c r="A314" s="76">
        <v>10</v>
      </c>
      <c r="B314" s="109" t="s">
        <v>336</v>
      </c>
      <c r="C314" s="76"/>
      <c r="D314" s="89"/>
      <c r="E314" s="266"/>
      <c r="F314" s="86"/>
      <c r="G314" s="271"/>
    </row>
    <row r="315" spans="1:7">
      <c r="A315" s="92" t="s">
        <v>543</v>
      </c>
      <c r="B315" s="89" t="s">
        <v>494</v>
      </c>
      <c r="C315" s="92">
        <v>1</v>
      </c>
      <c r="D315" s="95" t="s">
        <v>544</v>
      </c>
      <c r="E315" s="261">
        <v>0</v>
      </c>
      <c r="F315" s="86">
        <f t="shared" ref="F315:F316" si="11">E315*C315</f>
        <v>0</v>
      </c>
      <c r="G315" s="273"/>
    </row>
    <row r="316" spans="1:7">
      <c r="A316" s="92" t="s">
        <v>545</v>
      </c>
      <c r="B316" s="89" t="s">
        <v>494</v>
      </c>
      <c r="C316" s="92">
        <v>1</v>
      </c>
      <c r="D316" s="95" t="s">
        <v>544</v>
      </c>
      <c r="E316" s="261">
        <v>0</v>
      </c>
      <c r="F316" s="86">
        <f t="shared" si="11"/>
        <v>0</v>
      </c>
      <c r="G316" s="273"/>
    </row>
    <row r="317" spans="1:7">
      <c r="A317" s="92"/>
      <c r="B317" s="89"/>
      <c r="C317" s="92"/>
      <c r="D317" s="95"/>
      <c r="E317" s="265"/>
      <c r="F317" s="86"/>
      <c r="G317" s="274"/>
    </row>
    <row r="318" spans="1:7" ht="10.5">
      <c r="A318" s="76"/>
      <c r="B318" s="113" t="s">
        <v>546</v>
      </c>
      <c r="C318" s="76"/>
      <c r="D318" s="89"/>
      <c r="E318" s="265"/>
      <c r="F318" s="86"/>
      <c r="G318" s="274"/>
    </row>
    <row r="319" spans="1:7" ht="61">
      <c r="A319" s="92"/>
      <c r="B319" s="147" t="s">
        <v>547</v>
      </c>
      <c r="C319" s="132">
        <v>1</v>
      </c>
      <c r="D319" s="129" t="s">
        <v>548</v>
      </c>
      <c r="E319" s="261">
        <v>0</v>
      </c>
      <c r="F319" s="86">
        <f>E319*C319</f>
        <v>0</v>
      </c>
      <c r="G319" s="273"/>
    </row>
    <row r="320" spans="1:7">
      <c r="A320" s="76">
        <v>1</v>
      </c>
      <c r="B320" s="109" t="s">
        <v>518</v>
      </c>
      <c r="C320" s="92">
        <v>4</v>
      </c>
      <c r="D320" s="95" t="s">
        <v>522</v>
      </c>
      <c r="E320" s="261">
        <v>0</v>
      </c>
      <c r="F320" s="86">
        <f>E320*C320</f>
        <v>0</v>
      </c>
      <c r="G320" s="271"/>
    </row>
    <row r="321" spans="1:11" ht="10.5" thickBot="1">
      <c r="A321" s="149">
        <v>2</v>
      </c>
      <c r="B321" s="150" t="s">
        <v>494</v>
      </c>
      <c r="C321" s="149">
        <v>2</v>
      </c>
      <c r="D321" s="151" t="s">
        <v>505</v>
      </c>
      <c r="E321" s="267">
        <v>0</v>
      </c>
      <c r="F321" s="152">
        <f>E321*C321</f>
        <v>0</v>
      </c>
      <c r="G321" s="286"/>
    </row>
    <row r="322" spans="1:11" ht="10.5">
      <c r="A322" s="153"/>
      <c r="B322" s="154" t="s">
        <v>549</v>
      </c>
      <c r="C322" s="155"/>
      <c r="D322" s="155"/>
      <c r="E322" s="296"/>
      <c r="F322" s="156">
        <f>SUM(F13:F321)</f>
        <v>0</v>
      </c>
      <c r="G322" s="287"/>
      <c r="H322" s="157"/>
    </row>
    <row r="323" spans="1:11" ht="30">
      <c r="A323" s="153"/>
      <c r="B323" s="158" t="s">
        <v>550</v>
      </c>
      <c r="C323" s="102">
        <v>1</v>
      </c>
      <c r="D323" s="88"/>
      <c r="E323" s="262">
        <v>0</v>
      </c>
      <c r="F323" s="159">
        <f>E323*C323</f>
        <v>0</v>
      </c>
      <c r="G323" s="287"/>
      <c r="H323" s="124"/>
      <c r="I323" s="160"/>
      <c r="J323" s="160"/>
      <c r="K323" s="106"/>
    </row>
    <row r="324" spans="1:11" ht="11" thickBot="1">
      <c r="A324" s="153"/>
      <c r="B324" s="161" t="s">
        <v>551</v>
      </c>
      <c r="C324" s="162"/>
      <c r="D324" s="162"/>
      <c r="E324" s="163"/>
      <c r="F324" s="164">
        <f>SUM(F322:F323)</f>
        <v>0</v>
      </c>
      <c r="G324" s="287"/>
    </row>
    <row r="325" spans="1:11" ht="10.5">
      <c r="A325" s="165"/>
      <c r="B325" s="166"/>
      <c r="C325" s="167"/>
      <c r="D325" s="167"/>
      <c r="E325" s="168"/>
      <c r="F325" s="169"/>
      <c r="G325" s="288"/>
    </row>
    <row r="326" spans="1:11" ht="10.5">
      <c r="A326" s="165"/>
      <c r="B326" s="171" t="s">
        <v>552</v>
      </c>
      <c r="C326" s="148"/>
      <c r="D326" s="172"/>
      <c r="E326" s="91"/>
      <c r="F326" s="173"/>
      <c r="G326" s="275"/>
      <c r="H326" s="174"/>
      <c r="J326" s="97"/>
    </row>
    <row r="327" spans="1:11">
      <c r="A327" s="175">
        <v>1</v>
      </c>
      <c r="B327" s="176" t="s">
        <v>553</v>
      </c>
      <c r="C327" s="177">
        <v>1</v>
      </c>
      <c r="D327" s="178"/>
      <c r="E327" s="268">
        <v>0</v>
      </c>
      <c r="F327" s="86">
        <f t="shared" ref="F327:F376" si="12">E327*C327</f>
        <v>0</v>
      </c>
      <c r="G327" s="289"/>
      <c r="H327" s="180"/>
      <c r="J327" s="181"/>
      <c r="K327" s="182"/>
    </row>
    <row r="328" spans="1:11">
      <c r="A328" s="177">
        <v>2</v>
      </c>
      <c r="B328" s="176" t="s">
        <v>554</v>
      </c>
      <c r="C328" s="177">
        <v>1</v>
      </c>
      <c r="D328" s="178"/>
      <c r="E328" s="268">
        <v>0</v>
      </c>
      <c r="F328" s="86">
        <f t="shared" si="12"/>
        <v>0</v>
      </c>
      <c r="G328" s="289"/>
      <c r="H328" s="180"/>
      <c r="K328" s="183"/>
    </row>
    <row r="329" spans="1:11">
      <c r="A329" s="177"/>
      <c r="B329" s="176" t="s">
        <v>555</v>
      </c>
      <c r="C329" s="177">
        <v>1</v>
      </c>
      <c r="D329" s="178"/>
      <c r="E329" s="268">
        <v>0</v>
      </c>
      <c r="F329" s="86">
        <f t="shared" si="12"/>
        <v>0</v>
      </c>
      <c r="G329" s="289"/>
      <c r="H329" s="180"/>
      <c r="K329" s="183"/>
    </row>
    <row r="330" spans="1:11">
      <c r="A330" s="177"/>
      <c r="B330" s="176" t="s">
        <v>556</v>
      </c>
      <c r="C330" s="177">
        <v>3</v>
      </c>
      <c r="D330" s="178"/>
      <c r="E330" s="268">
        <v>0</v>
      </c>
      <c r="F330" s="86">
        <f t="shared" si="12"/>
        <v>0</v>
      </c>
      <c r="G330" s="289"/>
      <c r="H330" s="180"/>
      <c r="K330" s="183"/>
    </row>
    <row r="331" spans="1:11">
      <c r="A331" s="177"/>
      <c r="B331" s="176" t="s">
        <v>557</v>
      </c>
      <c r="C331" s="177">
        <v>1</v>
      </c>
      <c r="D331" s="178"/>
      <c r="E331" s="268">
        <v>0</v>
      </c>
      <c r="F331" s="86">
        <f t="shared" si="12"/>
        <v>0</v>
      </c>
      <c r="G331" s="289"/>
      <c r="H331" s="180"/>
      <c r="K331" s="183"/>
    </row>
    <row r="332" spans="1:11">
      <c r="A332" s="177">
        <v>3</v>
      </c>
      <c r="B332" s="137" t="s">
        <v>558</v>
      </c>
      <c r="C332" s="177">
        <v>1</v>
      </c>
      <c r="D332" s="178"/>
      <c r="E332" s="268">
        <v>0</v>
      </c>
      <c r="F332" s="86">
        <f t="shared" si="12"/>
        <v>0</v>
      </c>
      <c r="G332" s="289"/>
      <c r="H332" s="180"/>
      <c r="K332" s="183"/>
    </row>
    <row r="333" spans="1:11">
      <c r="A333" s="177">
        <v>4</v>
      </c>
      <c r="B333" s="176" t="s">
        <v>559</v>
      </c>
      <c r="C333" s="177">
        <v>1</v>
      </c>
      <c r="D333" s="178"/>
      <c r="E333" s="268">
        <v>0</v>
      </c>
      <c r="F333" s="86">
        <f t="shared" si="12"/>
        <v>0</v>
      </c>
      <c r="G333" s="289"/>
      <c r="H333" s="180"/>
      <c r="K333" s="183"/>
    </row>
    <row r="334" spans="1:11" ht="10.5">
      <c r="A334" s="177"/>
      <c r="B334" s="184" t="s">
        <v>560</v>
      </c>
      <c r="C334" s="177"/>
      <c r="D334" s="177"/>
      <c r="E334" s="177"/>
      <c r="F334" s="185">
        <f>SUM(F327:F333)</f>
        <v>0</v>
      </c>
      <c r="G334" s="289"/>
      <c r="H334" s="180"/>
      <c r="K334" s="186"/>
    </row>
    <row r="335" spans="1:11">
      <c r="A335" s="187">
        <v>5</v>
      </c>
      <c r="B335" s="188" t="s">
        <v>561</v>
      </c>
      <c r="C335" s="187">
        <v>2</v>
      </c>
      <c r="D335" s="189"/>
      <c r="E335" s="268">
        <v>0</v>
      </c>
      <c r="F335" s="86">
        <f t="shared" si="12"/>
        <v>0</v>
      </c>
      <c r="G335" s="289"/>
      <c r="H335" s="180"/>
      <c r="K335" s="190"/>
    </row>
    <row r="336" spans="1:11">
      <c r="A336" s="187">
        <v>6</v>
      </c>
      <c r="B336" s="188" t="s">
        <v>562</v>
      </c>
      <c r="C336" s="187">
        <v>2</v>
      </c>
      <c r="D336" s="189"/>
      <c r="E336" s="268">
        <v>0</v>
      </c>
      <c r="F336" s="86">
        <f t="shared" si="12"/>
        <v>0</v>
      </c>
      <c r="G336" s="289"/>
      <c r="H336" s="180"/>
      <c r="K336" s="190"/>
    </row>
    <row r="337" spans="1:11">
      <c r="A337" s="187">
        <v>7</v>
      </c>
      <c r="B337" s="188" t="s">
        <v>563</v>
      </c>
      <c r="C337" s="187">
        <v>18</v>
      </c>
      <c r="D337" s="189"/>
      <c r="E337" s="268">
        <v>0</v>
      </c>
      <c r="F337" s="86">
        <f t="shared" si="12"/>
        <v>0</v>
      </c>
      <c r="G337" s="289"/>
      <c r="H337" s="180"/>
      <c r="K337" s="190"/>
    </row>
    <row r="338" spans="1:11">
      <c r="A338" s="187">
        <v>8</v>
      </c>
      <c r="B338" s="188" t="s">
        <v>564</v>
      </c>
      <c r="C338" s="187">
        <v>3</v>
      </c>
      <c r="D338" s="189"/>
      <c r="E338" s="268">
        <v>0</v>
      </c>
      <c r="F338" s="86">
        <f t="shared" si="12"/>
        <v>0</v>
      </c>
      <c r="G338" s="289"/>
      <c r="H338" s="180"/>
      <c r="K338" s="190"/>
    </row>
    <row r="339" spans="1:11">
      <c r="A339" s="187">
        <v>9</v>
      </c>
      <c r="B339" s="188" t="s">
        <v>565</v>
      </c>
      <c r="C339" s="187">
        <v>2</v>
      </c>
      <c r="D339" s="189"/>
      <c r="E339" s="268">
        <v>0</v>
      </c>
      <c r="F339" s="86">
        <f t="shared" si="12"/>
        <v>0</v>
      </c>
      <c r="G339" s="289"/>
      <c r="H339" s="180"/>
      <c r="K339" s="190"/>
    </row>
    <row r="340" spans="1:11">
      <c r="A340" s="187">
        <v>10</v>
      </c>
      <c r="B340" s="188" t="s">
        <v>566</v>
      </c>
      <c r="C340" s="187">
        <v>4</v>
      </c>
      <c r="D340" s="189"/>
      <c r="E340" s="268">
        <v>0</v>
      </c>
      <c r="F340" s="86">
        <f t="shared" si="12"/>
        <v>0</v>
      </c>
      <c r="G340" s="289"/>
      <c r="H340" s="180"/>
      <c r="K340" s="190"/>
    </row>
    <row r="341" spans="1:11">
      <c r="A341" s="187">
        <v>11</v>
      </c>
      <c r="B341" s="188" t="s">
        <v>567</v>
      </c>
      <c r="C341" s="187">
        <v>2</v>
      </c>
      <c r="D341" s="189"/>
      <c r="E341" s="268">
        <v>0</v>
      </c>
      <c r="F341" s="86">
        <f t="shared" si="12"/>
        <v>0</v>
      </c>
      <c r="G341" s="289"/>
      <c r="H341" s="180"/>
      <c r="K341" s="190"/>
    </row>
    <row r="342" spans="1:11">
      <c r="A342" s="187">
        <v>12</v>
      </c>
      <c r="B342" s="191" t="s">
        <v>568</v>
      </c>
      <c r="C342" s="187">
        <v>1</v>
      </c>
      <c r="D342" s="189"/>
      <c r="E342" s="268">
        <v>0</v>
      </c>
      <c r="F342" s="86">
        <f t="shared" si="12"/>
        <v>0</v>
      </c>
      <c r="G342" s="289"/>
      <c r="H342" s="180"/>
      <c r="K342" s="190"/>
    </row>
    <row r="343" spans="1:11">
      <c r="A343" s="187">
        <v>13</v>
      </c>
      <c r="B343" s="191" t="s">
        <v>569</v>
      </c>
      <c r="C343" s="187">
        <v>1</v>
      </c>
      <c r="D343" s="189"/>
      <c r="E343" s="268">
        <v>0</v>
      </c>
      <c r="F343" s="86">
        <f t="shared" si="12"/>
        <v>0</v>
      </c>
      <c r="G343" s="289"/>
      <c r="H343" s="180"/>
      <c r="K343" s="190"/>
    </row>
    <row r="344" spans="1:11">
      <c r="A344" s="187">
        <v>14</v>
      </c>
      <c r="B344" s="188" t="s">
        <v>570</v>
      </c>
      <c r="C344" s="187">
        <v>1</v>
      </c>
      <c r="D344" s="189"/>
      <c r="E344" s="268">
        <v>0</v>
      </c>
      <c r="F344" s="86">
        <f t="shared" si="12"/>
        <v>0</v>
      </c>
      <c r="G344" s="289"/>
      <c r="H344" s="180"/>
      <c r="K344" s="190"/>
    </row>
    <row r="345" spans="1:11">
      <c r="A345" s="187">
        <v>15</v>
      </c>
      <c r="B345" s="192" t="s">
        <v>571</v>
      </c>
      <c r="C345" s="187">
        <v>4</v>
      </c>
      <c r="D345" s="189"/>
      <c r="E345" s="268">
        <v>0</v>
      </c>
      <c r="F345" s="86">
        <f t="shared" si="12"/>
        <v>0</v>
      </c>
      <c r="G345" s="289"/>
      <c r="H345" s="180"/>
      <c r="K345" s="190"/>
    </row>
    <row r="346" spans="1:11">
      <c r="A346" s="187">
        <v>16</v>
      </c>
      <c r="B346" s="188" t="s">
        <v>572</v>
      </c>
      <c r="C346" s="187">
        <v>3</v>
      </c>
      <c r="D346" s="189"/>
      <c r="E346" s="268">
        <v>0</v>
      </c>
      <c r="F346" s="86">
        <f t="shared" si="12"/>
        <v>0</v>
      </c>
      <c r="G346" s="289"/>
      <c r="H346" s="180"/>
      <c r="K346" s="190"/>
    </row>
    <row r="347" spans="1:11" ht="10.5">
      <c r="A347" s="187"/>
      <c r="B347" s="193" t="s">
        <v>573</v>
      </c>
      <c r="C347" s="187"/>
      <c r="D347" s="194"/>
      <c r="E347" s="195"/>
      <c r="F347" s="185">
        <f>SUM(F335:F346)</f>
        <v>0</v>
      </c>
      <c r="G347" s="289"/>
      <c r="H347" s="180"/>
      <c r="K347" s="196"/>
    </row>
    <row r="348" spans="1:11">
      <c r="A348" s="187">
        <v>17</v>
      </c>
      <c r="B348" s="188" t="s">
        <v>574</v>
      </c>
      <c r="C348" s="187">
        <v>2</v>
      </c>
      <c r="D348" s="189"/>
      <c r="E348" s="268">
        <v>0</v>
      </c>
      <c r="F348" s="86">
        <f t="shared" si="12"/>
        <v>0</v>
      </c>
      <c r="G348" s="289"/>
      <c r="H348" s="180"/>
      <c r="K348" s="190"/>
    </row>
    <row r="349" spans="1:11">
      <c r="A349" s="187">
        <v>18</v>
      </c>
      <c r="B349" s="188" t="s">
        <v>575</v>
      </c>
      <c r="C349" s="187">
        <v>2</v>
      </c>
      <c r="D349" s="189"/>
      <c r="E349" s="268">
        <v>0</v>
      </c>
      <c r="F349" s="86">
        <f t="shared" si="12"/>
        <v>0</v>
      </c>
      <c r="G349" s="289"/>
      <c r="H349" s="180"/>
      <c r="K349" s="190"/>
    </row>
    <row r="350" spans="1:11">
      <c r="A350" s="187">
        <v>19</v>
      </c>
      <c r="B350" s="188" t="s">
        <v>576</v>
      </c>
      <c r="C350" s="187">
        <v>18</v>
      </c>
      <c r="D350" s="189"/>
      <c r="E350" s="268">
        <v>0</v>
      </c>
      <c r="F350" s="86">
        <f t="shared" si="12"/>
        <v>0</v>
      </c>
      <c r="G350" s="289"/>
      <c r="H350" s="180"/>
      <c r="K350" s="190"/>
    </row>
    <row r="351" spans="1:11">
      <c r="A351" s="187">
        <v>20</v>
      </c>
      <c r="B351" s="188" t="s">
        <v>577</v>
      </c>
      <c r="C351" s="187">
        <v>3</v>
      </c>
      <c r="D351" s="189"/>
      <c r="E351" s="268">
        <v>0</v>
      </c>
      <c r="F351" s="86">
        <f t="shared" si="12"/>
        <v>0</v>
      </c>
      <c r="G351" s="289"/>
      <c r="H351" s="180"/>
      <c r="K351" s="190"/>
    </row>
    <row r="352" spans="1:11">
      <c r="A352" s="187">
        <v>21</v>
      </c>
      <c r="B352" s="188" t="s">
        <v>578</v>
      </c>
      <c r="C352" s="187">
        <v>3</v>
      </c>
      <c r="D352" s="189"/>
      <c r="E352" s="268">
        <v>0</v>
      </c>
      <c r="F352" s="86">
        <f t="shared" si="12"/>
        <v>0</v>
      </c>
      <c r="G352" s="289"/>
      <c r="H352" s="180"/>
      <c r="K352" s="190"/>
    </row>
    <row r="353" spans="1:11">
      <c r="A353" s="187">
        <v>22</v>
      </c>
      <c r="B353" s="188" t="s">
        <v>579</v>
      </c>
      <c r="C353" s="187">
        <v>2</v>
      </c>
      <c r="D353" s="189"/>
      <c r="E353" s="268">
        <v>0</v>
      </c>
      <c r="F353" s="86">
        <f t="shared" si="12"/>
        <v>0</v>
      </c>
      <c r="G353" s="289"/>
      <c r="H353" s="180"/>
      <c r="K353" s="190"/>
    </row>
    <row r="354" spans="1:11">
      <c r="A354" s="187">
        <v>23</v>
      </c>
      <c r="B354" s="188" t="s">
        <v>580</v>
      </c>
      <c r="C354" s="187">
        <v>4</v>
      </c>
      <c r="D354" s="189"/>
      <c r="E354" s="268">
        <v>0</v>
      </c>
      <c r="F354" s="86">
        <f t="shared" si="12"/>
        <v>0</v>
      </c>
      <c r="G354" s="289"/>
      <c r="H354" s="180"/>
      <c r="K354" s="190"/>
    </row>
    <row r="355" spans="1:11">
      <c r="A355" s="187">
        <v>24</v>
      </c>
      <c r="B355" s="188" t="s">
        <v>581</v>
      </c>
      <c r="C355" s="187">
        <v>1</v>
      </c>
      <c r="D355" s="189"/>
      <c r="E355" s="268">
        <v>0</v>
      </c>
      <c r="F355" s="86">
        <f t="shared" si="12"/>
        <v>0</v>
      </c>
      <c r="G355" s="289"/>
      <c r="H355" s="180"/>
      <c r="K355" s="190"/>
    </row>
    <row r="356" spans="1:11">
      <c r="A356" s="187">
        <v>25</v>
      </c>
      <c r="B356" s="188" t="s">
        <v>582</v>
      </c>
      <c r="C356" s="187">
        <v>4</v>
      </c>
      <c r="D356" s="189"/>
      <c r="E356" s="268">
        <v>0</v>
      </c>
      <c r="F356" s="86">
        <f t="shared" si="12"/>
        <v>0</v>
      </c>
      <c r="G356" s="289"/>
      <c r="H356" s="180"/>
      <c r="K356" s="190"/>
    </row>
    <row r="357" spans="1:11">
      <c r="A357" s="187">
        <v>26</v>
      </c>
      <c r="B357" s="188" t="s">
        <v>583</v>
      </c>
      <c r="C357" s="187">
        <v>3</v>
      </c>
      <c r="D357" s="189"/>
      <c r="E357" s="268">
        <v>0</v>
      </c>
      <c r="F357" s="86">
        <f t="shared" si="12"/>
        <v>0</v>
      </c>
      <c r="G357" s="289"/>
      <c r="H357" s="180"/>
      <c r="K357" s="190"/>
    </row>
    <row r="358" spans="1:11" ht="10.5">
      <c r="A358" s="187"/>
      <c r="B358" s="193" t="s">
        <v>584</v>
      </c>
      <c r="C358" s="187"/>
      <c r="D358" s="194"/>
      <c r="E358" s="195"/>
      <c r="F358" s="185">
        <f>SUM(F348:F357)</f>
        <v>0</v>
      </c>
      <c r="G358" s="289"/>
      <c r="H358" s="180"/>
      <c r="K358" s="196"/>
    </row>
    <row r="359" spans="1:11">
      <c r="A359" s="187">
        <v>27</v>
      </c>
      <c r="B359" s="188" t="s">
        <v>585</v>
      </c>
      <c r="C359" s="187">
        <v>1</v>
      </c>
      <c r="D359" s="189"/>
      <c r="E359" s="268">
        <v>0</v>
      </c>
      <c r="F359" s="86">
        <f t="shared" si="12"/>
        <v>0</v>
      </c>
      <c r="G359" s="289"/>
      <c r="H359" s="180"/>
      <c r="K359" s="190"/>
    </row>
    <row r="360" spans="1:11">
      <c r="A360" s="187">
        <v>28</v>
      </c>
      <c r="B360" s="188" t="s">
        <v>586</v>
      </c>
      <c r="C360" s="187">
        <v>1</v>
      </c>
      <c r="D360" s="189"/>
      <c r="E360" s="268">
        <v>0</v>
      </c>
      <c r="F360" s="86">
        <f t="shared" si="12"/>
        <v>0</v>
      </c>
      <c r="G360" s="289"/>
      <c r="H360" s="180"/>
      <c r="K360" s="190"/>
    </row>
    <row r="361" spans="1:11">
      <c r="A361" s="187">
        <v>29</v>
      </c>
      <c r="B361" s="188" t="s">
        <v>587</v>
      </c>
      <c r="C361" s="187">
        <v>31</v>
      </c>
      <c r="D361" s="189"/>
      <c r="E361" s="268">
        <v>0</v>
      </c>
      <c r="F361" s="86">
        <f t="shared" si="12"/>
        <v>0</v>
      </c>
      <c r="G361" s="289"/>
      <c r="H361" s="180"/>
      <c r="K361" s="190"/>
    </row>
    <row r="362" spans="1:11">
      <c r="A362" s="187">
        <v>30</v>
      </c>
      <c r="B362" s="188" t="s">
        <v>588</v>
      </c>
      <c r="C362" s="187">
        <v>4</v>
      </c>
      <c r="D362" s="189"/>
      <c r="E362" s="268">
        <v>0</v>
      </c>
      <c r="F362" s="86">
        <f t="shared" si="12"/>
        <v>0</v>
      </c>
      <c r="G362" s="289"/>
      <c r="H362" s="180"/>
      <c r="K362" s="190"/>
    </row>
    <row r="363" spans="1:11">
      <c r="A363" s="187">
        <v>31</v>
      </c>
      <c r="B363" s="188" t="s">
        <v>589</v>
      </c>
      <c r="C363" s="187">
        <v>3</v>
      </c>
      <c r="D363" s="189"/>
      <c r="E363" s="268">
        <v>0</v>
      </c>
      <c r="F363" s="86">
        <f t="shared" si="12"/>
        <v>0</v>
      </c>
      <c r="G363" s="289"/>
      <c r="H363" s="180"/>
      <c r="K363" s="190"/>
    </row>
    <row r="364" spans="1:11">
      <c r="A364" s="187"/>
      <c r="B364" s="188" t="s">
        <v>590</v>
      </c>
      <c r="C364" s="187">
        <v>38</v>
      </c>
      <c r="D364" s="194"/>
      <c r="E364" s="268">
        <v>0</v>
      </c>
      <c r="F364" s="86">
        <f t="shared" si="12"/>
        <v>0</v>
      </c>
      <c r="G364" s="289"/>
      <c r="H364" s="180"/>
      <c r="K364" s="196"/>
    </row>
    <row r="365" spans="1:11" ht="10.5">
      <c r="A365" s="197"/>
      <c r="B365" s="193" t="s">
        <v>591</v>
      </c>
      <c r="C365" s="187"/>
      <c r="D365" s="198"/>
      <c r="E365" s="199"/>
      <c r="F365" s="185">
        <f>SUM(F359:F364)</f>
        <v>0</v>
      </c>
      <c r="G365" s="289"/>
      <c r="H365" s="180"/>
      <c r="K365" s="200"/>
    </row>
    <row r="366" spans="1:11">
      <c r="A366" s="187">
        <v>33</v>
      </c>
      <c r="B366" s="188" t="s">
        <v>592</v>
      </c>
      <c r="C366" s="187">
        <v>1</v>
      </c>
      <c r="D366" s="189"/>
      <c r="E366" s="269">
        <v>0</v>
      </c>
      <c r="F366" s="86">
        <f t="shared" si="12"/>
        <v>0</v>
      </c>
      <c r="G366" s="289"/>
      <c r="H366" s="180"/>
      <c r="K366" s="190"/>
    </row>
    <row r="367" spans="1:11" ht="10.5">
      <c r="A367" s="197"/>
      <c r="B367" s="201" t="s">
        <v>593</v>
      </c>
      <c r="C367" s="197"/>
      <c r="D367" s="191"/>
      <c r="E367" s="197"/>
      <c r="F367" s="185">
        <f>F366</f>
        <v>0</v>
      </c>
      <c r="G367" s="289"/>
      <c r="H367" s="180"/>
      <c r="K367" s="202"/>
    </row>
    <row r="368" spans="1:11">
      <c r="A368" s="197"/>
      <c r="B368" s="188" t="s">
        <v>594</v>
      </c>
      <c r="C368" s="187">
        <v>1</v>
      </c>
      <c r="D368" s="191"/>
      <c r="E368" s="270">
        <v>0</v>
      </c>
      <c r="F368" s="86">
        <f t="shared" si="12"/>
        <v>0</v>
      </c>
      <c r="G368" s="289"/>
      <c r="H368" s="180"/>
      <c r="K368" s="202"/>
    </row>
    <row r="369" spans="1:11" ht="10.5">
      <c r="A369" s="197"/>
      <c r="B369" s="201" t="s">
        <v>595</v>
      </c>
      <c r="C369" s="187"/>
      <c r="D369" s="191"/>
      <c r="E369" s="197"/>
      <c r="F369" s="185">
        <f>F368</f>
        <v>0</v>
      </c>
      <c r="G369" s="289"/>
      <c r="H369" s="180"/>
      <c r="K369" s="202"/>
    </row>
    <row r="370" spans="1:11">
      <c r="A370" s="187">
        <v>34</v>
      </c>
      <c r="B370" s="188" t="s">
        <v>596</v>
      </c>
      <c r="C370" s="187">
        <v>2</v>
      </c>
      <c r="D370" s="189"/>
      <c r="E370" s="269">
        <v>0</v>
      </c>
      <c r="F370" s="86">
        <f t="shared" si="12"/>
        <v>0</v>
      </c>
      <c r="G370" s="289"/>
      <c r="H370" s="180"/>
      <c r="K370" s="190"/>
    </row>
    <row r="371" spans="1:11" ht="10.5">
      <c r="A371" s="187"/>
      <c r="B371" s="201" t="s">
        <v>597</v>
      </c>
      <c r="C371" s="187"/>
      <c r="D371" s="189"/>
      <c r="E371" s="195"/>
      <c r="F371" s="185">
        <f>F370</f>
        <v>0</v>
      </c>
      <c r="G371" s="289"/>
      <c r="H371" s="180"/>
      <c r="K371" s="190"/>
    </row>
    <row r="372" spans="1:11">
      <c r="A372" s="187">
        <v>35</v>
      </c>
      <c r="B372" s="188" t="s">
        <v>598</v>
      </c>
      <c r="C372" s="187">
        <v>1</v>
      </c>
      <c r="D372" s="189"/>
      <c r="E372" s="268">
        <v>0</v>
      </c>
      <c r="F372" s="86">
        <f t="shared" si="12"/>
        <v>0</v>
      </c>
      <c r="G372" s="289"/>
      <c r="H372" s="180"/>
      <c r="K372" s="190"/>
    </row>
    <row r="373" spans="1:11">
      <c r="A373" s="187">
        <v>36</v>
      </c>
      <c r="B373" s="188" t="s">
        <v>599</v>
      </c>
      <c r="C373" s="187">
        <v>1</v>
      </c>
      <c r="D373" s="189"/>
      <c r="E373" s="268">
        <v>0</v>
      </c>
      <c r="F373" s="86">
        <f t="shared" si="12"/>
        <v>0</v>
      </c>
      <c r="G373" s="289"/>
      <c r="H373" s="180"/>
      <c r="K373" s="190"/>
    </row>
    <row r="374" spans="1:11">
      <c r="A374" s="187">
        <v>37</v>
      </c>
      <c r="B374" s="188" t="s">
        <v>600</v>
      </c>
      <c r="C374" s="187">
        <v>1</v>
      </c>
      <c r="D374" s="189"/>
      <c r="E374" s="268">
        <v>0</v>
      </c>
      <c r="F374" s="86">
        <f t="shared" si="12"/>
        <v>0</v>
      </c>
      <c r="G374" s="289"/>
      <c r="H374" s="180"/>
      <c r="K374" s="190"/>
    </row>
    <row r="375" spans="1:11">
      <c r="A375" s="203">
        <v>38</v>
      </c>
      <c r="B375" s="188" t="s">
        <v>601</v>
      </c>
      <c r="C375" s="187">
        <v>1</v>
      </c>
      <c r="D375" s="189"/>
      <c r="E375" s="268">
        <v>0</v>
      </c>
      <c r="F375" s="86">
        <f t="shared" si="12"/>
        <v>0</v>
      </c>
      <c r="G375" s="289"/>
      <c r="H375" s="180"/>
      <c r="K375" s="190"/>
    </row>
    <row r="376" spans="1:11">
      <c r="A376" s="203">
        <v>39</v>
      </c>
      <c r="B376" s="188" t="s">
        <v>602</v>
      </c>
      <c r="C376" s="187">
        <v>1</v>
      </c>
      <c r="D376" s="189"/>
      <c r="E376" s="268">
        <v>0</v>
      </c>
      <c r="F376" s="86">
        <f t="shared" si="12"/>
        <v>0</v>
      </c>
      <c r="G376" s="289"/>
      <c r="H376" s="180"/>
      <c r="K376" s="190"/>
    </row>
    <row r="377" spans="1:11" ht="11" thickBot="1">
      <c r="A377" s="204"/>
      <c r="B377" s="205" t="s">
        <v>603</v>
      </c>
      <c r="C377" s="206"/>
      <c r="D377" s="207"/>
      <c r="E377" s="208"/>
      <c r="F377" s="209">
        <f>SUM(F372:F376)</f>
        <v>0</v>
      </c>
      <c r="G377" s="289"/>
      <c r="H377" s="180"/>
    </row>
    <row r="378" spans="1:11" ht="10.5">
      <c r="A378" s="207"/>
      <c r="B378" s="210" t="s">
        <v>604</v>
      </c>
      <c r="C378" s="211"/>
      <c r="D378" s="212"/>
      <c r="E378" s="213"/>
      <c r="F378" s="214">
        <f>F334+F347+F358+F365+F367+F369+F371+F377</f>
        <v>0</v>
      </c>
      <c r="G378" s="290"/>
      <c r="H378" s="180"/>
    </row>
    <row r="379" spans="1:11">
      <c r="A379" s="165"/>
      <c r="B379" s="138"/>
      <c r="C379" s="165"/>
      <c r="D379" s="165"/>
      <c r="E379" s="170"/>
      <c r="F379" s="165"/>
      <c r="G379" s="288"/>
    </row>
    <row r="380" spans="1:11" ht="10.5">
      <c r="A380" s="165"/>
      <c r="B380" s="215" t="s">
        <v>605</v>
      </c>
      <c r="C380" s="165"/>
      <c r="D380" s="165"/>
      <c r="E380" s="170"/>
      <c r="F380" s="165"/>
      <c r="G380" s="288"/>
    </row>
    <row r="381" spans="1:11">
      <c r="A381" s="165"/>
      <c r="B381" s="138"/>
      <c r="C381" s="165"/>
      <c r="D381" s="165"/>
      <c r="E381" s="170"/>
      <c r="F381" s="165"/>
      <c r="G381" s="288"/>
    </row>
    <row r="382" spans="1:11" ht="10.5">
      <c r="A382" s="165"/>
      <c r="B382" s="171"/>
      <c r="C382" s="165"/>
      <c r="D382" s="165"/>
      <c r="E382" s="91"/>
      <c r="F382" s="179"/>
      <c r="G382" s="275"/>
      <c r="H382" s="180"/>
    </row>
    <row r="383" spans="1:11" ht="10.5">
      <c r="A383" s="165"/>
      <c r="B383" s="216" t="s">
        <v>606</v>
      </c>
      <c r="C383" s="76"/>
      <c r="D383" s="78"/>
      <c r="E383" s="79"/>
      <c r="F383" s="96"/>
      <c r="G383" s="273"/>
      <c r="H383" s="180"/>
    </row>
    <row r="384" spans="1:11">
      <c r="A384" s="165"/>
      <c r="B384" s="217" t="s">
        <v>607</v>
      </c>
      <c r="C384" s="218">
        <v>2</v>
      </c>
      <c r="D384" s="78"/>
      <c r="E384" s="262">
        <v>0</v>
      </c>
      <c r="F384" s="96">
        <f t="shared" ref="F384:F391" si="13">E384*C384</f>
        <v>0</v>
      </c>
      <c r="G384" s="273"/>
      <c r="H384" s="219"/>
    </row>
    <row r="385" spans="1:11">
      <c r="A385" s="165"/>
      <c r="B385" s="220" t="s">
        <v>608</v>
      </c>
      <c r="C385" s="221">
        <v>6</v>
      </c>
      <c r="D385" s="222"/>
      <c r="E385" s="262">
        <v>0</v>
      </c>
      <c r="F385" s="96">
        <f t="shared" si="13"/>
        <v>0</v>
      </c>
      <c r="G385" s="273"/>
      <c r="H385" s="219"/>
    </row>
    <row r="386" spans="1:11">
      <c r="A386" s="165"/>
      <c r="B386" s="217" t="s">
        <v>609</v>
      </c>
      <c r="C386" s="218">
        <v>6</v>
      </c>
      <c r="D386" s="78"/>
      <c r="E386" s="262">
        <v>0</v>
      </c>
      <c r="F386" s="96">
        <f t="shared" si="13"/>
        <v>0</v>
      </c>
      <c r="G386" s="273"/>
      <c r="H386" s="219"/>
    </row>
    <row r="387" spans="1:11">
      <c r="A387" s="165"/>
      <c r="B387" s="220" t="s">
        <v>610</v>
      </c>
      <c r="C387" s="218">
        <v>6</v>
      </c>
      <c r="D387" s="78"/>
      <c r="E387" s="262">
        <v>0</v>
      </c>
      <c r="F387" s="96">
        <f t="shared" si="13"/>
        <v>0</v>
      </c>
      <c r="G387" s="273"/>
      <c r="H387" s="219"/>
    </row>
    <row r="388" spans="1:11">
      <c r="A388" s="165"/>
      <c r="B388" s="217" t="s">
        <v>611</v>
      </c>
      <c r="C388" s="218">
        <v>2</v>
      </c>
      <c r="D388" s="78"/>
      <c r="E388" s="262">
        <v>0</v>
      </c>
      <c r="F388" s="96">
        <f t="shared" si="13"/>
        <v>0</v>
      </c>
      <c r="G388" s="273"/>
      <c r="H388" s="219"/>
    </row>
    <row r="389" spans="1:11">
      <c r="A389" s="165"/>
      <c r="B389" s="220" t="s">
        <v>612</v>
      </c>
      <c r="C389" s="218">
        <v>2</v>
      </c>
      <c r="D389" s="78"/>
      <c r="E389" s="262">
        <v>0</v>
      </c>
      <c r="F389" s="96">
        <f t="shared" si="13"/>
        <v>0</v>
      </c>
      <c r="G389" s="273"/>
      <c r="H389" s="219"/>
    </row>
    <row r="390" spans="1:11">
      <c r="A390" s="165"/>
      <c r="B390" s="220" t="s">
        <v>613</v>
      </c>
      <c r="C390" s="218">
        <v>2</v>
      </c>
      <c r="D390" s="78"/>
      <c r="E390" s="262">
        <v>0</v>
      </c>
      <c r="F390" s="96">
        <f t="shared" si="13"/>
        <v>0</v>
      </c>
      <c r="G390" s="273"/>
      <c r="H390" s="219"/>
    </row>
    <row r="391" spans="1:11">
      <c r="A391" s="165"/>
      <c r="B391" s="220" t="s">
        <v>614</v>
      </c>
      <c r="C391" s="218">
        <v>1</v>
      </c>
      <c r="D391" s="78"/>
      <c r="E391" s="262">
        <v>0</v>
      </c>
      <c r="F391" s="96">
        <f t="shared" si="13"/>
        <v>0</v>
      </c>
      <c r="G391" s="273"/>
      <c r="H391" s="219"/>
    </row>
    <row r="392" spans="1:11">
      <c r="A392" s="223"/>
      <c r="B392" s="224"/>
      <c r="C392" s="225"/>
      <c r="D392" s="226"/>
      <c r="E392" s="91"/>
      <c r="F392" s="96"/>
      <c r="G392" s="273"/>
      <c r="H392" s="180"/>
    </row>
    <row r="393" spans="1:11" ht="10.5">
      <c r="A393" s="165"/>
      <c r="B393" s="216" t="s">
        <v>615</v>
      </c>
      <c r="C393" s="227"/>
      <c r="D393" s="93"/>
      <c r="E393" s="79"/>
      <c r="F393" s="96"/>
      <c r="G393" s="271"/>
      <c r="H393" s="180"/>
    </row>
    <row r="394" spans="1:11">
      <c r="A394" s="165"/>
      <c r="B394" s="83" t="s">
        <v>616</v>
      </c>
      <c r="C394" s="227">
        <v>1</v>
      </c>
      <c r="D394" s="93"/>
      <c r="E394" s="261">
        <v>0</v>
      </c>
      <c r="F394" s="96">
        <f>E394*C394</f>
        <v>0</v>
      </c>
      <c r="G394" s="271"/>
      <c r="H394" s="228"/>
    </row>
    <row r="395" spans="1:11">
      <c r="A395" s="165"/>
      <c r="B395" s="220"/>
      <c r="C395" s="218"/>
      <c r="D395" s="78"/>
      <c r="E395" s="91"/>
      <c r="F395" s="96"/>
      <c r="G395" s="273"/>
      <c r="H395" s="180"/>
    </row>
    <row r="396" spans="1:11" ht="10.5">
      <c r="A396" s="76"/>
      <c r="B396" s="216" t="s">
        <v>617</v>
      </c>
      <c r="C396" s="227"/>
      <c r="D396" s="93"/>
      <c r="E396" s="79"/>
      <c r="F396" s="96"/>
      <c r="G396" s="271"/>
      <c r="H396" s="180"/>
    </row>
    <row r="397" spans="1:11" ht="20.5">
      <c r="A397" s="76"/>
      <c r="B397" s="137" t="s">
        <v>618</v>
      </c>
      <c r="C397" s="227">
        <v>1</v>
      </c>
      <c r="D397" s="93"/>
      <c r="E397" s="261">
        <v>0</v>
      </c>
      <c r="F397" s="96">
        <f>E397*C397</f>
        <v>0</v>
      </c>
      <c r="G397" s="273"/>
      <c r="H397" s="228"/>
      <c r="I397" s="229"/>
    </row>
    <row r="398" spans="1:11">
      <c r="A398" s="165"/>
      <c r="B398" s="220"/>
      <c r="C398" s="218"/>
      <c r="D398" s="78"/>
      <c r="E398" s="91"/>
      <c r="F398" s="96"/>
      <c r="G398" s="273"/>
      <c r="H398" s="180"/>
    </row>
    <row r="399" spans="1:11" ht="10.5">
      <c r="A399" s="165"/>
      <c r="B399" s="230" t="s">
        <v>619</v>
      </c>
      <c r="C399" s="227"/>
      <c r="D399" s="78"/>
      <c r="E399" s="231"/>
      <c r="F399" s="96"/>
      <c r="G399" s="271"/>
      <c r="H399" s="180"/>
    </row>
    <row r="400" spans="1:11" ht="10.5">
      <c r="A400" s="165"/>
      <c r="B400" s="101" t="s">
        <v>620</v>
      </c>
      <c r="C400" s="227"/>
      <c r="D400" s="78"/>
      <c r="E400" s="231"/>
      <c r="F400" s="96"/>
      <c r="G400" s="271"/>
      <c r="H400" s="180"/>
      <c r="K400" s="232"/>
    </row>
    <row r="401" spans="1:9">
      <c r="A401" s="223"/>
      <c r="B401" s="109" t="s">
        <v>621</v>
      </c>
      <c r="C401" s="120">
        <v>4</v>
      </c>
      <c r="D401" s="233" t="s">
        <v>622</v>
      </c>
      <c r="E401" s="262">
        <v>0</v>
      </c>
      <c r="F401" s="234">
        <f>E401*C401</f>
        <v>0</v>
      </c>
      <c r="G401" s="273"/>
      <c r="I401" s="104"/>
    </row>
    <row r="402" spans="1:9">
      <c r="A402" s="165"/>
      <c r="B402" s="83" t="s">
        <v>623</v>
      </c>
      <c r="C402" s="227">
        <v>1</v>
      </c>
      <c r="D402" s="93"/>
      <c r="E402" s="262">
        <v>0</v>
      </c>
      <c r="F402" s="96">
        <f>E402*C402</f>
        <v>0</v>
      </c>
      <c r="G402" s="271"/>
      <c r="H402" s="228"/>
      <c r="I402" s="229"/>
    </row>
    <row r="403" spans="1:9">
      <c r="A403" s="165"/>
      <c r="B403" s="83"/>
      <c r="C403" s="227"/>
      <c r="D403" s="93"/>
      <c r="E403" s="79"/>
      <c r="F403" s="96"/>
      <c r="G403" s="271"/>
      <c r="H403" s="180"/>
    </row>
    <row r="404" spans="1:9" ht="10.5">
      <c r="A404" s="165"/>
      <c r="B404" s="235" t="s">
        <v>624</v>
      </c>
      <c r="C404" s="227"/>
      <c r="D404" s="93"/>
      <c r="E404" s="79"/>
      <c r="F404" s="96"/>
      <c r="G404" s="275"/>
      <c r="H404" s="180"/>
    </row>
    <row r="405" spans="1:9">
      <c r="A405" s="165"/>
      <c r="B405" s="236" t="s">
        <v>625</v>
      </c>
      <c r="C405" s="227">
        <v>10</v>
      </c>
      <c r="D405" s="83" t="s">
        <v>626</v>
      </c>
      <c r="E405" s="261">
        <v>0</v>
      </c>
      <c r="F405" s="86">
        <f>E405*C405</f>
        <v>0</v>
      </c>
      <c r="G405" s="273"/>
      <c r="H405" s="228"/>
    </row>
    <row r="406" spans="1:9">
      <c r="A406" s="165"/>
      <c r="B406" s="236" t="s">
        <v>627</v>
      </c>
      <c r="C406" s="227">
        <v>10</v>
      </c>
      <c r="D406" s="83" t="s">
        <v>628</v>
      </c>
      <c r="E406" s="261">
        <v>0</v>
      </c>
      <c r="F406" s="86">
        <f>E406*C406</f>
        <v>0</v>
      </c>
      <c r="G406" s="273"/>
      <c r="H406" s="228"/>
    </row>
    <row r="407" spans="1:9">
      <c r="A407" s="223"/>
      <c r="B407" s="237" t="s">
        <v>629</v>
      </c>
      <c r="C407" s="238">
        <v>3</v>
      </c>
      <c r="D407" s="134"/>
      <c r="E407" s="261">
        <v>0</v>
      </c>
      <c r="F407" s="239">
        <f>E407*C407</f>
        <v>0</v>
      </c>
      <c r="G407" s="279"/>
      <c r="H407" s="240"/>
    </row>
    <row r="408" spans="1:9">
      <c r="A408" s="165"/>
      <c r="B408" s="133" t="s">
        <v>630</v>
      </c>
      <c r="C408" s="227">
        <v>3</v>
      </c>
      <c r="D408" s="83"/>
      <c r="E408" s="261">
        <v>0</v>
      </c>
      <c r="F408" s="86">
        <f>E408*C408</f>
        <v>0</v>
      </c>
      <c r="G408" s="275"/>
      <c r="H408" s="240"/>
    </row>
    <row r="409" spans="1:9">
      <c r="A409" s="165"/>
      <c r="B409" s="133" t="s">
        <v>631</v>
      </c>
      <c r="C409" s="227">
        <v>2</v>
      </c>
      <c r="D409" s="83"/>
      <c r="E409" s="261">
        <v>0</v>
      </c>
      <c r="F409" s="86">
        <f>E409*C409</f>
        <v>0</v>
      </c>
      <c r="G409" s="275"/>
    </row>
    <row r="410" spans="1:9" ht="10.5">
      <c r="A410" s="165"/>
      <c r="B410" s="122"/>
      <c r="C410" s="165"/>
      <c r="D410" s="165"/>
      <c r="E410" s="170"/>
      <c r="F410" s="165"/>
      <c r="G410" s="288"/>
      <c r="H410" s="180"/>
    </row>
    <row r="411" spans="1:9">
      <c r="A411" s="165"/>
      <c r="B411" s="241" t="s">
        <v>632</v>
      </c>
      <c r="C411" s="218">
        <v>15</v>
      </c>
      <c r="D411" s="78" t="s">
        <v>633</v>
      </c>
      <c r="E411" s="261">
        <v>0</v>
      </c>
      <c r="F411" s="86">
        <f t="shared" ref="F411:F447" si="14">E411*C411</f>
        <v>0</v>
      </c>
      <c r="G411" s="275"/>
      <c r="H411" s="180"/>
    </row>
    <row r="412" spans="1:9">
      <c r="A412" s="165"/>
      <c r="B412" s="242" t="s">
        <v>634</v>
      </c>
      <c r="C412" s="243">
        <v>10</v>
      </c>
      <c r="D412" s="78" t="s">
        <v>635</v>
      </c>
      <c r="E412" s="261">
        <v>0</v>
      </c>
      <c r="F412" s="86">
        <f t="shared" si="14"/>
        <v>0</v>
      </c>
      <c r="G412" s="275"/>
      <c r="H412" s="180"/>
    </row>
    <row r="413" spans="1:9">
      <c r="A413" s="165"/>
      <c r="B413" s="242" t="s">
        <v>636</v>
      </c>
      <c r="C413" s="243">
        <v>20</v>
      </c>
      <c r="D413" s="78" t="s">
        <v>637</v>
      </c>
      <c r="E413" s="261">
        <v>0</v>
      </c>
      <c r="F413" s="86">
        <f t="shared" si="14"/>
        <v>0</v>
      </c>
      <c r="G413" s="275"/>
      <c r="H413" s="180"/>
    </row>
    <row r="414" spans="1:9">
      <c r="A414" s="165"/>
      <c r="B414" s="242" t="s">
        <v>638</v>
      </c>
      <c r="C414" s="243">
        <v>30</v>
      </c>
      <c r="D414" s="78" t="s">
        <v>639</v>
      </c>
      <c r="E414" s="261">
        <v>0</v>
      </c>
      <c r="F414" s="86">
        <f t="shared" si="14"/>
        <v>0</v>
      </c>
      <c r="G414" s="275"/>
      <c r="H414" s="180"/>
    </row>
    <row r="415" spans="1:9">
      <c r="A415" s="165"/>
      <c r="B415" s="242" t="s">
        <v>640</v>
      </c>
      <c r="C415" s="243">
        <v>20</v>
      </c>
      <c r="D415" s="78" t="s">
        <v>641</v>
      </c>
      <c r="E415" s="261">
        <v>0</v>
      </c>
      <c r="F415" s="86">
        <f t="shared" si="14"/>
        <v>0</v>
      </c>
      <c r="G415" s="275"/>
      <c r="H415" s="180"/>
    </row>
    <row r="416" spans="1:9">
      <c r="A416" s="165"/>
      <c r="B416" s="241" t="s">
        <v>642</v>
      </c>
      <c r="C416" s="218">
        <v>4</v>
      </c>
      <c r="D416" s="78" t="s">
        <v>643</v>
      </c>
      <c r="E416" s="261">
        <v>0</v>
      </c>
      <c r="F416" s="86">
        <f t="shared" si="14"/>
        <v>0</v>
      </c>
      <c r="G416" s="275"/>
      <c r="H416" s="180"/>
    </row>
    <row r="417" spans="1:9">
      <c r="A417" s="165"/>
      <c r="B417" s="241" t="s">
        <v>644</v>
      </c>
      <c r="C417" s="218">
        <v>5</v>
      </c>
      <c r="D417" s="78" t="s">
        <v>645</v>
      </c>
      <c r="E417" s="261">
        <v>0</v>
      </c>
      <c r="F417" s="86">
        <f t="shared" si="14"/>
        <v>0</v>
      </c>
      <c r="G417" s="275"/>
      <c r="H417" s="180"/>
    </row>
    <row r="418" spans="1:9">
      <c r="A418" s="165"/>
      <c r="B418" s="242"/>
      <c r="C418" s="243"/>
      <c r="D418" s="78"/>
      <c r="E418" s="91"/>
      <c r="F418" s="86"/>
      <c r="G418" s="275"/>
      <c r="H418" s="180"/>
    </row>
    <row r="419" spans="1:9">
      <c r="A419" s="165"/>
      <c r="B419" s="241" t="s">
        <v>646</v>
      </c>
      <c r="C419" s="218">
        <v>5</v>
      </c>
      <c r="D419" s="78" t="s">
        <v>633</v>
      </c>
      <c r="E419" s="261">
        <v>0</v>
      </c>
      <c r="F419" s="86">
        <f t="shared" si="14"/>
        <v>0</v>
      </c>
      <c r="G419" s="275"/>
      <c r="H419" s="180"/>
    </row>
    <row r="420" spans="1:9">
      <c r="A420" s="165"/>
      <c r="B420" s="241" t="s">
        <v>647</v>
      </c>
      <c r="C420" s="218">
        <v>10</v>
      </c>
      <c r="D420" s="78" t="s">
        <v>635</v>
      </c>
      <c r="E420" s="261">
        <v>0</v>
      </c>
      <c r="F420" s="86">
        <f t="shared" si="14"/>
        <v>0</v>
      </c>
      <c r="G420" s="275"/>
      <c r="H420" s="180"/>
    </row>
    <row r="421" spans="1:9">
      <c r="A421" s="165"/>
      <c r="B421" s="165" t="s">
        <v>648</v>
      </c>
      <c r="C421" s="218">
        <v>10</v>
      </c>
      <c r="D421" s="78" t="s">
        <v>637</v>
      </c>
      <c r="E421" s="261">
        <v>0</v>
      </c>
      <c r="F421" s="86">
        <f t="shared" si="14"/>
        <v>0</v>
      </c>
      <c r="G421" s="275"/>
      <c r="H421" s="180"/>
    </row>
    <row r="422" spans="1:9">
      <c r="A422" s="170"/>
      <c r="B422" s="241" t="s">
        <v>649</v>
      </c>
      <c r="C422" s="218">
        <v>30</v>
      </c>
      <c r="D422" s="78" t="s">
        <v>639</v>
      </c>
      <c r="E422" s="261">
        <v>0</v>
      </c>
      <c r="F422" s="86">
        <f t="shared" si="14"/>
        <v>0</v>
      </c>
      <c r="G422" s="291"/>
      <c r="H422" s="180"/>
    </row>
    <row r="423" spans="1:9">
      <c r="A423" s="165"/>
      <c r="B423" s="242" t="s">
        <v>650</v>
      </c>
      <c r="C423" s="243">
        <v>10</v>
      </c>
      <c r="D423" s="78" t="s">
        <v>641</v>
      </c>
      <c r="E423" s="261">
        <v>0</v>
      </c>
      <c r="F423" s="86">
        <f t="shared" si="14"/>
        <v>0</v>
      </c>
      <c r="G423" s="275"/>
      <c r="H423" s="180"/>
    </row>
    <row r="424" spans="1:9">
      <c r="A424" s="165"/>
      <c r="B424" s="242"/>
      <c r="C424" s="243"/>
      <c r="D424" s="78"/>
      <c r="E424" s="91"/>
      <c r="F424" s="86"/>
      <c r="G424" s="275"/>
      <c r="H424" s="180"/>
    </row>
    <row r="425" spans="1:9">
      <c r="A425" s="165"/>
      <c r="B425" s="244" t="s">
        <v>651</v>
      </c>
      <c r="C425" s="243">
        <v>40</v>
      </c>
      <c r="D425" s="78" t="s">
        <v>652</v>
      </c>
      <c r="E425" s="261">
        <v>0</v>
      </c>
      <c r="F425" s="86">
        <f t="shared" si="14"/>
        <v>0</v>
      </c>
      <c r="G425" s="292"/>
      <c r="H425" s="180"/>
      <c r="I425" s="106"/>
    </row>
    <row r="426" spans="1:9" ht="10.5">
      <c r="A426" s="165"/>
      <c r="B426" s="244" t="s">
        <v>653</v>
      </c>
      <c r="C426" s="243">
        <v>20</v>
      </c>
      <c r="D426" s="78" t="s">
        <v>641</v>
      </c>
      <c r="E426" s="261">
        <v>0</v>
      </c>
      <c r="F426" s="86">
        <f t="shared" si="14"/>
        <v>0</v>
      </c>
      <c r="G426" s="293"/>
      <c r="H426" s="180"/>
      <c r="I426" s="106"/>
    </row>
    <row r="427" spans="1:9" ht="10.5">
      <c r="A427" s="165"/>
      <c r="B427" s="244"/>
      <c r="C427" s="243"/>
      <c r="D427" s="78"/>
      <c r="E427" s="91"/>
      <c r="F427" s="86"/>
      <c r="G427" s="293"/>
      <c r="H427" s="180"/>
    </row>
    <row r="428" spans="1:9">
      <c r="A428" s="165"/>
      <c r="B428" s="245" t="s">
        <v>654</v>
      </c>
      <c r="C428" s="110">
        <v>10</v>
      </c>
      <c r="D428" s="78" t="s">
        <v>655</v>
      </c>
      <c r="E428" s="261">
        <v>0</v>
      </c>
      <c r="F428" s="86">
        <f t="shared" si="14"/>
        <v>0</v>
      </c>
      <c r="G428" s="273"/>
      <c r="H428" s="180"/>
    </row>
    <row r="429" spans="1:9">
      <c r="A429" s="165"/>
      <c r="B429" s="245"/>
      <c r="C429" s="110"/>
      <c r="D429" s="78"/>
      <c r="E429" s="91"/>
      <c r="F429" s="86"/>
      <c r="G429" s="273"/>
      <c r="H429" s="180"/>
    </row>
    <row r="430" spans="1:9">
      <c r="A430" s="165"/>
      <c r="B430" s="129" t="s">
        <v>656</v>
      </c>
      <c r="C430" s="110">
        <v>15</v>
      </c>
      <c r="D430" s="78" t="s">
        <v>655</v>
      </c>
      <c r="E430" s="261">
        <v>0</v>
      </c>
      <c r="F430" s="86">
        <f t="shared" ref="F430:F432" si="15">E430*C430</f>
        <v>0</v>
      </c>
      <c r="G430" s="273"/>
      <c r="H430" s="180"/>
    </row>
    <row r="431" spans="1:9">
      <c r="A431" s="165"/>
      <c r="B431" s="129" t="s">
        <v>657</v>
      </c>
      <c r="C431" s="110">
        <v>10</v>
      </c>
      <c r="D431" s="78" t="s">
        <v>658</v>
      </c>
      <c r="E431" s="262">
        <v>0</v>
      </c>
      <c r="F431" s="86">
        <f t="shared" si="15"/>
        <v>0</v>
      </c>
      <c r="G431" s="273"/>
      <c r="H431" s="180"/>
    </row>
    <row r="432" spans="1:9">
      <c r="A432" s="165"/>
      <c r="B432" s="129" t="s">
        <v>659</v>
      </c>
      <c r="C432" s="110">
        <v>5</v>
      </c>
      <c r="D432" s="78" t="s">
        <v>660</v>
      </c>
      <c r="E432" s="262">
        <v>0</v>
      </c>
      <c r="F432" s="86">
        <f t="shared" si="15"/>
        <v>0</v>
      </c>
      <c r="G432" s="273"/>
      <c r="H432" s="180"/>
    </row>
    <row r="433" spans="1:9">
      <c r="A433" s="165"/>
      <c r="B433" s="109"/>
      <c r="C433" s="110"/>
      <c r="D433" s="78"/>
      <c r="E433" s="79"/>
      <c r="F433" s="86"/>
      <c r="G433" s="273"/>
      <c r="H433" s="180"/>
    </row>
    <row r="434" spans="1:9">
      <c r="A434" s="165"/>
      <c r="B434" s="242" t="s">
        <v>661</v>
      </c>
      <c r="C434" s="218">
        <v>5</v>
      </c>
      <c r="D434" s="78" t="s">
        <v>633</v>
      </c>
      <c r="E434" s="261">
        <v>0</v>
      </c>
      <c r="F434" s="86">
        <f t="shared" si="14"/>
        <v>0</v>
      </c>
      <c r="G434" s="275"/>
      <c r="H434" s="180"/>
    </row>
    <row r="435" spans="1:9">
      <c r="A435" s="165"/>
      <c r="B435" s="242" t="s">
        <v>662</v>
      </c>
      <c r="C435" s="218">
        <v>6</v>
      </c>
      <c r="D435" s="78" t="s">
        <v>643</v>
      </c>
      <c r="E435" s="261">
        <v>0</v>
      </c>
      <c r="F435" s="86">
        <f t="shared" si="14"/>
        <v>0</v>
      </c>
      <c r="G435" s="275"/>
      <c r="H435" s="180"/>
    </row>
    <row r="436" spans="1:9">
      <c r="A436" s="165"/>
      <c r="B436" s="244" t="s">
        <v>663</v>
      </c>
      <c r="C436" s="218">
        <v>3</v>
      </c>
      <c r="D436" s="78" t="s">
        <v>664</v>
      </c>
      <c r="E436" s="261">
        <v>0</v>
      </c>
      <c r="F436" s="86">
        <f t="shared" si="14"/>
        <v>0</v>
      </c>
      <c r="G436" s="275"/>
      <c r="H436" s="180"/>
    </row>
    <row r="437" spans="1:9">
      <c r="A437" s="165"/>
      <c r="B437" s="244" t="s">
        <v>665</v>
      </c>
      <c r="C437" s="218">
        <v>3</v>
      </c>
      <c r="D437" s="78" t="s">
        <v>666</v>
      </c>
      <c r="E437" s="261">
        <v>0</v>
      </c>
      <c r="F437" s="86">
        <f t="shared" si="14"/>
        <v>0</v>
      </c>
      <c r="G437" s="275"/>
      <c r="H437" s="180"/>
    </row>
    <row r="438" spans="1:9">
      <c r="A438" s="165"/>
      <c r="B438" s="241" t="s">
        <v>667</v>
      </c>
      <c r="C438" s="218">
        <v>10</v>
      </c>
      <c r="D438" s="78" t="s">
        <v>668</v>
      </c>
      <c r="E438" s="261">
        <v>0</v>
      </c>
      <c r="F438" s="86">
        <f t="shared" si="14"/>
        <v>0</v>
      </c>
      <c r="G438" s="275"/>
      <c r="H438" s="180"/>
    </row>
    <row r="439" spans="1:9">
      <c r="A439" s="165"/>
      <c r="B439" s="241" t="s">
        <v>669</v>
      </c>
      <c r="C439" s="218">
        <v>5</v>
      </c>
      <c r="D439" s="78" t="s">
        <v>670</v>
      </c>
      <c r="E439" s="261">
        <v>0</v>
      </c>
      <c r="F439" s="86">
        <f t="shared" si="14"/>
        <v>0</v>
      </c>
      <c r="G439" s="275"/>
      <c r="H439" s="180"/>
    </row>
    <row r="440" spans="1:9" ht="10.5">
      <c r="A440" s="165"/>
      <c r="B440" s="122"/>
      <c r="C440" s="218"/>
      <c r="D440" s="78"/>
      <c r="E440" s="91"/>
      <c r="F440" s="86"/>
      <c r="G440" s="275"/>
      <c r="H440" s="180"/>
    </row>
    <row r="441" spans="1:9">
      <c r="A441" s="165"/>
      <c r="B441" s="241" t="s">
        <v>671</v>
      </c>
      <c r="C441" s="218">
        <v>10</v>
      </c>
      <c r="D441" s="78" t="s">
        <v>633</v>
      </c>
      <c r="E441" s="261">
        <v>0</v>
      </c>
      <c r="F441" s="86">
        <f t="shared" ref="F441" si="16">E441*C441</f>
        <v>0</v>
      </c>
      <c r="G441" s="291"/>
      <c r="H441" s="180"/>
    </row>
    <row r="442" spans="1:9">
      <c r="A442" s="165"/>
      <c r="B442" s="241" t="s">
        <v>672</v>
      </c>
      <c r="C442" s="218">
        <v>6</v>
      </c>
      <c r="D442" s="78" t="s">
        <v>635</v>
      </c>
      <c r="E442" s="261">
        <v>0</v>
      </c>
      <c r="F442" s="86">
        <f t="shared" si="14"/>
        <v>0</v>
      </c>
      <c r="G442" s="291"/>
      <c r="H442" s="180"/>
    </row>
    <row r="443" spans="1:9">
      <c r="A443" s="165"/>
      <c r="B443" s="241"/>
      <c r="C443" s="218"/>
      <c r="D443" s="78"/>
      <c r="E443" s="91"/>
      <c r="F443" s="86"/>
      <c r="G443" s="291"/>
      <c r="H443" s="180"/>
    </row>
    <row r="444" spans="1:9">
      <c r="A444" s="165"/>
      <c r="B444" s="109" t="s">
        <v>673</v>
      </c>
      <c r="C444" s="110">
        <v>10</v>
      </c>
      <c r="D444" s="78" t="s">
        <v>655</v>
      </c>
      <c r="E444" s="261">
        <v>0</v>
      </c>
      <c r="F444" s="86">
        <f t="shared" si="14"/>
        <v>0</v>
      </c>
      <c r="G444" s="273"/>
      <c r="H444" s="180"/>
    </row>
    <row r="445" spans="1:9">
      <c r="A445" s="165"/>
      <c r="B445" s="109" t="s">
        <v>674</v>
      </c>
      <c r="C445" s="110">
        <v>6</v>
      </c>
      <c r="D445" s="78" t="s">
        <v>658</v>
      </c>
      <c r="E445" s="261">
        <v>0</v>
      </c>
      <c r="F445" s="86">
        <f t="shared" si="14"/>
        <v>0</v>
      </c>
      <c r="G445" s="273"/>
      <c r="H445" s="180"/>
    </row>
    <row r="446" spans="1:9">
      <c r="A446" s="165"/>
      <c r="B446" s="109" t="s">
        <v>675</v>
      </c>
      <c r="C446" s="110">
        <v>10</v>
      </c>
      <c r="D446" s="78" t="s">
        <v>676</v>
      </c>
      <c r="E446" s="261">
        <v>0</v>
      </c>
      <c r="F446" s="86">
        <f t="shared" si="14"/>
        <v>0</v>
      </c>
      <c r="G446" s="273"/>
      <c r="H446" s="180"/>
      <c r="I446" s="69"/>
    </row>
    <row r="447" spans="1:9" ht="10.5" thickBot="1">
      <c r="A447" s="165"/>
      <c r="B447" s="109" t="s">
        <v>677</v>
      </c>
      <c r="C447" s="110">
        <v>5</v>
      </c>
      <c r="D447" s="78" t="s">
        <v>660</v>
      </c>
      <c r="E447" s="261">
        <v>0</v>
      </c>
      <c r="F447" s="86">
        <f t="shared" si="14"/>
        <v>0</v>
      </c>
      <c r="G447" s="273"/>
      <c r="H447" s="180"/>
    </row>
    <row r="448" spans="1:9" ht="11" thickBot="1">
      <c r="B448" s="246" t="s">
        <v>678</v>
      </c>
      <c r="C448" s="247"/>
      <c r="D448" s="248"/>
      <c r="E448" s="249"/>
      <c r="F448" s="250">
        <f>SUM(F384:F447)</f>
        <v>0</v>
      </c>
      <c r="G448" s="294"/>
    </row>
    <row r="449" spans="2:7" ht="11" thickBot="1">
      <c r="B449" s="251" t="s">
        <v>679</v>
      </c>
      <c r="C449" s="252"/>
      <c r="D449" s="253"/>
      <c r="E449" s="254"/>
      <c r="F449" s="255">
        <f>F324+F378+F448</f>
        <v>0</v>
      </c>
      <c r="G449" s="294"/>
    </row>
    <row r="450" spans="2:7" ht="10.5">
      <c r="B450" s="256"/>
      <c r="C450" s="257"/>
      <c r="D450" s="258"/>
      <c r="E450" s="104"/>
      <c r="F450" s="68"/>
    </row>
    <row r="451" spans="2:7">
      <c r="F451" s="68"/>
    </row>
    <row r="452" spans="2:7">
      <c r="F452" s="68"/>
    </row>
  </sheetData>
  <sheetProtection algorithmName="SHA-512" hashValue="0P9leSCh8uQqXla7La7D+eQlnIauyga3G9vn+vyo/tG5Y+m5XMrJH7p2PhacMcqt6NmrrhUW3CFLlGKqozYH9g==" saltValue="Sja7yJkwfx69v1ZyDVcI/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Krycí list rozpočtu</vt:lpstr>
      <vt:lpstr>VORN</vt:lpstr>
      <vt:lpstr>Stavební rozpočet</vt:lpstr>
      <vt:lpstr>Technologie kuchyně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MILAN KROUPA</cp:lastModifiedBy>
  <dcterms:created xsi:type="dcterms:W3CDTF">2021-06-10T20:06:38Z</dcterms:created>
  <dcterms:modified xsi:type="dcterms:W3CDTF">2025-06-06T05:50:12Z</dcterms:modified>
</cp:coreProperties>
</file>