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488A - NN1966, chodník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'2488A - NN1966, chodník o...'!$C$119:$K$148</definedName>
    <definedName name="_xlnm.Print_Area" localSheetId="1">'2488A - NN1966, chodník o...'!$C$4:$J$76,'2488A - NN1966, chodník o...'!$C$82:$J$103,'2488A - NN1966, chodník o...'!$C$109:$J$148</definedName>
    <definedName name="_xlnm.Print_Titles" localSheetId="1">'2488A - NN1966, chodník o...'!$119:$119</definedName>
  </definedNames>
  <calcPr/>
</workbook>
</file>

<file path=xl/calcChain.xml><?xml version="1.0" encoding="utf-8"?>
<calcChain xmlns="http://schemas.openxmlformats.org/spreadsheetml/2006/main">
  <c i="2" l="1" r="R138"/>
  <c r="J35"/>
  <c r="J34"/>
  <c i="1" r="AY95"/>
  <c i="2" r="J33"/>
  <c i="1" r="AX95"/>
  <c i="2"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7"/>
  <c r="E85"/>
  <c r="J22"/>
  <c r="E22"/>
  <c r="J117"/>
  <c r="J21"/>
  <c r="J19"/>
  <c r="E19"/>
  <c r="J89"/>
  <c r="J18"/>
  <c r="J16"/>
  <c r="E16"/>
  <c r="F90"/>
  <c r="J15"/>
  <c r="J13"/>
  <c r="E13"/>
  <c r="F116"/>
  <c r="J12"/>
  <c r="J10"/>
  <c r="J114"/>
  <c i="1" r="L90"/>
  <c r="AM90"/>
  <c r="AM89"/>
  <c r="L89"/>
  <c r="AM87"/>
  <c r="L87"/>
  <c r="L85"/>
  <c r="L84"/>
  <c i="2" r="BK148"/>
  <c r="BK146"/>
  <c r="BK144"/>
  <c r="BK141"/>
  <c r="BK139"/>
  <c r="J136"/>
  <c r="J132"/>
  <c r="J130"/>
  <c r="J127"/>
  <c r="J124"/>
  <c r="J139"/>
  <c r="BK133"/>
  <c r="BK127"/>
  <c r="J123"/>
  <c r="BK128"/>
  <c r="J147"/>
  <c r="BK140"/>
  <c r="J134"/>
  <c r="J129"/>
  <c r="BK137"/>
  <c r="BK125"/>
  <c r="BK147"/>
  <c r="J146"/>
  <c r="J144"/>
  <c r="J140"/>
  <c r="J137"/>
  <c r="J135"/>
  <c r="J133"/>
  <c r="BK130"/>
  <c r="J128"/>
  <c r="BK123"/>
  <c r="BK134"/>
  <c r="BK132"/>
  <c r="J125"/>
  <c i="1" r="AS94"/>
  <c i="2" r="J148"/>
  <c r="J141"/>
  <c r="BK135"/>
  <c r="BK129"/>
  <c r="BK136"/>
  <c r="BK124"/>
  <c l="1" r="R122"/>
  <c r="P126"/>
  <c r="T131"/>
  <c r="T122"/>
  <c r="R126"/>
  <c r="R131"/>
  <c r="R145"/>
  <c r="R142"/>
  <c r="BK122"/>
  <c r="P122"/>
  <c r="BK126"/>
  <c r="J126"/>
  <c r="J97"/>
  <c r="T126"/>
  <c r="BK131"/>
  <c r="J131"/>
  <c r="J98"/>
  <c r="P131"/>
  <c r="BK138"/>
  <c r="J138"/>
  <c r="J99"/>
  <c r="P138"/>
  <c r="T138"/>
  <c r="BK145"/>
  <c r="J145"/>
  <c r="J102"/>
  <c r="P145"/>
  <c r="P142"/>
  <c r="T145"/>
  <c r="T142"/>
  <c r="BK143"/>
  <c r="J143"/>
  <c r="J101"/>
  <c r="F89"/>
  <c r="F117"/>
  <c r="J116"/>
  <c r="BE123"/>
  <c r="BE124"/>
  <c r="BE127"/>
  <c r="BE128"/>
  <c r="BE129"/>
  <c r="BE133"/>
  <c r="BE136"/>
  <c r="J87"/>
  <c r="J90"/>
  <c r="BE125"/>
  <c r="BE130"/>
  <c r="BE132"/>
  <c r="BE134"/>
  <c r="BE135"/>
  <c r="BE137"/>
  <c r="BE139"/>
  <c r="BE140"/>
  <c r="BE141"/>
  <c r="BE144"/>
  <c r="BE146"/>
  <c r="BE147"/>
  <c r="BE148"/>
  <c r="F33"/>
  <c i="1" r="BB95"/>
  <c r="BB94"/>
  <c r="AX94"/>
  <c i="2" r="J32"/>
  <c i="1" r="AW95"/>
  <c i="2" r="F32"/>
  <c i="1" r="BA95"/>
  <c r="BA94"/>
  <c r="AW94"/>
  <c r="AK30"/>
  <c i="2" r="F34"/>
  <c i="1" r="BC95"/>
  <c r="BC94"/>
  <c r="W32"/>
  <c i="2" r="F35"/>
  <c i="1" r="BD95"/>
  <c r="BD94"/>
  <c r="W33"/>
  <c i="2" l="1" r="P121"/>
  <c r="P120"/>
  <c i="1" r="AU95"/>
  <c i="2" r="T121"/>
  <c r="T120"/>
  <c r="BK121"/>
  <c r="BK120"/>
  <c r="J120"/>
  <c r="J94"/>
  <c r="R121"/>
  <c r="R120"/>
  <c r="J122"/>
  <c r="J96"/>
  <c r="BK142"/>
  <c r="J142"/>
  <c r="J100"/>
  <c i="1" r="AU94"/>
  <c r="W31"/>
  <c r="W30"/>
  <c i="2" r="F31"/>
  <c i="1" r="AZ95"/>
  <c r="AZ94"/>
  <c r="W29"/>
  <c i="2" r="J31"/>
  <c i="1" r="AV95"/>
  <c r="AT95"/>
  <c r="AY94"/>
  <c i="2" l="1" r="J121"/>
  <c r="J95"/>
  <c r="J28"/>
  <c i="1" r="AG95"/>
  <c r="AG94"/>
  <c r="AK26"/>
  <c r="AV94"/>
  <c r="AK29"/>
  <c r="AK35"/>
  <c i="2" l="1" r="J37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<sst xmlns="http://schemas.openxmlformats.org/spreadsheetml/2006/main">
  <si>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</si>
  <si>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</si>
  <si>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</si>
  <si>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</si>
  <si>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{3b75477c-fe22-4439-bc57-de2a44558cf1}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</si>
  <si>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</si>
  <si>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</si>
  <si>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</si>
  <si>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</si>
  <si>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</si>
  <si>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</si>
  <si>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</si>
  <si>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</si>
  <si>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</si>
  <si>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2488A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</si>
  <si>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</si>
  <si>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</si>
  <si>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NN1966, chodník od ul. Podchýšská po p. č. 2061 k.ú. Modřany v Praze 12 - ETAPA 1</t>
  </si>
  <si>
    <t>KSO:</t>
  </si>
  <si>
    <t>CC-CZ:</t>
  </si>
  <si>
    <t>Místo:</t>
  </si>
  <si>
    <t xml:space="preserve"> </t>
  </si>
  <si>
    <t>Datum:</t>
  </si>
  <si>
    <t>1. 2. 2025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</si>
  <si>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</si>
  <si>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</si>
  <si>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</si>
  <si>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</si>
  <si>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</si>
  <si>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</si>
  <si>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</si>
  <si>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</si>
  <si>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</si>
  <si>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</si>
  <si>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</si>
  <si>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</si>
  <si>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</si>
  <si>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</si>
  <si>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</si>
  <si>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</si>
  <si>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</si>
  <si>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</si>
  <si>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</si>
  <si>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</si>
  <si>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</si>
  <si>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</si>
  <si>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</si>
  <si>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</si>
  <si>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</si>
  <si>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</si>
  <si>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</si>
  <si>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</si>
  <si>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</si>
  <si>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</si>
  <si>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</si>
  <si>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</si>
  <si>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</si>
  <si>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</si>
  <si>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</si>
  <si>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</si>
  <si>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</si>
  <si>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</si>
  <si>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</si>
  <si>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</si>
  <si>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</si>
  <si>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</si>
  <si>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</si>
  <si>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</si>
  <si>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</si>
  <si>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</si>
  <si>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</si>
  <si>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</si>
  <si>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</si>
  <si>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</si>
  <si>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</si>
  <si>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</si>
  <si>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</si>
  <si>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</si>
  <si>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</si>
  <si>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</si>
  <si>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</si>
  <si>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</si>
  <si>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</si>
  <si>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</si>
  <si>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</si>
  <si>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</si>
  <si>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</si>
  <si>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</si>
  <si>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</si>
  <si>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</si>
  <si>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</si>
  <si>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</si>
  <si>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</si>
  <si>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</si>
  <si>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</si>
  <si>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</si>
  <si>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</si>
  <si>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</si>
  <si>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</si>
  <si>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</si>
  <si>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</si>
  <si>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</si>
  <si>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</si>
  <si>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</si>
  <si>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</si>
  <si>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</si>
  <si>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</si>
  <si>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</si>
  <si>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</si>
  <si>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</si>
  <si>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</si>
  <si>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</si>
  <si>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</si>
  <si>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121111201</t>
  </si>
  <si>
    <t>Odstranění lesní hrabanky</t>
  </si>
  <si>
    <t>m2</t>
  </si>
  <si>
    <t>4</t>
  </si>
  <si>
    <t>-769415871</t>
  </si>
  <si>
    <t>122351101</t>
  </si>
  <si>
    <t>Odkopávky a prokopávky nezapažené v hornině třídy těžitelnosti II skupiny 4 objem do 20 m3 strojně</t>
  </si>
  <si>
    <t>m3</t>
  </si>
  <si>
    <t>-1045023870</t>
  </si>
  <si>
    <t>3</t>
  </si>
  <si>
    <t>181152302</t>
  </si>
  <si>
    <t>Úprava pláně pro silnice a dálnice v zářezech se zhutněním</t>
  </si>
  <si>
    <t>1232765874</t>
  </si>
  <si>
    <t>5</t>
  </si>
  <si>
    <t>Komunikace pozemní</t>
  </si>
  <si>
    <t>564851011</t>
  </si>
  <si>
    <t>Podklad ze štěrkodrtě ŠD plochy do 100 m2 tl 150 mm</t>
  </si>
  <si>
    <t>1563735816</t>
  </si>
  <si>
    <t>596212210</t>
  </si>
  <si>
    <t>Kladení zámkové dlažby pozemních komunikací ručně tl 80 mm skupiny A pl do 50 m2</t>
  </si>
  <si>
    <t>-660497157</t>
  </si>
  <si>
    <t>6</t>
  </si>
  <si>
    <t>M</t>
  </si>
  <si>
    <t>59245020</t>
  </si>
  <si>
    <t>dlažba tvar obdélník betonová 200x100x80mm přírodní</t>
  </si>
  <si>
    <t>8</t>
  </si>
  <si>
    <t>-1976688188</t>
  </si>
  <si>
    <t>7</t>
  </si>
  <si>
    <t>LSV.100528</t>
  </si>
  <si>
    <t>PROMENÁDA SLEPECKÁ dlažba 8 cm, červená</t>
  </si>
  <si>
    <t>-800274821</t>
  </si>
  <si>
    <t>9</t>
  </si>
  <si>
    <t>Ostatní konstrukce a práce, bourání</t>
  </si>
  <si>
    <t>916131213</t>
  </si>
  <si>
    <t>Osazení silničního obrubníku betonového stojatého s boční opěrou do lože z betonu prostého</t>
  </si>
  <si>
    <t>m</t>
  </si>
  <si>
    <t>-1449833294</t>
  </si>
  <si>
    <t>59217062</t>
  </si>
  <si>
    <t>obrubník parkový betonový 1000x50x250mm přírodní</t>
  </si>
  <si>
    <t>-818093823</t>
  </si>
  <si>
    <t>10</t>
  </si>
  <si>
    <t>916131213.1</t>
  </si>
  <si>
    <t>-121611397</t>
  </si>
  <si>
    <t>11</t>
  </si>
  <si>
    <t>592174600</t>
  </si>
  <si>
    <t>obrubník betonový chodníkový ABO 2-15 100x15x25 cm</t>
  </si>
  <si>
    <t>kus</t>
  </si>
  <si>
    <t>-1741333072</t>
  </si>
  <si>
    <t>R-007.2</t>
  </si>
  <si>
    <t>Lokální oprava rýhy za obrubou</t>
  </si>
  <si>
    <t>771932003</t>
  </si>
  <si>
    <t>13</t>
  </si>
  <si>
    <t>S205</t>
  </si>
  <si>
    <t>Sadové práce</t>
  </si>
  <si>
    <t>kpl</t>
  </si>
  <si>
    <t>842998363</t>
  </si>
  <si>
    <t>997</t>
  </si>
  <si>
    <t>Přesun sutě</t>
  </si>
  <si>
    <t>14</t>
  </si>
  <si>
    <t>997211521</t>
  </si>
  <si>
    <t>Vodorovná doprava vybouraných hmot po suchu na vzdálenost do 1 km</t>
  </si>
  <si>
    <t>t</t>
  </si>
  <si>
    <t>1132917708</t>
  </si>
  <si>
    <t>15</t>
  </si>
  <si>
    <t>997211529</t>
  </si>
  <si>
    <t>Příplatek ZKD 19 km u vodorovné dopravy vybouraných hmot</t>
  </si>
  <si>
    <t>1360939522</t>
  </si>
  <si>
    <t>16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</si>
  <si>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</si>
  <si>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</si>
  <si>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</si>
  <si>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VRN</t>
  </si>
  <si>
    <t>Vedlejší rozpočtové náklady</t>
  </si>
  <si>
    <t>VRN3</t>
  </si>
  <si>
    <t>Zařízení staveniště</t>
  </si>
  <si>
    <t>17</t>
  </si>
  <si>
    <t>030001000</t>
  </si>
  <si>
    <t>…</t>
  </si>
  <si>
    <t>1024</t>
  </si>
  <si>
    <t>2079559743</t>
  </si>
  <si>
    <t>VRN9</t>
  </si>
  <si>
    <t>Ostatní náklady</t>
  </si>
  <si>
    <t>18</t>
  </si>
  <si>
    <t>090001000</t>
  </si>
  <si>
    <t>DIO, DIR</t>
  </si>
  <si>
    <t>-612473637</t>
  </si>
  <si>
    <t>19</t>
  </si>
  <si>
    <t>R-007</t>
  </si>
  <si>
    <t>Sondy</t>
  </si>
  <si>
    <t>-1335340556</t>
  </si>
  <si>
    <t>20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</si>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</sst>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2488A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NN1966, chodník od ul. Podchýšská po p. č. 2061 k.ú. Modřany v Praze 12 - ETAPA 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1. 2. 2025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37.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'2488A - NN1966, chodník o...'!J28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'2488A - NN1966, chodník o...'!P120</f>
        <v>0</v>
      </c>
      <c r="AV95" s="107">
        <f>'2488A - NN1966, chodník o...'!J31</f>
        <v>0</v>
      </c>
      <c r="AW95" s="107">
        <f>'2488A - NN1966, chodník o...'!J32</f>
        <v>0</v>
      </c>
      <c r="AX95" s="107">
        <f>'2488A - NN1966, chodník o...'!J33</f>
        <v>0</v>
      </c>
      <c r="AY95" s="107">
        <f>'2488A - NN1966, chodník o...'!J34</f>
        <v>0</v>
      </c>
      <c r="AZ95" s="107">
        <f>'2488A - NN1966, chodník o...'!F31</f>
        <v>0</v>
      </c>
      <c r="BA95" s="107">
        <f>'2488A - NN1966, chodník o...'!F32</f>
        <v>0</v>
      </c>
      <c r="BB95" s="107">
        <f>'2488A - NN1966, chodník o...'!F33</f>
        <v>0</v>
      </c>
      <c r="BC95" s="107">
        <f>'2488A - NN1966, chodník o...'!F34</f>
        <v>0</v>
      </c>
      <c r="BD95" s="109">
        <f>'2488A - NN1966, chodník o...'!F35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88A - NN1966, chodník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30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1. 2. 2025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ROUND(J120,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ROUND((SUM(BE120:BE148)),  2)</f>
        <v>0</v>
      </c>
      <c r="G31" s="34"/>
      <c r="H31" s="34"/>
      <c r="I31" s="118">
        <v>0.20999999999999999</v>
      </c>
      <c r="J31" s="117">
        <f>ROUND(((SUM(BE120:BE148))*I31),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ROUND((SUM(BF120:BF148)),  2)</f>
        <v>0</v>
      </c>
      <c r="G32" s="34"/>
      <c r="H32" s="34"/>
      <c r="I32" s="118">
        <v>0.12</v>
      </c>
      <c r="J32" s="117">
        <f>ROUND(((SUM(BF120:BF148))*I32),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ROUND((SUM(BG120:BG148)),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ROUND((SUM(BH120:BH148)),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ROUND((SUM(BI120:BI148)),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30" customHeight="1">
      <c r="A85" s="34"/>
      <c r="B85" s="35"/>
      <c r="C85" s="34"/>
      <c r="D85" s="34"/>
      <c r="E85" s="63" t="str">
        <f>E7</f>
        <v>NN1966, chodník od ul. Podchýšská po p. č. 2061 k.ú. Modřany v Praze 12 - ETAPA 1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1. 2. 2025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J120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J121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J122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J126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J131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J138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0"/>
      <c r="C100" s="9"/>
      <c r="D100" s="131" t="s">
        <v>92</v>
      </c>
      <c r="E100" s="132"/>
      <c r="F100" s="132"/>
      <c r="G100" s="132"/>
      <c r="H100" s="132"/>
      <c r="I100" s="132"/>
      <c r="J100" s="133">
        <f>J142</f>
        <v>0</v>
      </c>
      <c r="K100" s="9"/>
      <c r="L100" s="13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34"/>
      <c r="C101" s="10"/>
      <c r="D101" s="135" t="s">
        <v>93</v>
      </c>
      <c r="E101" s="136"/>
      <c r="F101" s="136"/>
      <c r="G101" s="136"/>
      <c r="H101" s="136"/>
      <c r="I101" s="136"/>
      <c r="J101" s="137">
        <f>J143</f>
        <v>0</v>
      </c>
      <c r="K101" s="10"/>
      <c r="L101" s="13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J145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95</v>
      </c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16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30" customHeight="1">
      <c r="A112" s="34"/>
      <c r="B112" s="35"/>
      <c r="C112" s="34"/>
      <c r="D112" s="34"/>
      <c r="E112" s="63" t="str">
        <f>E7</f>
        <v>NN1966, chodník od ul. Podchýšská po p. č. 2061 k.ú. Modřany v Praze 12 - ETAPA 1</v>
      </c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20</v>
      </c>
      <c r="D114" s="34"/>
      <c r="E114" s="34"/>
      <c r="F114" s="23" t="str">
        <f>F10</f>
        <v xml:space="preserve"> </v>
      </c>
      <c r="G114" s="34"/>
      <c r="H114" s="34"/>
      <c r="I114" s="28" t="s">
        <v>22</v>
      </c>
      <c r="J114" s="65" t="str">
        <f>IF(J10="","",J10)</f>
        <v>1. 2. 2025</v>
      </c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24</v>
      </c>
      <c r="D116" s="34"/>
      <c r="E116" s="34"/>
      <c r="F116" s="23" t="str">
        <f>E13</f>
        <v xml:space="preserve"> </v>
      </c>
      <c r="G116" s="34"/>
      <c r="H116" s="34"/>
      <c r="I116" s="28" t="s">
        <v>29</v>
      </c>
      <c r="J116" s="32" t="str">
        <f>E19</f>
        <v xml:space="preserve"> 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27</v>
      </c>
      <c r="D117" s="34"/>
      <c r="E117" s="34"/>
      <c r="F117" s="23" t="str">
        <f>IF(E16="","",E16)</f>
        <v>Vyplň údaj</v>
      </c>
      <c r="G117" s="34"/>
      <c r="H117" s="34"/>
      <c r="I117" s="28" t="s">
        <v>31</v>
      </c>
      <c r="J117" s="32" t="str">
        <f>E22</f>
        <v xml:space="preserve"> </v>
      </c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0.32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1" customFormat="1" ht="29.28" customHeight="1">
      <c r="A119" s="138"/>
      <c r="B119" s="139"/>
      <c r="C119" s="140" t="s">
        <v>96</v>
      </c>
      <c r="D119" s="141" t="s">
        <v>58</v>
      </c>
      <c r="E119" s="141" t="s">
        <v>54</v>
      </c>
      <c r="F119" s="141" t="s">
        <v>55</v>
      </c>
      <c r="G119" s="141" t="s">
        <v>97</v>
      </c>
      <c r="H119" s="141" t="s">
        <v>98</v>
      </c>
      <c r="I119" s="141" t="s">
        <v>99</v>
      </c>
      <c r="J119" s="142" t="s">
        <v>84</v>
      </c>
      <c r="K119" s="143" t="s">
        <v>100</v>
      </c>
      <c r="L119" s="144"/>
      <c r="M119" s="82" t="s">
        <v>1</v>
      </c>
      <c r="N119" s="83" t="s">
        <v>37</v>
      </c>
      <c r="O119" s="83" t="s">
        <v>101</v>
      </c>
      <c r="P119" s="83" t="s">
        <v>102</v>
      </c>
      <c r="Q119" s="83" t="s">
        <v>103</v>
      </c>
      <c r="R119" s="83" t="s">
        <v>104</v>
      </c>
      <c r="S119" s="83" t="s">
        <v>105</v>
      </c>
      <c r="T119" s="84" t="s">
        <v>106</v>
      </c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</row>
    <row r="120" s="2" customFormat="1" ht="22.8" customHeight="1">
      <c r="A120" s="34"/>
      <c r="B120" s="35"/>
      <c r="C120" s="89" t="s">
        <v>107</v>
      </c>
      <c r="D120" s="34"/>
      <c r="E120" s="34"/>
      <c r="F120" s="34"/>
      <c r="G120" s="34"/>
      <c r="H120" s="34"/>
      <c r="I120" s="34"/>
      <c r="J120" s="145">
        <f>BK120</f>
        <v>0</v>
      </c>
      <c r="K120" s="34"/>
      <c r="L120" s="35"/>
      <c r="M120" s="85"/>
      <c r="N120" s="69"/>
      <c r="O120" s="86"/>
      <c r="P120" s="146">
        <f>P121+P142</f>
        <v>0</v>
      </c>
      <c r="Q120" s="86"/>
      <c r="R120" s="146">
        <f>R121+R142</f>
        <v>139.84528</v>
      </c>
      <c r="S120" s="86"/>
      <c r="T120" s="147">
        <f>T121+T142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5" t="s">
        <v>72</v>
      </c>
      <c r="AU120" s="15" t="s">
        <v>86</v>
      </c>
      <c r="BK120" s="148">
        <f>BK121+BK142</f>
        <v>0</v>
      </c>
    </row>
    <row r="121" s="12" customFormat="1" ht="25.92" customHeight="1">
      <c r="A121" s="12"/>
      <c r="B121" s="149"/>
      <c r="C121" s="12"/>
      <c r="D121" s="150" t="s">
        <v>72</v>
      </c>
      <c r="E121" s="151" t="s">
        <v>108</v>
      </c>
      <c r="F121" s="151" t="s">
        <v>109</v>
      </c>
      <c r="G121" s="12"/>
      <c r="H121" s="12"/>
      <c r="I121" s="152"/>
      <c r="J121" s="153">
        <f>BK121</f>
        <v>0</v>
      </c>
      <c r="K121" s="12"/>
      <c r="L121" s="149"/>
      <c r="M121" s="154"/>
      <c r="N121" s="155"/>
      <c r="O121" s="155"/>
      <c r="P121" s="156">
        <f>P122+P126+P131+P138</f>
        <v>0</v>
      </c>
      <c r="Q121" s="155"/>
      <c r="R121" s="156">
        <f>R122+R126+R131+R138</f>
        <v>139.81756000000001</v>
      </c>
      <c r="S121" s="155"/>
      <c r="T121" s="157">
        <f>T122+T126+T131+T138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0" t="s">
        <v>78</v>
      </c>
      <c r="AT121" s="158" t="s">
        <v>72</v>
      </c>
      <c r="AU121" s="158" t="s">
        <v>73</v>
      </c>
      <c r="AY121" s="150" t="s">
        <v>110</v>
      </c>
      <c r="BK121" s="159">
        <f>BK122+BK126+BK131+BK138</f>
        <v>0</v>
      </c>
    </row>
    <row r="122" s="12" customFormat="1" ht="22.8" customHeight="1">
      <c r="A122" s="12"/>
      <c r="B122" s="149"/>
      <c r="C122" s="12"/>
      <c r="D122" s="150" t="s">
        <v>72</v>
      </c>
      <c r="E122" s="160" t="s">
        <v>78</v>
      </c>
      <c r="F122" s="160" t="s">
        <v>111</v>
      </c>
      <c r="G122" s="12"/>
      <c r="H122" s="12"/>
      <c r="I122" s="152"/>
      <c r="J122" s="161">
        <f>BK122</f>
        <v>0</v>
      </c>
      <c r="K122" s="12"/>
      <c r="L122" s="149"/>
      <c r="M122" s="154"/>
      <c r="N122" s="155"/>
      <c r="O122" s="155"/>
      <c r="P122" s="156">
        <f>SUM(P123:P125)</f>
        <v>0</v>
      </c>
      <c r="Q122" s="155"/>
      <c r="R122" s="156">
        <f>SUM(R123:R125)</f>
        <v>0</v>
      </c>
      <c r="S122" s="155"/>
      <c r="T122" s="157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0" t="s">
        <v>78</v>
      </c>
      <c r="AT122" s="158" t="s">
        <v>72</v>
      </c>
      <c r="AU122" s="158" t="s">
        <v>78</v>
      </c>
      <c r="AY122" s="150" t="s">
        <v>110</v>
      </c>
      <c r="BK122" s="159">
        <f>SUM(BK123:BK125)</f>
        <v>0</v>
      </c>
    </row>
    <row r="123" s="2" customFormat="1" ht="16.5" customHeight="1">
      <c r="A123" s="34"/>
      <c r="B123" s="162"/>
      <c r="C123" s="163" t="s">
        <v>78</v>
      </c>
      <c r="D123" s="163" t="s">
        <v>112</v>
      </c>
      <c r="E123" s="164" t="s">
        <v>113</v>
      </c>
      <c r="F123" s="165" t="s">
        <v>114</v>
      </c>
      <c r="G123" s="166" t="s">
        <v>115</v>
      </c>
      <c r="H123" s="167">
        <v>300</v>
      </c>
      <c r="I123" s="168"/>
      <c r="J123" s="169">
        <f>ROUND(I123*H123,2)</f>
        <v>0</v>
      </c>
      <c r="K123" s="170"/>
      <c r="L123" s="35"/>
      <c r="M123" s="171" t="s">
        <v>1</v>
      </c>
      <c r="N123" s="172" t="s">
        <v>38</v>
      </c>
      <c r="O123" s="73"/>
      <c r="P123" s="173">
        <f>O123*H123</f>
        <v>0</v>
      </c>
      <c r="Q123" s="173">
        <v>0</v>
      </c>
      <c r="R123" s="173">
        <f>Q123*H123</f>
        <v>0</v>
      </c>
      <c r="S123" s="173">
        <v>0</v>
      </c>
      <c r="T123" s="174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75" t="s">
        <v>116</v>
      </c>
      <c r="AT123" s="175" t="s">
        <v>112</v>
      </c>
      <c r="AU123" s="175" t="s">
        <v>80</v>
      </c>
      <c r="AY123" s="15" t="s">
        <v>110</v>
      </c>
      <c r="BE123" s="176">
        <f>IF(N123="základní",J123,0)</f>
        <v>0</v>
      </c>
      <c r="BF123" s="176">
        <f>IF(N123="snížená",J123,0)</f>
        <v>0</v>
      </c>
      <c r="BG123" s="176">
        <f>IF(N123="zákl. přenesená",J123,0)</f>
        <v>0</v>
      </c>
      <c r="BH123" s="176">
        <f>IF(N123="sníž. přenesená",J123,0)</f>
        <v>0</v>
      </c>
      <c r="BI123" s="176">
        <f>IF(N123="nulová",J123,0)</f>
        <v>0</v>
      </c>
      <c r="BJ123" s="15" t="s">
        <v>78</v>
      </c>
      <c r="BK123" s="176">
        <f>ROUND(I123*H123,2)</f>
        <v>0</v>
      </c>
      <c r="BL123" s="15" t="s">
        <v>116</v>
      </c>
      <c r="BM123" s="175" t="s">
        <v>117</v>
      </c>
    </row>
    <row r="124" s="2" customFormat="1" ht="33" customHeight="1">
      <c r="A124" s="34"/>
      <c r="B124" s="162"/>
      <c r="C124" s="163" t="s">
        <v>80</v>
      </c>
      <c r="D124" s="163" t="s">
        <v>112</v>
      </c>
      <c r="E124" s="164" t="s">
        <v>118</v>
      </c>
      <c r="F124" s="165" t="s">
        <v>119</v>
      </c>
      <c r="G124" s="166" t="s">
        <v>120</v>
      </c>
      <c r="H124" s="167">
        <v>90</v>
      </c>
      <c r="I124" s="168"/>
      <c r="J124" s="169">
        <f>ROUND(I124*H124,2)</f>
        <v>0</v>
      </c>
      <c r="K124" s="170"/>
      <c r="L124" s="35"/>
      <c r="M124" s="171" t="s">
        <v>1</v>
      </c>
      <c r="N124" s="172" t="s">
        <v>38</v>
      </c>
      <c r="O124" s="73"/>
      <c r="P124" s="173">
        <f>O124*H124</f>
        <v>0</v>
      </c>
      <c r="Q124" s="173">
        <v>0</v>
      </c>
      <c r="R124" s="173">
        <f>Q124*H124</f>
        <v>0</v>
      </c>
      <c r="S124" s="173">
        <v>0</v>
      </c>
      <c r="T124" s="174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75" t="s">
        <v>116</v>
      </c>
      <c r="AT124" s="175" t="s">
        <v>112</v>
      </c>
      <c r="AU124" s="175" t="s">
        <v>80</v>
      </c>
      <c r="AY124" s="15" t="s">
        <v>110</v>
      </c>
      <c r="BE124" s="176">
        <f>IF(N124="základní",J124,0)</f>
        <v>0</v>
      </c>
      <c r="BF124" s="176">
        <f>IF(N124="snížená",J124,0)</f>
        <v>0</v>
      </c>
      <c r="BG124" s="176">
        <f>IF(N124="zákl. přenesená",J124,0)</f>
        <v>0</v>
      </c>
      <c r="BH124" s="176">
        <f>IF(N124="sníž. přenesená",J124,0)</f>
        <v>0</v>
      </c>
      <c r="BI124" s="176">
        <f>IF(N124="nulová",J124,0)</f>
        <v>0</v>
      </c>
      <c r="BJ124" s="15" t="s">
        <v>78</v>
      </c>
      <c r="BK124" s="176">
        <f>ROUND(I124*H124,2)</f>
        <v>0</v>
      </c>
      <c r="BL124" s="15" t="s">
        <v>116</v>
      </c>
      <c r="BM124" s="175" t="s">
        <v>121</v>
      </c>
    </row>
    <row r="125" s="2" customFormat="1" ht="24.15" customHeight="1">
      <c r="A125" s="34"/>
      <c r="B125" s="162"/>
      <c r="C125" s="163" t="s">
        <v>122</v>
      </c>
      <c r="D125" s="163" t="s">
        <v>112</v>
      </c>
      <c r="E125" s="164" t="s">
        <v>123</v>
      </c>
      <c r="F125" s="165" t="s">
        <v>124</v>
      </c>
      <c r="G125" s="166" t="s">
        <v>115</v>
      </c>
      <c r="H125" s="167">
        <v>300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116</v>
      </c>
      <c r="AT125" s="175" t="s">
        <v>112</v>
      </c>
      <c r="AU125" s="175" t="s">
        <v>80</v>
      </c>
      <c r="AY125" s="15" t="s">
        <v>110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116</v>
      </c>
      <c r="BM125" s="175" t="s">
        <v>125</v>
      </c>
    </row>
    <row r="126" s="12" customFormat="1" ht="22.8" customHeight="1">
      <c r="A126" s="12"/>
      <c r="B126" s="149"/>
      <c r="C126" s="12"/>
      <c r="D126" s="150" t="s">
        <v>72</v>
      </c>
      <c r="E126" s="160" t="s">
        <v>126</v>
      </c>
      <c r="F126" s="160" t="s">
        <v>127</v>
      </c>
      <c r="G126" s="12"/>
      <c r="H126" s="12"/>
      <c r="I126" s="152"/>
      <c r="J126" s="161">
        <f>BK126</f>
        <v>0</v>
      </c>
      <c r="K126" s="12"/>
      <c r="L126" s="149"/>
      <c r="M126" s="154"/>
      <c r="N126" s="155"/>
      <c r="O126" s="155"/>
      <c r="P126" s="156">
        <f>SUM(P127:P130)</f>
        <v>0</v>
      </c>
      <c r="Q126" s="155"/>
      <c r="R126" s="156">
        <f>SUM(R127:R130)</f>
        <v>87.767560000000003</v>
      </c>
      <c r="S126" s="155"/>
      <c r="T126" s="157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0" t="s">
        <v>78</v>
      </c>
      <c r="AT126" s="158" t="s">
        <v>72</v>
      </c>
      <c r="AU126" s="158" t="s">
        <v>78</v>
      </c>
      <c r="AY126" s="150" t="s">
        <v>110</v>
      </c>
      <c r="BK126" s="159">
        <f>SUM(BK127:BK130)</f>
        <v>0</v>
      </c>
    </row>
    <row r="127" s="2" customFormat="1" ht="21.75" customHeight="1">
      <c r="A127" s="34"/>
      <c r="B127" s="162"/>
      <c r="C127" s="163" t="s">
        <v>116</v>
      </c>
      <c r="D127" s="163" t="s">
        <v>112</v>
      </c>
      <c r="E127" s="164" t="s">
        <v>128</v>
      </c>
      <c r="F127" s="165" t="s">
        <v>129</v>
      </c>
      <c r="G127" s="166" t="s">
        <v>115</v>
      </c>
      <c r="H127" s="167">
        <v>300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116</v>
      </c>
      <c r="AT127" s="175" t="s">
        <v>112</v>
      </c>
      <c r="AU127" s="175" t="s">
        <v>80</v>
      </c>
      <c r="AY127" s="15" t="s">
        <v>110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116</v>
      </c>
      <c r="BM127" s="175" t="s">
        <v>130</v>
      </c>
    </row>
    <row r="128" s="2" customFormat="1" ht="24.15" customHeight="1">
      <c r="A128" s="34"/>
      <c r="B128" s="162"/>
      <c r="C128" s="163" t="s">
        <v>126</v>
      </c>
      <c r="D128" s="163" t="s">
        <v>112</v>
      </c>
      <c r="E128" s="164" t="s">
        <v>131</v>
      </c>
      <c r="F128" s="165" t="s">
        <v>132</v>
      </c>
      <c r="G128" s="166" t="s">
        <v>115</v>
      </c>
      <c r="H128" s="167">
        <v>300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0.11162</v>
      </c>
      <c r="R128" s="173">
        <f>Q128*H128</f>
        <v>33.485999999999997</v>
      </c>
      <c r="S128" s="173">
        <v>0</v>
      </c>
      <c r="T128" s="174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116</v>
      </c>
      <c r="AT128" s="175" t="s">
        <v>112</v>
      </c>
      <c r="AU128" s="175" t="s">
        <v>80</v>
      </c>
      <c r="AY128" s="15" t="s">
        <v>110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116</v>
      </c>
      <c r="BM128" s="175" t="s">
        <v>133</v>
      </c>
    </row>
    <row r="129" s="2" customFormat="1" ht="21.75" customHeight="1">
      <c r="A129" s="34"/>
      <c r="B129" s="162"/>
      <c r="C129" s="177" t="s">
        <v>134</v>
      </c>
      <c r="D129" s="177" t="s">
        <v>135</v>
      </c>
      <c r="E129" s="178" t="s">
        <v>136</v>
      </c>
      <c r="F129" s="179" t="s">
        <v>137</v>
      </c>
      <c r="G129" s="180" t="s">
        <v>115</v>
      </c>
      <c r="H129" s="181">
        <v>305.435</v>
      </c>
      <c r="I129" s="182"/>
      <c r="J129" s="183">
        <f>ROUND(I129*H129,2)</f>
        <v>0</v>
      </c>
      <c r="K129" s="184"/>
      <c r="L129" s="185"/>
      <c r="M129" s="186" t="s">
        <v>1</v>
      </c>
      <c r="N129" s="187" t="s">
        <v>38</v>
      </c>
      <c r="O129" s="73"/>
      <c r="P129" s="173">
        <f>O129*H129</f>
        <v>0</v>
      </c>
      <c r="Q129" s="173">
        <v>0.17599999999999999</v>
      </c>
      <c r="R129" s="173">
        <f>Q129*H129</f>
        <v>53.75656</v>
      </c>
      <c r="S129" s="173">
        <v>0</v>
      </c>
      <c r="T129" s="174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138</v>
      </c>
      <c r="AT129" s="175" t="s">
        <v>135</v>
      </c>
      <c r="AU129" s="175" t="s">
        <v>80</v>
      </c>
      <c r="AY129" s="15" t="s">
        <v>110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116</v>
      </c>
      <c r="BM129" s="175" t="s">
        <v>139</v>
      </c>
    </row>
    <row r="130" s="2" customFormat="1" ht="16.5" customHeight="1">
      <c r="A130" s="34"/>
      <c r="B130" s="162"/>
      <c r="C130" s="177" t="s">
        <v>140</v>
      </c>
      <c r="D130" s="177" t="s">
        <v>135</v>
      </c>
      <c r="E130" s="178" t="s">
        <v>141</v>
      </c>
      <c r="F130" s="179" t="s">
        <v>142</v>
      </c>
      <c r="G130" s="180" t="s">
        <v>115</v>
      </c>
      <c r="H130" s="181">
        <v>3</v>
      </c>
      <c r="I130" s="182"/>
      <c r="J130" s="183">
        <f>ROUND(I130*H130,2)</f>
        <v>0</v>
      </c>
      <c r="K130" s="184"/>
      <c r="L130" s="185"/>
      <c r="M130" s="186" t="s">
        <v>1</v>
      </c>
      <c r="N130" s="187" t="s">
        <v>38</v>
      </c>
      <c r="O130" s="73"/>
      <c r="P130" s="173">
        <f>O130*H130</f>
        <v>0</v>
      </c>
      <c r="Q130" s="173">
        <v>0.17499999999999999</v>
      </c>
      <c r="R130" s="173">
        <f>Q130*H130</f>
        <v>0.52499999999999991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138</v>
      </c>
      <c r="AT130" s="175" t="s">
        <v>135</v>
      </c>
      <c r="AU130" s="175" t="s">
        <v>80</v>
      </c>
      <c r="AY130" s="15" t="s">
        <v>110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116</v>
      </c>
      <c r="BM130" s="175" t="s">
        <v>143</v>
      </c>
    </row>
    <row r="131" s="12" customFormat="1" ht="22.8" customHeight="1">
      <c r="A131" s="12"/>
      <c r="B131" s="149"/>
      <c r="C131" s="12"/>
      <c r="D131" s="150" t="s">
        <v>72</v>
      </c>
      <c r="E131" s="160" t="s">
        <v>144</v>
      </c>
      <c r="F131" s="160" t="s">
        <v>145</v>
      </c>
      <c r="G131" s="12"/>
      <c r="H131" s="12"/>
      <c r="I131" s="152"/>
      <c r="J131" s="161">
        <f>BK131</f>
        <v>0</v>
      </c>
      <c r="K131" s="12"/>
      <c r="L131" s="149"/>
      <c r="M131" s="154"/>
      <c r="N131" s="155"/>
      <c r="O131" s="155"/>
      <c r="P131" s="156">
        <f>SUM(P132:P137)</f>
        <v>0</v>
      </c>
      <c r="Q131" s="155"/>
      <c r="R131" s="156">
        <f>SUM(R132:R137)</f>
        <v>52.050000000000004</v>
      </c>
      <c r="S131" s="155"/>
      <c r="T131" s="157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50" t="s">
        <v>78</v>
      </c>
      <c r="AT131" s="158" t="s">
        <v>72</v>
      </c>
      <c r="AU131" s="158" t="s">
        <v>78</v>
      </c>
      <c r="AY131" s="150" t="s">
        <v>110</v>
      </c>
      <c r="BK131" s="159">
        <f>SUM(BK132:BK137)</f>
        <v>0</v>
      </c>
    </row>
    <row r="132" s="2" customFormat="1" ht="33" customHeight="1">
      <c r="A132" s="34"/>
      <c r="B132" s="162"/>
      <c r="C132" s="163" t="s">
        <v>138</v>
      </c>
      <c r="D132" s="163" t="s">
        <v>112</v>
      </c>
      <c r="E132" s="164" t="s">
        <v>146</v>
      </c>
      <c r="F132" s="165" t="s">
        <v>147</v>
      </c>
      <c r="G132" s="166" t="s">
        <v>148</v>
      </c>
      <c r="H132" s="167">
        <v>260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0.15540000000000001</v>
      </c>
      <c r="R132" s="173">
        <f>Q132*H132</f>
        <v>40.404000000000003</v>
      </c>
      <c r="S132" s="173">
        <v>0</v>
      </c>
      <c r="T132" s="17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116</v>
      </c>
      <c r="AT132" s="175" t="s">
        <v>112</v>
      </c>
      <c r="AU132" s="175" t="s">
        <v>80</v>
      </c>
      <c r="AY132" s="15" t="s">
        <v>110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116</v>
      </c>
      <c r="BM132" s="175" t="s">
        <v>149</v>
      </c>
    </row>
    <row r="133" s="2" customFormat="1" ht="21.75" customHeight="1">
      <c r="A133" s="34"/>
      <c r="B133" s="162"/>
      <c r="C133" s="177" t="s">
        <v>144</v>
      </c>
      <c r="D133" s="177" t="s">
        <v>135</v>
      </c>
      <c r="E133" s="178" t="s">
        <v>150</v>
      </c>
      <c r="F133" s="179" t="s">
        <v>151</v>
      </c>
      <c r="G133" s="180" t="s">
        <v>148</v>
      </c>
      <c r="H133" s="181">
        <v>260</v>
      </c>
      <c r="I133" s="182"/>
      <c r="J133" s="183">
        <f>ROUND(I133*H133,2)</f>
        <v>0</v>
      </c>
      <c r="K133" s="184"/>
      <c r="L133" s="185"/>
      <c r="M133" s="186" t="s">
        <v>1</v>
      </c>
      <c r="N133" s="187" t="s">
        <v>38</v>
      </c>
      <c r="O133" s="73"/>
      <c r="P133" s="173">
        <f>O133*H133</f>
        <v>0</v>
      </c>
      <c r="Q133" s="173">
        <v>0.0263</v>
      </c>
      <c r="R133" s="173">
        <f>Q133*H133</f>
        <v>6.8380000000000001</v>
      </c>
      <c r="S133" s="173">
        <v>0</v>
      </c>
      <c r="T133" s="17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138</v>
      </c>
      <c r="AT133" s="175" t="s">
        <v>135</v>
      </c>
      <c r="AU133" s="175" t="s">
        <v>80</v>
      </c>
      <c r="AY133" s="15" t="s">
        <v>110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116</v>
      </c>
      <c r="BM133" s="175" t="s">
        <v>152</v>
      </c>
    </row>
    <row r="134" s="2" customFormat="1" ht="33" customHeight="1">
      <c r="A134" s="34"/>
      <c r="B134" s="162"/>
      <c r="C134" s="163" t="s">
        <v>153</v>
      </c>
      <c r="D134" s="163" t="s">
        <v>112</v>
      </c>
      <c r="E134" s="164" t="s">
        <v>154</v>
      </c>
      <c r="F134" s="165" t="s">
        <v>147</v>
      </c>
      <c r="G134" s="166" t="s">
        <v>148</v>
      </c>
      <c r="H134" s="167">
        <v>20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0.15540000000000001</v>
      </c>
      <c r="R134" s="173">
        <f>Q134*H134</f>
        <v>3.1080000000000001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116</v>
      </c>
      <c r="AT134" s="175" t="s">
        <v>112</v>
      </c>
      <c r="AU134" s="175" t="s">
        <v>80</v>
      </c>
      <c r="AY134" s="15" t="s">
        <v>110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116</v>
      </c>
      <c r="BM134" s="175" t="s">
        <v>155</v>
      </c>
    </row>
    <row r="135" s="2" customFormat="1" ht="21.75" customHeight="1">
      <c r="A135" s="34"/>
      <c r="B135" s="162"/>
      <c r="C135" s="177" t="s">
        <v>156</v>
      </c>
      <c r="D135" s="177" t="s">
        <v>135</v>
      </c>
      <c r="E135" s="178" t="s">
        <v>157</v>
      </c>
      <c r="F135" s="179" t="s">
        <v>158</v>
      </c>
      <c r="G135" s="180" t="s">
        <v>159</v>
      </c>
      <c r="H135" s="181">
        <v>20</v>
      </c>
      <c r="I135" s="182"/>
      <c r="J135" s="183">
        <f>ROUND(I135*H135,2)</f>
        <v>0</v>
      </c>
      <c r="K135" s="184"/>
      <c r="L135" s="185"/>
      <c r="M135" s="186" t="s">
        <v>1</v>
      </c>
      <c r="N135" s="187" t="s">
        <v>38</v>
      </c>
      <c r="O135" s="73"/>
      <c r="P135" s="173">
        <f>O135*H135</f>
        <v>0</v>
      </c>
      <c r="Q135" s="173">
        <v>0.085000000000000006</v>
      </c>
      <c r="R135" s="173">
        <f>Q135*H135</f>
        <v>1.7000000000000002</v>
      </c>
      <c r="S135" s="173">
        <v>0</v>
      </c>
      <c r="T135" s="174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75" t="s">
        <v>138</v>
      </c>
      <c r="AT135" s="175" t="s">
        <v>135</v>
      </c>
      <c r="AU135" s="175" t="s">
        <v>80</v>
      </c>
      <c r="AY135" s="15" t="s">
        <v>110</v>
      </c>
      <c r="BE135" s="176">
        <f>IF(N135="základní",J135,0)</f>
        <v>0</v>
      </c>
      <c r="BF135" s="176">
        <f>IF(N135="snížená",J135,0)</f>
        <v>0</v>
      </c>
      <c r="BG135" s="176">
        <f>IF(N135="zákl. přenesená",J135,0)</f>
        <v>0</v>
      </c>
      <c r="BH135" s="176">
        <f>IF(N135="sníž. přenesená",J135,0)</f>
        <v>0</v>
      </c>
      <c r="BI135" s="176">
        <f>IF(N135="nulová",J135,0)</f>
        <v>0</v>
      </c>
      <c r="BJ135" s="15" t="s">
        <v>78</v>
      </c>
      <c r="BK135" s="176">
        <f>ROUND(I135*H135,2)</f>
        <v>0</v>
      </c>
      <c r="BL135" s="15" t="s">
        <v>116</v>
      </c>
      <c r="BM135" s="175" t="s">
        <v>160</v>
      </c>
    </row>
    <row r="136" s="2" customFormat="1" ht="16.5" customHeight="1">
      <c r="A136" s="34"/>
      <c r="B136" s="162"/>
      <c r="C136" s="163" t="s">
        <v>8</v>
      </c>
      <c r="D136" s="163" t="s">
        <v>112</v>
      </c>
      <c r="E136" s="164" t="s">
        <v>161</v>
      </c>
      <c r="F136" s="165" t="s">
        <v>162</v>
      </c>
      <c r="G136" s="166" t="s">
        <v>148</v>
      </c>
      <c r="H136" s="167">
        <v>280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38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116</v>
      </c>
      <c r="AT136" s="175" t="s">
        <v>112</v>
      </c>
      <c r="AU136" s="175" t="s">
        <v>80</v>
      </c>
      <c r="AY136" s="15" t="s">
        <v>110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116</v>
      </c>
      <c r="BM136" s="175" t="s">
        <v>163</v>
      </c>
    </row>
    <row r="137" s="2" customFormat="1" ht="16.5" customHeight="1">
      <c r="A137" s="34"/>
      <c r="B137" s="162"/>
      <c r="C137" s="163" t="s">
        <v>164</v>
      </c>
      <c r="D137" s="163" t="s">
        <v>112</v>
      </c>
      <c r="E137" s="164" t="s">
        <v>165</v>
      </c>
      <c r="F137" s="165" t="s">
        <v>166</v>
      </c>
      <c r="G137" s="166" t="s">
        <v>167</v>
      </c>
      <c r="H137" s="167">
        <v>1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38</v>
      </c>
      <c r="O137" s="73"/>
      <c r="P137" s="173">
        <f>O137*H137</f>
        <v>0</v>
      </c>
      <c r="Q137" s="173">
        <v>0</v>
      </c>
      <c r="R137" s="173">
        <f>Q137*H137</f>
        <v>0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116</v>
      </c>
      <c r="AT137" s="175" t="s">
        <v>112</v>
      </c>
      <c r="AU137" s="175" t="s">
        <v>80</v>
      </c>
      <c r="AY137" s="15" t="s">
        <v>110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116</v>
      </c>
      <c r="BM137" s="175" t="s">
        <v>168</v>
      </c>
    </row>
    <row r="138" s="12" customFormat="1" ht="22.8" customHeight="1">
      <c r="A138" s="12"/>
      <c r="B138" s="149"/>
      <c r="C138" s="12"/>
      <c r="D138" s="150" t="s">
        <v>72</v>
      </c>
      <c r="E138" s="160" t="s">
        <v>169</v>
      </c>
      <c r="F138" s="160" t="s">
        <v>170</v>
      </c>
      <c r="G138" s="12"/>
      <c r="H138" s="12"/>
      <c r="I138" s="152"/>
      <c r="J138" s="161">
        <f>BK138</f>
        <v>0</v>
      </c>
      <c r="K138" s="12"/>
      <c r="L138" s="149"/>
      <c r="M138" s="154"/>
      <c r="N138" s="155"/>
      <c r="O138" s="155"/>
      <c r="P138" s="156">
        <f>SUM(P139:P141)</f>
        <v>0</v>
      </c>
      <c r="Q138" s="155"/>
      <c r="R138" s="156">
        <f>SUM(R139:R141)</f>
        <v>0</v>
      </c>
      <c r="S138" s="155"/>
      <c r="T138" s="157">
        <f>SUM(T139:T141)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50" t="s">
        <v>78</v>
      </c>
      <c r="AT138" s="158" t="s">
        <v>72</v>
      </c>
      <c r="AU138" s="158" t="s">
        <v>78</v>
      </c>
      <c r="AY138" s="150" t="s">
        <v>110</v>
      </c>
      <c r="BK138" s="159">
        <f>SUM(BK139:BK141)</f>
        <v>0</v>
      </c>
    </row>
    <row r="139" s="2" customFormat="1" ht="24.15" customHeight="1">
      <c r="A139" s="34"/>
      <c r="B139" s="162"/>
      <c r="C139" s="163" t="s">
        <v>171</v>
      </c>
      <c r="D139" s="163" t="s">
        <v>112</v>
      </c>
      <c r="E139" s="164" t="s">
        <v>172</v>
      </c>
      <c r="F139" s="165" t="s">
        <v>173</v>
      </c>
      <c r="G139" s="166" t="s">
        <v>174</v>
      </c>
      <c r="H139" s="167">
        <v>144</v>
      </c>
      <c r="I139" s="168"/>
      <c r="J139" s="169">
        <f>ROUND(I139*H139,2)</f>
        <v>0</v>
      </c>
      <c r="K139" s="170"/>
      <c r="L139" s="35"/>
      <c r="M139" s="171" t="s">
        <v>1</v>
      </c>
      <c r="N139" s="172" t="s">
        <v>38</v>
      </c>
      <c r="O139" s="73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75" t="s">
        <v>116</v>
      </c>
      <c r="AT139" s="175" t="s">
        <v>112</v>
      </c>
      <c r="AU139" s="175" t="s">
        <v>80</v>
      </c>
      <c r="AY139" s="15" t="s">
        <v>110</v>
      </c>
      <c r="BE139" s="176">
        <f>IF(N139="základní",J139,0)</f>
        <v>0</v>
      </c>
      <c r="BF139" s="176">
        <f>IF(N139="snížená",J139,0)</f>
        <v>0</v>
      </c>
      <c r="BG139" s="176">
        <f>IF(N139="zákl. přenesená",J139,0)</f>
        <v>0</v>
      </c>
      <c r="BH139" s="176">
        <f>IF(N139="sníž. přenesená",J139,0)</f>
        <v>0</v>
      </c>
      <c r="BI139" s="176">
        <f>IF(N139="nulová",J139,0)</f>
        <v>0</v>
      </c>
      <c r="BJ139" s="15" t="s">
        <v>78</v>
      </c>
      <c r="BK139" s="176">
        <f>ROUND(I139*H139,2)</f>
        <v>0</v>
      </c>
      <c r="BL139" s="15" t="s">
        <v>116</v>
      </c>
      <c r="BM139" s="175" t="s">
        <v>175</v>
      </c>
    </row>
    <row r="140" s="2" customFormat="1" ht="24.15" customHeight="1">
      <c r="A140" s="34"/>
      <c r="B140" s="162"/>
      <c r="C140" s="163" t="s">
        <v>176</v>
      </c>
      <c r="D140" s="163" t="s">
        <v>112</v>
      </c>
      <c r="E140" s="164" t="s">
        <v>177</v>
      </c>
      <c r="F140" s="165" t="s">
        <v>178</v>
      </c>
      <c r="G140" s="166" t="s">
        <v>174</v>
      </c>
      <c r="H140" s="167">
        <v>144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38</v>
      </c>
      <c r="O140" s="73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116</v>
      </c>
      <c r="AT140" s="175" t="s">
        <v>112</v>
      </c>
      <c r="AU140" s="175" t="s">
        <v>80</v>
      </c>
      <c r="AY140" s="15" t="s">
        <v>110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116</v>
      </c>
      <c r="BM140" s="175" t="s">
        <v>179</v>
      </c>
    </row>
    <row r="141" s="2" customFormat="1" ht="44.25" customHeight="1">
      <c r="A141" s="34"/>
      <c r="B141" s="162"/>
      <c r="C141" s="163" t="s">
        <v>180</v>
      </c>
      <c r="D141" s="163" t="s">
        <v>112</v>
      </c>
      <c r="E141" s="164" t="s">
        <v>181</v>
      </c>
      <c r="F141" s="165" t="s">
        <v>182</v>
      </c>
      <c r="G141" s="166" t="s">
        <v>174</v>
      </c>
      <c r="H141" s="167">
        <v>144</v>
      </c>
      <c r="I141" s="168"/>
      <c r="J141" s="169">
        <f>ROUND(I141*H141,2)</f>
        <v>0</v>
      </c>
      <c r="K141" s="170"/>
      <c r="L141" s="35"/>
      <c r="M141" s="171" t="s">
        <v>1</v>
      </c>
      <c r="N141" s="172" t="s">
        <v>38</v>
      </c>
      <c r="O141" s="73"/>
      <c r="P141" s="173">
        <f>O141*H141</f>
        <v>0</v>
      </c>
      <c r="Q141" s="173">
        <v>0</v>
      </c>
      <c r="R141" s="173">
        <f>Q141*H141</f>
        <v>0</v>
      </c>
      <c r="S141" s="173">
        <v>0</v>
      </c>
      <c r="T141" s="174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75" t="s">
        <v>116</v>
      </c>
      <c r="AT141" s="175" t="s">
        <v>112</v>
      </c>
      <c r="AU141" s="175" t="s">
        <v>80</v>
      </c>
      <c r="AY141" s="15" t="s">
        <v>110</v>
      </c>
      <c r="BE141" s="176">
        <f>IF(N141="základní",J141,0)</f>
        <v>0</v>
      </c>
      <c r="BF141" s="176">
        <f>IF(N141="snížená",J141,0)</f>
        <v>0</v>
      </c>
      <c r="BG141" s="176">
        <f>IF(N141="zákl. přenesená",J141,0)</f>
        <v>0</v>
      </c>
      <c r="BH141" s="176">
        <f>IF(N141="sníž. přenesená",J141,0)</f>
        <v>0</v>
      </c>
      <c r="BI141" s="176">
        <f>IF(N141="nulová",J141,0)</f>
        <v>0</v>
      </c>
      <c r="BJ141" s="15" t="s">
        <v>78</v>
      </c>
      <c r="BK141" s="176">
        <f>ROUND(I141*H141,2)</f>
        <v>0</v>
      </c>
      <c r="BL141" s="15" t="s">
        <v>116</v>
      </c>
      <c r="BM141" s="175" t="s">
        <v>183</v>
      </c>
    </row>
    <row r="142" s="12" customFormat="1" ht="25.92" customHeight="1">
      <c r="A142" s="12"/>
      <c r="B142" s="149"/>
      <c r="C142" s="12"/>
      <c r="D142" s="150" t="s">
        <v>72</v>
      </c>
      <c r="E142" s="151" t="s">
        <v>184</v>
      </c>
      <c r="F142" s="151" t="s">
        <v>185</v>
      </c>
      <c r="G142" s="12"/>
      <c r="H142" s="12"/>
      <c r="I142" s="152"/>
      <c r="J142" s="153">
        <f>BK142</f>
        <v>0</v>
      </c>
      <c r="K142" s="12"/>
      <c r="L142" s="149"/>
      <c r="M142" s="154"/>
      <c r="N142" s="155"/>
      <c r="O142" s="155"/>
      <c r="P142" s="156">
        <f>P143+P145</f>
        <v>0</v>
      </c>
      <c r="Q142" s="155"/>
      <c r="R142" s="156">
        <f>R143+R145</f>
        <v>0.027720000000000002</v>
      </c>
      <c r="S142" s="155"/>
      <c r="T142" s="157">
        <f>T143+T145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50" t="s">
        <v>126</v>
      </c>
      <c r="AT142" s="158" t="s">
        <v>72</v>
      </c>
      <c r="AU142" s="158" t="s">
        <v>73</v>
      </c>
      <c r="AY142" s="150" t="s">
        <v>110</v>
      </c>
      <c r="BK142" s="159">
        <f>BK143+BK145</f>
        <v>0</v>
      </c>
    </row>
    <row r="143" s="12" customFormat="1" ht="22.8" customHeight="1">
      <c r="A143" s="12"/>
      <c r="B143" s="149"/>
      <c r="C143" s="12"/>
      <c r="D143" s="150" t="s">
        <v>72</v>
      </c>
      <c r="E143" s="160" t="s">
        <v>186</v>
      </c>
      <c r="F143" s="160" t="s">
        <v>187</v>
      </c>
      <c r="G143" s="12"/>
      <c r="H143" s="12"/>
      <c r="I143" s="152"/>
      <c r="J143" s="161">
        <f>BK143</f>
        <v>0</v>
      </c>
      <c r="K143" s="12"/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0" t="s">
        <v>126</v>
      </c>
      <c r="AT143" s="158" t="s">
        <v>72</v>
      </c>
      <c r="AU143" s="158" t="s">
        <v>78</v>
      </c>
      <c r="AY143" s="150" t="s">
        <v>110</v>
      </c>
      <c r="BK143" s="159">
        <f>BK144</f>
        <v>0</v>
      </c>
    </row>
    <row r="144" s="2" customFormat="1" ht="16.5" customHeight="1">
      <c r="A144" s="34"/>
      <c r="B144" s="162"/>
      <c r="C144" s="163" t="s">
        <v>188</v>
      </c>
      <c r="D144" s="163" t="s">
        <v>112</v>
      </c>
      <c r="E144" s="164" t="s">
        <v>189</v>
      </c>
      <c r="F144" s="165" t="s">
        <v>187</v>
      </c>
      <c r="G144" s="166" t="s">
        <v>190</v>
      </c>
      <c r="H144" s="167">
        <v>1</v>
      </c>
      <c r="I144" s="168"/>
      <c r="J144" s="169">
        <f>ROUND(I144*H144,2)</f>
        <v>0</v>
      </c>
      <c r="K144" s="170"/>
      <c r="L144" s="35"/>
      <c r="M144" s="171" t="s">
        <v>1</v>
      </c>
      <c r="N144" s="172" t="s">
        <v>38</v>
      </c>
      <c r="O144" s="73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191</v>
      </c>
      <c r="AT144" s="175" t="s">
        <v>112</v>
      </c>
      <c r="AU144" s="175" t="s">
        <v>80</v>
      </c>
      <c r="AY144" s="15" t="s">
        <v>110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191</v>
      </c>
      <c r="BM144" s="175" t="s">
        <v>192</v>
      </c>
    </row>
    <row r="145" s="12" customFormat="1" ht="22.8" customHeight="1">
      <c r="A145" s="12"/>
      <c r="B145" s="149"/>
      <c r="C145" s="12"/>
      <c r="D145" s="150" t="s">
        <v>72</v>
      </c>
      <c r="E145" s="160" t="s">
        <v>193</v>
      </c>
      <c r="F145" s="160" t="s">
        <v>194</v>
      </c>
      <c r="G145" s="12"/>
      <c r="H145" s="12"/>
      <c r="I145" s="152"/>
      <c r="J145" s="161">
        <f>BK145</f>
        <v>0</v>
      </c>
      <c r="K145" s="12"/>
      <c r="L145" s="149"/>
      <c r="M145" s="154"/>
      <c r="N145" s="155"/>
      <c r="O145" s="155"/>
      <c r="P145" s="156">
        <f>SUM(P146:P148)</f>
        <v>0</v>
      </c>
      <c r="Q145" s="155"/>
      <c r="R145" s="156">
        <f>SUM(R146:R148)</f>
        <v>0.027720000000000002</v>
      </c>
      <c r="S145" s="155"/>
      <c r="T145" s="157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0" t="s">
        <v>126</v>
      </c>
      <c r="AT145" s="158" t="s">
        <v>72</v>
      </c>
      <c r="AU145" s="158" t="s">
        <v>78</v>
      </c>
      <c r="AY145" s="150" t="s">
        <v>110</v>
      </c>
      <c r="BK145" s="159">
        <f>SUM(BK146:BK148)</f>
        <v>0</v>
      </c>
    </row>
    <row r="146" s="2" customFormat="1" ht="16.5" customHeight="1">
      <c r="A146" s="34"/>
      <c r="B146" s="162"/>
      <c r="C146" s="163" t="s">
        <v>195</v>
      </c>
      <c r="D146" s="163" t="s">
        <v>112</v>
      </c>
      <c r="E146" s="164" t="s">
        <v>196</v>
      </c>
      <c r="F146" s="165" t="s">
        <v>197</v>
      </c>
      <c r="G146" s="166" t="s">
        <v>190</v>
      </c>
      <c r="H146" s="167">
        <v>1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191</v>
      </c>
      <c r="AT146" s="175" t="s">
        <v>112</v>
      </c>
      <c r="AU146" s="175" t="s">
        <v>80</v>
      </c>
      <c r="AY146" s="15" t="s">
        <v>110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191</v>
      </c>
      <c r="BM146" s="175" t="s">
        <v>198</v>
      </c>
    </row>
    <row r="147" s="2" customFormat="1" ht="16.5" customHeight="1">
      <c r="A147" s="34"/>
      <c r="B147" s="162"/>
      <c r="C147" s="163" t="s">
        <v>199</v>
      </c>
      <c r="D147" s="163" t="s">
        <v>112</v>
      </c>
      <c r="E147" s="164" t="s">
        <v>200</v>
      </c>
      <c r="F147" s="165" t="s">
        <v>201</v>
      </c>
      <c r="G147" s="166" t="s">
        <v>115</v>
      </c>
      <c r="H147" s="167">
        <v>2</v>
      </c>
      <c r="I147" s="168"/>
      <c r="J147" s="169">
        <f>ROUND(I147*H147,2)</f>
        <v>0</v>
      </c>
      <c r="K147" s="170"/>
      <c r="L147" s="35"/>
      <c r="M147" s="171" t="s">
        <v>1</v>
      </c>
      <c r="N147" s="172" t="s">
        <v>38</v>
      </c>
      <c r="O147" s="73"/>
      <c r="P147" s="173">
        <f>O147*H147</f>
        <v>0</v>
      </c>
      <c r="Q147" s="173">
        <v>0.013860000000000001</v>
      </c>
      <c r="R147" s="173">
        <f>Q147*H147</f>
        <v>0.027720000000000002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116</v>
      </c>
      <c r="AT147" s="175" t="s">
        <v>112</v>
      </c>
      <c r="AU147" s="175" t="s">
        <v>80</v>
      </c>
      <c r="AY147" s="15" t="s">
        <v>110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116</v>
      </c>
      <c r="BM147" s="175" t="s">
        <v>202</v>
      </c>
    </row>
    <row r="148" s="2" customFormat="1" ht="16.5" customHeight="1">
      <c r="A148" s="34"/>
      <c r="B148" s="162"/>
      <c r="C148" s="163" t="s">
        <v>203</v>
      </c>
      <c r="D148" s="163" t="s">
        <v>112</v>
      </c>
      <c r="E148" s="164" t="s">
        <v>204</v>
      </c>
      <c r="F148" s="165" t="s">
        <v>205</v>
      </c>
      <c r="G148" s="166" t="s">
        <v>206</v>
      </c>
      <c r="H148" s="167">
        <v>1</v>
      </c>
      <c r="I148" s="168"/>
      <c r="J148" s="169">
        <f>ROUND(I148*H148,2)</f>
        <v>0</v>
      </c>
      <c r="K148" s="170"/>
      <c r="L148" s="35"/>
      <c r="M148" s="188" t="s">
        <v>1</v>
      </c>
      <c r="N148" s="189" t="s">
        <v>38</v>
      </c>
      <c r="O148" s="190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75" t="s">
        <v>116</v>
      </c>
      <c r="AT148" s="175" t="s">
        <v>112</v>
      </c>
      <c r="AU148" s="175" t="s">
        <v>80</v>
      </c>
      <c r="AY148" s="15" t="s">
        <v>110</v>
      </c>
      <c r="BE148" s="176">
        <f>IF(N148="základní",J148,0)</f>
        <v>0</v>
      </c>
      <c r="BF148" s="176">
        <f>IF(N148="snížená",J148,0)</f>
        <v>0</v>
      </c>
      <c r="BG148" s="176">
        <f>IF(N148="zákl. přenesená",J148,0)</f>
        <v>0</v>
      </c>
      <c r="BH148" s="176">
        <f>IF(N148="sníž. přenesená",J148,0)</f>
        <v>0</v>
      </c>
      <c r="BI148" s="176">
        <f>IF(N148="nulová",J148,0)</f>
        <v>0</v>
      </c>
      <c r="BJ148" s="15" t="s">
        <v>78</v>
      </c>
      <c r="BK148" s="176">
        <f>ROUND(I148*H148,2)</f>
        <v>0</v>
      </c>
      <c r="BL148" s="15" t="s">
        <v>116</v>
      </c>
      <c r="BM148" s="175" t="s">
        <v>207</v>
      </c>
    </row>
    <row r="149" s="2" customFormat="1" ht="6.96" customHeight="1">
      <c r="A149" s="34"/>
      <c r="B149" s="56"/>
      <c r="C149" s="57"/>
      <c r="D149" s="57"/>
      <c r="E149" s="57"/>
      <c r="F149" s="57"/>
      <c r="G149" s="57"/>
      <c r="H149" s="57"/>
      <c r="I149" s="57"/>
      <c r="J149" s="57"/>
      <c r="K149" s="57"/>
      <c r="L149" s="35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autoFilter ref="C119:K148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2025-04-11T19:26:59Z</dcterms:created>
  <dcterms:modified xsi:type="dcterms:W3CDTF">2025-04-11T19:27:00Z</dcterms:modified>
</cp:coreProperties>
</file>