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521" yWindow="65521" windowWidth="13245" windowHeight="12840" activeTab="2"/>
  </bookViews>
  <sheets>
    <sheet name="Rekapitulace stavby" sheetId="1" r:id="rId1"/>
    <sheet name="00 - Vedlejší rozpočtové ..." sheetId="2" r:id="rId2"/>
    <sheet name="01 - Oprava komunikace" sheetId="3" r:id="rId3"/>
  </sheets>
  <definedNames>
    <definedName name="_xlnm._FilterDatabase" localSheetId="1" hidden="1">'00 - Vedlejší rozpočtové ...'!$C$116:$K$133</definedName>
    <definedName name="_xlnm._FilterDatabase" localSheetId="2" hidden="1">'01 - Oprava komunikace'!$C$121:$K$290</definedName>
    <definedName name="_xlnm.Print_Area" localSheetId="1">'00 - Vedlejší rozpočtové ...'!$C$4:$J$76,'00 - Vedlejší rozpočtové ...'!$C$82:$J$98,'00 - Vedlejší rozpočtové ...'!$C$104:$J$133</definedName>
    <definedName name="_xlnm.Print_Area" localSheetId="2">'01 - Oprava komunikace'!$C$4:$J$76,'01 - Oprava komunikace'!$C$82:$J$103,'01 - Oprava komunikace'!$C$109:$J$290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'00 - Vedlejší rozpočtové ...'!$116:$116</definedName>
    <definedName name="_xlnm.Print_Titles" localSheetId="2">'01 - Oprava komunikace'!$121:$121</definedName>
  </definedNames>
  <calcPr calcId="145621"/>
  <extLst/>
</workbook>
</file>

<file path=xl/sharedStrings.xml><?xml version="1.0" encoding="utf-8"?>
<sst xmlns="http://schemas.openxmlformats.org/spreadsheetml/2006/main" count="1835" uniqueCount="354">
  <si>
    <t>Export Komplet</t>
  </si>
  <si>
    <t/>
  </si>
  <si>
    <t>2.0</t>
  </si>
  <si>
    <t>False</t>
  </si>
  <si>
    <t>{6d70a406-c17d-4b56-bdc3-a085feee24b6}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</si>
  <si>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</si>
  <si>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</si>
  <si>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</si>
  <si>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</si>
  <si>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</si>
  <si>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</si>
  <si>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</si>
  <si>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</si>
  <si>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</si>
  <si>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</si>
  <si>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</si>
  <si>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</si>
  <si>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 Otočce mezi ul. Čs. exilu a Malá Tyršovka v Praze 12</t>
  </si>
  <si>
    <t>KSO:</t>
  </si>
  <si>
    <t>CC-CZ:</t>
  </si>
  <si>
    <t>Místo:</t>
  </si>
  <si>
    <t xml:space="preserve"> </t>
  </si>
  <si>
    <t>Datum:</t>
  </si>
  <si>
    <t>10. 11. 2020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</si>
  <si>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</si>
  <si>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</si>
  <si>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</si>
  <si>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</si>
  <si>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</si>
  <si>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</si>
  <si>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</si>
  <si>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</si>
  <si>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</si>
  <si>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</si>
  <si>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</si>
  <si>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</si>
  <si>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</si>
  <si>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</si>
  <si>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</si>
  <si>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</si>
  <si>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</si>
  <si>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</si>
  <si>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</si>
  <si>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</si>
  <si>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</si>
  <si>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</si>
  <si>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</si>
  <si>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</si>
  <si>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</si>
  <si>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</si>
  <si>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</si>
  <si>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</si>
  <si>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</si>
  <si>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</si>
  <si>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</si>
  <si>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</si>
  <si>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</si>
  <si>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</si>
  <si>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</si>
  <si>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</si>
  <si>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</si>
  <si>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</si>
  <si>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</si>
  <si>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</si>
  <si>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</si>
  <si>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</si>
  <si>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</si>
  <si>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</si>
  <si>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</si>
  <si>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</si>
  <si>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</si>
  <si>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</si>
  <si>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</si>
  <si>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</si>
  <si>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</si>
  <si>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</si>
  <si>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</si>
  <si>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</si>
  <si>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</si>
  <si>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rozpočtové náklady</t>
  </si>
  <si>
    <t>STA</t>
  </si>
  <si>
    <t>1</t>
  </si>
  <si>
    <t>{c65d500b-07ba-4962-8d5d-7be493fb583b}</t>
  </si>
  <si>
    <t>2</t>
  </si>
  <si>
    <t>01</t>
  </si>
  <si>
    <t>Oprava komunikace</t>
  </si>
  <si>
    <t>{cd1edfb7-1630-4de0-a1df-6dfc0987bcfc}</t>
  </si>
  <si>
    <t>KRYCÍ LIST SOUPISU PRACÍ</t>
  </si>
  <si>
    <t>Objekt:</t>
  </si>
  <si>
    <t>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</si>
  <si>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</si>
  <si>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</si>
  <si>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</si>
  <si>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</si>
  <si>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</si>
  <si>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</si>
  <si>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</si>
  <si>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</si>
  <si>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</si>
  <si>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</si>
  <si>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</si>
  <si>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</si>
  <si>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</si>
  <si>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</si>
  <si>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</si>
  <si>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</si>
  <si>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</si>
  <si>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</si>
  <si>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</si>
  <si>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</si>
  <si>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</si>
  <si>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</si>
  <si>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</si>
  <si>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</si>
  <si>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02720</t>
  </si>
  <si>
    <t>POMOC PRÁCE ZŘÍZ NEBO ZAJIŠŤ REGULACI A OCHRANU DOPRAVY</t>
  </si>
  <si>
    <t>KPL</t>
  </si>
  <si>
    <t>512</t>
  </si>
  <si>
    <t>1739574849</t>
  </si>
  <si>
    <t>PP</t>
  </si>
  <si>
    <t>PSC</t>
  </si>
  <si>
    <t>Poznámka k souboru cen:
zahrnuje veškeré náklady spojené s objednatelem požadovanými zařízeními</t>
  </si>
  <si>
    <t>02720.1</t>
  </si>
  <si>
    <t>OSTATNÍ POŽADAVKY - VYTYČENÍ INŽ. SÍTÍ</t>
  </si>
  <si>
    <t>726909372</t>
  </si>
  <si>
    <t>3</t>
  </si>
  <si>
    <t>029113</t>
  </si>
  <si>
    <t>OSTATNÍ POŽADAVKY - GEODETICKÉ ZAMĚŘENÍ - CELKY</t>
  </si>
  <si>
    <t>KUS</t>
  </si>
  <si>
    <t>843036689</t>
  </si>
  <si>
    <t>Poznámka k souboru cen:
zahrnuje veškeré náklady spojené s objednatelem požadovanými pracemi</t>
  </si>
  <si>
    <t>02944</t>
  </si>
  <si>
    <t>OSTAT POŽADAVKY - DOKUMENTACE SKUTEČ PROVEDENÍ V DIGIT FORMĚ</t>
  </si>
  <si>
    <t>2005142151</t>
  </si>
  <si>
    <t>5</t>
  </si>
  <si>
    <t>03100</t>
  </si>
  <si>
    <t>ZAŘÍZENÍ STAVENIŠTĚ - ZŘÍZENÍ, PROVOZ, DEMONTÁŽ</t>
  </si>
  <si>
    <t>-252454182</t>
  </si>
  <si>
    <t>Poznámka k souboru cen:
zahrnuje objednatelem povolené náklady na pořízení (event. pronájem), provozování, udržování a likvidaci zhotovitelova zařízení</t>
  </si>
  <si>
    <t>01 - Oprava komunikace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</si>
  <si>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</si>
  <si>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</si>
  <si>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</si>
  <si>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</si>
  <si>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</si>
  <si>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>HSV</t>
  </si>
  <si>
    <t>Práce a dodávky HSV</t>
  </si>
  <si>
    <t>Zemní práce</t>
  </si>
  <si>
    <t>113138</t>
  </si>
  <si>
    <t>ODSTRANĚNÍ KRYTU ZPEVNĚNÝCH PLOCH S ASFALT POJIVEM, ODVOZ DO 20KM</t>
  </si>
  <si>
    <t>M3</t>
  </si>
  <si>
    <t>1503592826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</si>
  <si>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</si>
  <si>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VV</t>
  </si>
  <si>
    <t>"odstranění vozovky"(1605+127)*0,11</t>
  </si>
  <si>
    <t>"odstranění stávajícího chodníku"(75+109+15+183+75)*0,15</t>
  </si>
  <si>
    <t>113188</t>
  </si>
  <si>
    <t>ODSTRANĚNÍ KRYTU ZPEVNĚNÝCH PLOCH Z DLAŽDIC, ODVOZ DO 20KM</t>
  </si>
  <si>
    <t>1841469804</t>
  </si>
  <si>
    <t>"odstranění stávající dlažby"(1,6+2,4+4,8+1,3)*0,1</t>
  </si>
  <si>
    <t>113524</t>
  </si>
  <si>
    <t>ODSTRANĚNÍ CHODNÍKOVÝCH A SILNIČNÍCH OBRUBNÍKŮ BETONOVÝCH, ODVOZ DO 5KM</t>
  </si>
  <si>
    <t>M</t>
  </si>
  <si>
    <t>-457272530</t>
  </si>
  <si>
    <t>"odstranění stávajících obrub"8+84+95+14+4+34+41</t>
  </si>
  <si>
    <t>122738</t>
  </si>
  <si>
    <t>ODKOPÁVKY A PROKOPÁVKY OBECNÉ TŘ. I, ODVOZ DO 20KM</t>
  </si>
  <si>
    <t>1285164065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</si>
  <si>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</si>
  <si>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"odstranění podkladu - asfalt, vozovka"(1605+127)*(0,32-0,11)</t>
  </si>
  <si>
    <t>"odstranění podkladu - asfalt, chodník"(75+109+15+183+75)*(0,32-0,15)</t>
  </si>
  <si>
    <t>"odstranění podkladu - pol. dlaždice"(1,6+2,4+4,8+1,3)*(0,32-0,1)</t>
  </si>
  <si>
    <t>"odtranění zelených ostrůvků"(10+12)*0,15</t>
  </si>
  <si>
    <t>"dobourání v místě sjezdu"12,2*0,1</t>
  </si>
  <si>
    <t>122738.1</t>
  </si>
  <si>
    <t>-165671172</t>
  </si>
  <si>
    <t>ODKOPÁVKY A PROKOPÁVKY OBECNÉ TŘ. I, ODVOZ DO 20KM
Položka bude čerpána na přímý příkaz TDI a investora.</t>
  </si>
  <si>
    <t>"sanace podloží - předpoklad 60%"(1605+127)*0,3*0,6</t>
  </si>
  <si>
    <t>6</t>
  </si>
  <si>
    <t>17421</t>
  </si>
  <si>
    <t>ZÁSYP JAM A RÝH ZEMINOU BEZ ZHUTNĚNÍ</t>
  </si>
  <si>
    <t>-509758462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</si>
  <si>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</si>
  <si>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"zeleň"(10+15)*0,15</t>
  </si>
  <si>
    <t>7</t>
  </si>
  <si>
    <t>18241</t>
  </si>
  <si>
    <t>ZALOŽENÍ TRÁVNÍKU RUČNÍM VÝSEVEM</t>
  </si>
  <si>
    <t>M2</t>
  </si>
  <si>
    <t>1902327476</t>
  </si>
  <si>
    <t>Poznámka k souboru cen:
Zahrnuje dodání předepsané travní směsi, její výsev na ornici, zalévání, první pokosení, to vše bez ohledu na sklon terénu</t>
  </si>
  <si>
    <t>Komunikace pozemní</t>
  </si>
  <si>
    <t>8</t>
  </si>
  <si>
    <t>56213</t>
  </si>
  <si>
    <t>VOZOVKOVÉ VRSTVY Z MATERIÁLŮ STABIL CEMENTEM TL DO 150MM</t>
  </si>
  <si>
    <t>259202814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</si>
  <si>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</si>
  <si>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"vjezdy - SC 8/10 tl. 120 mm"1,7+2+7+1,5</t>
  </si>
  <si>
    <t>9</t>
  </si>
  <si>
    <t>56330</t>
  </si>
  <si>
    <t>VOZOVKOVÉ VRSTVY ZE ŠTĚRKODRTI</t>
  </si>
  <si>
    <t>850037252</t>
  </si>
  <si>
    <t>VOZOVKOVÉ VRSTVY ZE ŠTĚRKODRTI
Čerpání položky na přímý příkaz TDI a investora.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</si>
  <si>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</si>
  <si>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"sanace podloží, ŠDA tl. 300 mm - předpoklad 60%"(1605+127)*0,3*0,6</t>
  </si>
  <si>
    <t>10</t>
  </si>
  <si>
    <t>56333</t>
  </si>
  <si>
    <t>VOZOVKOVÉ VRSTVY ZE ŠTĚRKODRTI TL. DO 150MM</t>
  </si>
  <si>
    <t>-1166549392</t>
  </si>
  <si>
    <t>"chodník - ŠDB 0/32 tl. 0,15 mm"(14,5+184+78+108+81)-12,2</t>
  </si>
  <si>
    <t>11</t>
  </si>
  <si>
    <t>56334</t>
  </si>
  <si>
    <t>VOZOVKOVÉ VRSTVY ZE ŠTĚRKODRTI TL. DO 200MM</t>
  </si>
  <si>
    <t>2094783893</t>
  </si>
  <si>
    <t>"vjezdy - ŠDA 0/32 tl. 180 mm"1,7+2+7+1,5</t>
  </si>
  <si>
    <t>12</t>
  </si>
  <si>
    <t>572113</t>
  </si>
  <si>
    <t>INFILTRAČNÍ POSTŘIK Z EMULZE DO 0,5KG/M2</t>
  </si>
  <si>
    <t>1561836938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</si>
  <si>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</si>
  <si>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"PI-C - 0,5 kg/m2"(1605+127)</t>
  </si>
  <si>
    <t>13</t>
  </si>
  <si>
    <t>572214</t>
  </si>
  <si>
    <t>SPOJOVACÍ POSTŘIK Z MODIFIK EMULZE DO 0,5KG/M2</t>
  </si>
  <si>
    <t>-1539135697</t>
  </si>
  <si>
    <t>"PS-C - 0,3 kg/m2"(1605+127)</t>
  </si>
  <si>
    <t>14</t>
  </si>
  <si>
    <t>574A34</t>
  </si>
  <si>
    <t>ASFALTOVÝ BETON PRO OBRUSNÉ VRSTVY ACO 11+, 11S TL. 40MM</t>
  </si>
  <si>
    <t>-1191675364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</si>
  <si>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</si>
  <si>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 tl. 40 mm"(1605+127)</t>
  </si>
  <si>
    <t>574C66</t>
  </si>
  <si>
    <t>ASFALTOVÝ BETON PRO LOŽNÍ VRSTVY ACL 16+, 16S TL. 70MM</t>
  </si>
  <si>
    <t>-542450264</t>
  </si>
  <si>
    <t>16</t>
  </si>
  <si>
    <t>582611</t>
  </si>
  <si>
    <t>KRYTY Z BETON DLAŽDIC SE ZÁMKEM ŠEDÝCH TL 60MM DO LOŽE Z KAM</t>
  </si>
  <si>
    <t>999660702</t>
  </si>
  <si>
    <t>Poznámka k souboru cen: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</si>
  <si>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"chodník - DL 60"(14,5+184+78+108+81)-12,2-9,4*(1/4)-6,4</t>
  </si>
  <si>
    <t>17</t>
  </si>
  <si>
    <t>582612</t>
  </si>
  <si>
    <t>KRYTY Z BETON DLAŽDIC SE ZÁMKEM ŠEDÝCH TL 80MM DO LOŽE Z KAM</t>
  </si>
  <si>
    <t>1680774534</t>
  </si>
  <si>
    <t>"vjezdy - DL 80"(1,7+2+7+1,5)-6,4*(3/4)</t>
  </si>
  <si>
    <t>18</t>
  </si>
  <si>
    <t>58261A</t>
  </si>
  <si>
    <t>KRYTY Z BETON DLAŽDIC SE ZÁMKEM BAREV RELIÉF TL 60MM DO LOŽE Z KAM</t>
  </si>
  <si>
    <t>-1593864411</t>
  </si>
  <si>
    <t>"reliéfní dlažba DL 60"1,4+3,6+1,4*2+0,8*2</t>
  </si>
  <si>
    <t>19</t>
  </si>
  <si>
    <t>58261B</t>
  </si>
  <si>
    <t>KRYTY Z BETON DLAŽDIC SE ZÁMKEM BAREV RELIÉF TL 80MM DO LOŽE Z KAM</t>
  </si>
  <si>
    <t>1118332161</t>
  </si>
  <si>
    <t>"reliéfní dlažba DL 80"1,1+3,8+1,5</t>
  </si>
  <si>
    <t>20</t>
  </si>
  <si>
    <t>58920</t>
  </si>
  <si>
    <t>VÝPLŇ SPAR MODIFIKOVANÝM ASFALTEM</t>
  </si>
  <si>
    <t>303460901</t>
  </si>
  <si>
    <t>Poznámka k souboru cen:
položka zahrnuje: - dodávku předepsaného materiálu - vyčištění a výplň spar tímto materiálem</t>
  </si>
  <si>
    <t>"nové obruby"13+95+85+8+41+34</t>
  </si>
  <si>
    <t>Trubní vedení</t>
  </si>
  <si>
    <t>89712</t>
  </si>
  <si>
    <t>VPUSŤ KANALIZAČNÍ ULIČNÍ KOMPLETNÍ Z BETONOVÝCH DÍLCŮ</t>
  </si>
  <si>
    <t>-169658512</t>
  </si>
  <si>
    <t>Poznámka k souboru cen:
položka zahrnuje: - dodávku a osazení předepsaných dílů včetně mříže - výplň, těsnění a tmelení spar a spojů, - opatření povrchů betonu izolací proti zemní vlhkosti v částech, kde přijdou do styku se zeminou nebo kamenivem, - předepsané podkladní konstrukce</t>
  </si>
  <si>
    <t>"výměna stávajících uličních vpustí"4</t>
  </si>
  <si>
    <t>22</t>
  </si>
  <si>
    <t>89921</t>
  </si>
  <si>
    <t>VÝŠKOVÁ ÚPRAVA POKLOPŮ</t>
  </si>
  <si>
    <t>-637154006</t>
  </si>
  <si>
    <t>Poznámka k souboru cen:
- položka výškové úpravy zahrnuje všechny nutné práce a materiály pro zvýšení nebo snížení zařízení (včetně nutné úpravy stávajícího povrchu vozovky nebo chodníku).</t>
  </si>
  <si>
    <t>"výškové vyrovnání stávajících poklopů"23</t>
  </si>
  <si>
    <t>23</t>
  </si>
  <si>
    <t>89923</t>
  </si>
  <si>
    <t>VÝŠKOVÁ ÚPRAVA KRYCÍCH HRNCŮ</t>
  </si>
  <si>
    <t>1040175419</t>
  </si>
  <si>
    <t>"výškové vyrovnání stávajících šoupat"58</t>
  </si>
  <si>
    <t>Ostatní konstrukce a práce, bourání</t>
  </si>
  <si>
    <t>24</t>
  </si>
  <si>
    <t>914121</t>
  </si>
  <si>
    <t>DOPRAVNÍ ZNAČKY ZÁKLADNÍ VELIKOSTI OCELOVÉ FÓLIE TŘ 1 - DODÁVKA A MONTÁŽ</t>
  </si>
  <si>
    <t>1989291527</t>
  </si>
  <si>
    <t>"P3"1</t>
  </si>
  <si>
    <t>"IJ4a"1</t>
  </si>
  <si>
    <t>"B28+P7"2+2</t>
  </si>
  <si>
    <t>"B24a"1</t>
  </si>
  <si>
    <t>25</t>
  </si>
  <si>
    <t>914123</t>
  </si>
  <si>
    <t>DOPRAVNÍ ZNAČKY ZÁKLADNÍ VELIKOSTI OCELOVÉ FÓLIE TŘ 1 - DEMONTÁŽ</t>
  </si>
  <si>
    <t>-606605168</t>
  </si>
  <si>
    <t>26</t>
  </si>
  <si>
    <t>914911</t>
  </si>
  <si>
    <t>SLOUPKY A STOJKY DOPRAVNÍCH ZNAČEK Z OCEL TRUBEK SE ZABETONOVÁNÍM - DODÁVKA A MONTÁŽ</t>
  </si>
  <si>
    <t>-1814972200</t>
  </si>
  <si>
    <t>"B28+P7"1+1</t>
  </si>
  <si>
    <t>27</t>
  </si>
  <si>
    <t>914913</t>
  </si>
  <si>
    <t>SLOUPKY A STOJKY DZ Z OCEL TRUBEK ZABETON DEMONTÁŽ</t>
  </si>
  <si>
    <t>-1327408567</t>
  </si>
  <si>
    <t>28</t>
  </si>
  <si>
    <t>915111</t>
  </si>
  <si>
    <t>VODOROVNÉ DOPRAVNÍ ZNAČENÍ BARVOU HLADKÉ - DODÁVKA A POKLÁDKA</t>
  </si>
  <si>
    <t>-1433276013</t>
  </si>
  <si>
    <t>"V1a (0,125)"16*0,125</t>
  </si>
  <si>
    <t>"V2b  (0,5/0,5/0,25)"(7+11)*0,5*0,25</t>
  </si>
  <si>
    <t>"V4  (0,25)"20*0,25</t>
  </si>
  <si>
    <t>"V4  (0,5/0,5/0,25)"(5,5+7,5)*0,5*0,25</t>
  </si>
  <si>
    <t>29</t>
  </si>
  <si>
    <t>915221</t>
  </si>
  <si>
    <t>VODOR DOPRAV ZNAČ PLASTEM STRUKTURÁLNÍ NEHLUČNÉ - DOD A POKLÁDKA</t>
  </si>
  <si>
    <t>635344400</t>
  </si>
  <si>
    <t>30</t>
  </si>
  <si>
    <t>917224</t>
  </si>
  <si>
    <t>SILNIČNÍ A CHODNÍKOVÉ OBRUBY Z BETONOVÝCH OBRUBNÍKŮ ŠÍŘ 150MM</t>
  </si>
  <si>
    <t>-1908259568</t>
  </si>
  <si>
    <t>Poznámka k souboru cen:
Položka zahrnuje: dodání a pokládku betonových obrubníků o rozměrech předepsaných zadávací dokumentací betonové lože i boční betonovou opěrku.</t>
  </si>
  <si>
    <t>"nové obruby"13+95+85+8+41-20+34</t>
  </si>
  <si>
    <t>31</t>
  </si>
  <si>
    <t>91725</t>
  </si>
  <si>
    <t>NÁSTUPIŠTNÍ OBRUBNÍKY BETONOVÉ</t>
  </si>
  <si>
    <t>684157912</t>
  </si>
  <si>
    <t>"zastávka BUS"20</t>
  </si>
  <si>
    <t>32</t>
  </si>
  <si>
    <t>93767R</t>
  </si>
  <si>
    <t>PŘÍSTŘEŠKY PRO ZASTÁVKY VEŘEJNÉ DOPRAVY - DEMONTÁŽ A ZPĚTNÁ MONTÁŽ</t>
  </si>
  <si>
    <t>-1418571148</t>
  </si>
  <si>
    <t>MOBILIÁŘ - PŘÍSTŘEŠKY PRO ZASTÁVKY VEŘEJNÉ DOPRAVY</t>
  </si>
  <si>
    <t>"stávající autobusová zastávka"1</t>
  </si>
  <si>
    <t>33</t>
  </si>
  <si>
    <t>96687</t>
  </si>
  <si>
    <t>VYBOURÁNÍ ULIČNÍCH VPUSTÍ KOMPLETNÍCH</t>
  </si>
  <si>
    <t>-750132332</t>
  </si>
  <si>
    <t>34</t>
  </si>
  <si>
    <t>014112</t>
  </si>
  <si>
    <t>POPLATKY ZA SKLÁDKU TYP S-IO (INERTNÍ ODPAD)</t>
  </si>
  <si>
    <t>T</t>
  </si>
  <si>
    <t>1611056309</t>
  </si>
  <si>
    <t>Poznámka k souboru cen:
zahrnuje veškeré poplatky provozovateli skládky související s uložením odpadu na skládce.</t>
  </si>
  <si>
    <t>"pol. 113188 - odstr. ploch z dlaždic"1,01*2,2</t>
  </si>
  <si>
    <t>"pol. 113524 - odstr. obrub"280*0,15*0,25*2,2</t>
  </si>
  <si>
    <t>35</t>
  </si>
  <si>
    <t>014122</t>
  </si>
  <si>
    <t>POPLATKY ZA SKLÁDKU TYP S-OO (OSTATNÍ ODPAD)</t>
  </si>
  <si>
    <t>-1116850212</t>
  </si>
  <si>
    <t>"pol. 122738 - odkop"448,152*1,8</t>
  </si>
  <si>
    <t>36</t>
  </si>
  <si>
    <t>014122.1</t>
  </si>
  <si>
    <t>335866348</t>
  </si>
  <si>
    <t>"pol. 122738.1 - odkop"311,76*1,8</t>
  </si>
  <si>
    <t>37</t>
  </si>
  <si>
    <t>-1814728614</t>
  </si>
  <si>
    <t>"pol. 113138 - odstr. asfaltu"259,07*2,4</t>
  </si>
  <si>
    <t xml:space="preserve">014122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</si>
</sst>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7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63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194" t="s">
        <v>14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7"/>
      <c r="BE5" s="191" t="s">
        <v>15</v>
      </c>
      <c r="BS5" s="14" t="s">
        <v>6</v>
      </c>
    </row>
    <row r="6" spans="2:71" ht="36.95" customHeight="1">
      <c r="B6" s="17"/>
      <c r="D6" s="23" t="s">
        <v>16</v>
      </c>
      <c r="K6" s="195" t="s">
        <v>17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7"/>
      <c r="BE6" s="192"/>
      <c r="BS6" s="14" t="s">
        <v>6</v>
      </c>
    </row>
    <row r="7" spans="2:7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2"/>
      <c r="BS7" s="14" t="s">
        <v>6</v>
      </c>
    </row>
    <row r="8" spans="2:7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92"/>
      <c r="BS8" s="14" t="s">
        <v>6</v>
      </c>
    </row>
    <row r="9" spans="2:71" ht="14.45" customHeight="1">
      <c r="B9" s="17"/>
      <c r="AR9" s="17"/>
      <c r="BE9" s="192"/>
      <c r="BS9" s="14" t="s">
        <v>6</v>
      </c>
    </row>
    <row r="10" spans="2:7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192"/>
      <c r="BS10" s="14" t="s">
        <v>6</v>
      </c>
    </row>
    <row r="11" spans="2:71" ht="18.4" customHeight="1">
      <c r="B11" s="17"/>
      <c r="E11" s="22" t="s">
        <v>21</v>
      </c>
      <c r="AK11" s="24" t="s">
        <v>26</v>
      </c>
      <c r="AN11" s="22" t="s">
        <v>1</v>
      </c>
      <c r="AR11" s="17"/>
      <c r="BE11" s="192"/>
      <c r="BS11" s="14" t="s">
        <v>6</v>
      </c>
    </row>
    <row r="12" spans="2:71" ht="6.95" customHeight="1">
      <c r="B12" s="17"/>
      <c r="AR12" s="17"/>
      <c r="BE12" s="192"/>
      <c r="BS12" s="14" t="s">
        <v>6</v>
      </c>
    </row>
    <row r="13" spans="2:71" ht="12" customHeight="1">
      <c r="B13" s="17"/>
      <c r="D13" s="24" t="s">
        <v>27</v>
      </c>
      <c r="AK13" s="24" t="s">
        <v>25</v>
      </c>
      <c r="AN13" s="26" t="s">
        <v>28</v>
      </c>
      <c r="AR13" s="17"/>
      <c r="BE13" s="192"/>
      <c r="BS13" s="14" t="s">
        <v>6</v>
      </c>
    </row>
    <row r="14" spans="2:71" ht="12.75">
      <c r="B14" s="17"/>
      <c r="E14" s="196" t="s">
        <v>28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4" t="s">
        <v>26</v>
      </c>
      <c r="AN14" s="26" t="s">
        <v>28</v>
      </c>
      <c r="AR14" s="17"/>
      <c r="BE14" s="192"/>
      <c r="BS14" s="14" t="s">
        <v>6</v>
      </c>
    </row>
    <row r="15" spans="2:71" ht="6.95" customHeight="1">
      <c r="B15" s="17"/>
      <c r="AR15" s="17"/>
      <c r="BE15" s="192"/>
      <c r="BS15" s="14" t="s">
        <v>3</v>
      </c>
    </row>
    <row r="16" spans="2:71" ht="12" customHeight="1">
      <c r="B16" s="17"/>
      <c r="D16" s="24" t="s">
        <v>29</v>
      </c>
      <c r="AK16" s="24" t="s">
        <v>25</v>
      </c>
      <c r="AN16" s="22" t="s">
        <v>1</v>
      </c>
      <c r="AR16" s="17"/>
      <c r="BE16" s="192"/>
      <c r="BS16" s="14" t="s">
        <v>3</v>
      </c>
    </row>
    <row r="17" spans="2:71" ht="18.4" customHeight="1">
      <c r="B17" s="17"/>
      <c r="E17" s="22" t="s">
        <v>21</v>
      </c>
      <c r="AK17" s="24" t="s">
        <v>26</v>
      </c>
      <c r="AN17" s="22" t="s">
        <v>1</v>
      </c>
      <c r="AR17" s="17"/>
      <c r="BE17" s="192"/>
      <c r="BS17" s="14" t="s">
        <v>30</v>
      </c>
    </row>
    <row r="18" spans="2:71" ht="6.95" customHeight="1">
      <c r="B18" s="17"/>
      <c r="AR18" s="17"/>
      <c r="BE18" s="192"/>
      <c r="BS18" s="14" t="s">
        <v>6</v>
      </c>
    </row>
    <row r="19" spans="2:71" ht="12" customHeight="1">
      <c r="B19" s="17"/>
      <c r="D19" s="24" t="s">
        <v>31</v>
      </c>
      <c r="AK19" s="24" t="s">
        <v>25</v>
      </c>
      <c r="AN19" s="22" t="s">
        <v>1</v>
      </c>
      <c r="AR19" s="17"/>
      <c r="BE19" s="192"/>
      <c r="BS19" s="14" t="s">
        <v>6</v>
      </c>
    </row>
    <row r="20" spans="2:71" ht="18.4" customHeight="1">
      <c r="B20" s="17"/>
      <c r="E20" s="22" t="s">
        <v>21</v>
      </c>
      <c r="AK20" s="24" t="s">
        <v>26</v>
      </c>
      <c r="AN20" s="22" t="s">
        <v>1</v>
      </c>
      <c r="AR20" s="17"/>
      <c r="BE20" s="192"/>
      <c r="BS20" s="14" t="s">
        <v>30</v>
      </c>
    </row>
    <row r="21" spans="2:57" ht="6.95" customHeight="1">
      <c r="B21" s="17"/>
      <c r="AR21" s="17"/>
      <c r="BE21" s="192"/>
    </row>
    <row r="22" spans="2:57" ht="12" customHeight="1">
      <c r="B22" s="17"/>
      <c r="D22" s="24" t="s">
        <v>32</v>
      </c>
      <c r="AR22" s="17"/>
      <c r="BE22" s="192"/>
    </row>
    <row r="23" spans="2:57" ht="16.5" customHeight="1">
      <c r="B23" s="17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  <c r="BE23" s="192"/>
    </row>
    <row r="24" spans="2:57" ht="6.95" customHeight="1">
      <c r="B24" s="17"/>
      <c r="AR24" s="17"/>
      <c r="BE24" s="192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2"/>
    </row>
    <row r="26" spans="2:57" s="1" customFormat="1" ht="25.9" customHeight="1">
      <c r="B26" s="29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9">
        <f>ROUND(AG94,2)</f>
        <v>0</v>
      </c>
      <c r="AL26" s="200"/>
      <c r="AM26" s="200"/>
      <c r="AN26" s="200"/>
      <c r="AO26" s="200"/>
      <c r="AR26" s="29"/>
      <c r="BE26" s="192"/>
    </row>
    <row r="27" spans="2:57" s="1" customFormat="1" ht="6.95" customHeight="1">
      <c r="B27" s="29"/>
      <c r="AR27" s="29"/>
      <c r="BE27" s="192"/>
    </row>
    <row r="28" spans="2:57" s="1" customFormat="1" ht="12.75">
      <c r="B28" s="29"/>
      <c r="L28" s="201" t="s">
        <v>34</v>
      </c>
      <c r="M28" s="201"/>
      <c r="N28" s="201"/>
      <c r="O28" s="201"/>
      <c r="P28" s="201"/>
      <c r="W28" s="201" t="s">
        <v>35</v>
      </c>
      <c r="X28" s="201"/>
      <c r="Y28" s="201"/>
      <c r="Z28" s="201"/>
      <c r="AA28" s="201"/>
      <c r="AB28" s="201"/>
      <c r="AC28" s="201"/>
      <c r="AD28" s="201"/>
      <c r="AE28" s="201"/>
      <c r="AK28" s="201" t="s">
        <v>36</v>
      </c>
      <c r="AL28" s="201"/>
      <c r="AM28" s="201"/>
      <c r="AN28" s="201"/>
      <c r="AO28" s="201"/>
      <c r="AR28" s="29"/>
      <c r="BE28" s="192"/>
    </row>
    <row r="29" spans="2:57" s="2" customFormat="1" ht="14.45" customHeight="1">
      <c r="B29" s="33"/>
      <c r="D29" s="24" t="s">
        <v>37</v>
      </c>
      <c r="F29" s="24" t="s">
        <v>38</v>
      </c>
      <c r="L29" s="186">
        <v>0.21</v>
      </c>
      <c r="M29" s="185"/>
      <c r="N29" s="185"/>
      <c r="O29" s="185"/>
      <c r="P29" s="185"/>
      <c r="W29" s="184">
        <f>ROUND(AZ94,2)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ROUND(AV94,2)</f>
        <v>0</v>
      </c>
      <c r="AL29" s="185"/>
      <c r="AM29" s="185"/>
      <c r="AN29" s="185"/>
      <c r="AO29" s="185"/>
      <c r="AR29" s="33"/>
      <c r="BE29" s="193"/>
    </row>
    <row r="30" spans="2:57" s="2" customFormat="1" ht="14.45" customHeight="1">
      <c r="B30" s="33"/>
      <c r="F30" s="24" t="s">
        <v>39</v>
      </c>
      <c r="L30" s="186">
        <v>0.15</v>
      </c>
      <c r="M30" s="185"/>
      <c r="N30" s="185"/>
      <c r="O30" s="185"/>
      <c r="P30" s="185"/>
      <c r="W30" s="184">
        <f>ROUND(BA94,2)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ROUND(AW94,2)</f>
        <v>0</v>
      </c>
      <c r="AL30" s="185"/>
      <c r="AM30" s="185"/>
      <c r="AN30" s="185"/>
      <c r="AO30" s="185"/>
      <c r="AR30" s="33"/>
      <c r="BE30" s="193"/>
    </row>
    <row r="31" spans="2:57" s="2" customFormat="1" ht="14.45" customHeight="1" hidden="1">
      <c r="B31" s="33"/>
      <c r="F31" s="24" t="s">
        <v>40</v>
      </c>
      <c r="L31" s="186">
        <v>0.21</v>
      </c>
      <c r="M31" s="185"/>
      <c r="N31" s="185"/>
      <c r="O31" s="185"/>
      <c r="P31" s="185"/>
      <c r="W31" s="184">
        <f>ROUND(BB94,2)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3"/>
      <c r="BE31" s="193"/>
    </row>
    <row r="32" spans="2:57" s="2" customFormat="1" ht="14.45" customHeight="1" hidden="1">
      <c r="B32" s="33"/>
      <c r="F32" s="24" t="s">
        <v>41</v>
      </c>
      <c r="L32" s="186">
        <v>0.15</v>
      </c>
      <c r="M32" s="185"/>
      <c r="N32" s="185"/>
      <c r="O32" s="185"/>
      <c r="P32" s="185"/>
      <c r="W32" s="184">
        <f>ROUND(BC94,2)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3"/>
      <c r="BE32" s="193"/>
    </row>
    <row r="33" spans="2:57" s="2" customFormat="1" ht="14.45" customHeight="1" hidden="1">
      <c r="B33" s="33"/>
      <c r="F33" s="24" t="s">
        <v>42</v>
      </c>
      <c r="L33" s="186">
        <v>0</v>
      </c>
      <c r="M33" s="185"/>
      <c r="N33" s="185"/>
      <c r="O33" s="185"/>
      <c r="P33" s="185"/>
      <c r="W33" s="184">
        <f>ROUND(BD94,2)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3"/>
      <c r="BE33" s="193"/>
    </row>
    <row r="34" spans="2:57" s="1" customFormat="1" ht="6.95" customHeight="1">
      <c r="B34" s="29"/>
      <c r="AR34" s="29"/>
      <c r="BE34" s="192"/>
    </row>
    <row r="35" spans="2:44" s="1" customFormat="1" ht="25.9" customHeight="1"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187" t="s">
        <v>45</v>
      </c>
      <c r="Y35" s="188"/>
      <c r="Z35" s="188"/>
      <c r="AA35" s="188"/>
      <c r="AB35" s="188"/>
      <c r="AC35" s="36"/>
      <c r="AD35" s="36"/>
      <c r="AE35" s="36"/>
      <c r="AF35" s="36"/>
      <c r="AG35" s="36"/>
      <c r="AH35" s="36"/>
      <c r="AI35" s="36"/>
      <c r="AJ35" s="36"/>
      <c r="AK35" s="189">
        <f>SUM(AK26:AK33)</f>
        <v>0</v>
      </c>
      <c r="AL35" s="188"/>
      <c r="AM35" s="188"/>
      <c r="AN35" s="188"/>
      <c r="AO35" s="190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46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47</v>
      </c>
      <c r="AI49" s="39"/>
      <c r="AJ49" s="39"/>
      <c r="AK49" s="39"/>
      <c r="AL49" s="39"/>
      <c r="AM49" s="39"/>
      <c r="AN49" s="39"/>
      <c r="AO49" s="39"/>
      <c r="AR49" s="2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9"/>
      <c r="D60" s="40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48</v>
      </c>
      <c r="AI60" s="31"/>
      <c r="AJ60" s="31"/>
      <c r="AK60" s="31"/>
      <c r="AL60" s="31"/>
      <c r="AM60" s="40" t="s">
        <v>49</v>
      </c>
      <c r="AN60" s="31"/>
      <c r="AO60" s="31"/>
      <c r="AR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9"/>
      <c r="D64" s="38" t="s">
        <v>50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51</v>
      </c>
      <c r="AI64" s="39"/>
      <c r="AJ64" s="39"/>
      <c r="AK64" s="39"/>
      <c r="AL64" s="39"/>
      <c r="AM64" s="39"/>
      <c r="AN64" s="39"/>
      <c r="AO64" s="39"/>
      <c r="AR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9"/>
      <c r="D75" s="40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48</v>
      </c>
      <c r="AI75" s="31"/>
      <c r="AJ75" s="31"/>
      <c r="AK75" s="31"/>
      <c r="AL75" s="31"/>
      <c r="AM75" s="40" t="s">
        <v>49</v>
      </c>
      <c r="AN75" s="31"/>
      <c r="AO75" s="31"/>
      <c r="AR75" s="29"/>
    </row>
    <row r="76" spans="2:44" s="1" customFormat="1" ht="12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52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13</v>
      </c>
      <c r="L84" s="3" t="str">
        <f>K5</f>
        <v>2001</v>
      </c>
      <c r="AR84" s="45"/>
    </row>
    <row r="85" spans="2:44" s="4" customFormat="1" ht="36.95" customHeight="1">
      <c r="B85" s="46"/>
      <c r="C85" s="47" t="s">
        <v>16</v>
      </c>
      <c r="L85" s="175" t="str">
        <f>K6</f>
        <v>K Otočce mezi ul. Čs. exilu a Malá Tyršovka v Praze 12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20</v>
      </c>
      <c r="L87" s="48" t="str">
        <f>IF(K8="","",K8)</f>
        <v xml:space="preserve"> </v>
      </c>
      <c r="AI87" s="24" t="s">
        <v>22</v>
      </c>
      <c r="AM87" s="177" t="str">
        <f>IF(AN8="","",AN8)</f>
        <v>10. 11. 2020</v>
      </c>
      <c r="AN87" s="177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4" t="s">
        <v>24</v>
      </c>
      <c r="L89" s="3" t="str">
        <f>IF(E11="","",E11)</f>
        <v xml:space="preserve"> </v>
      </c>
      <c r="AI89" s="24" t="s">
        <v>29</v>
      </c>
      <c r="AM89" s="178" t="str">
        <f>IF(E17="","",E17)</f>
        <v xml:space="preserve"> </v>
      </c>
      <c r="AN89" s="179"/>
      <c r="AO89" s="179"/>
      <c r="AP89" s="179"/>
      <c r="AR89" s="29"/>
      <c r="AS89" s="180" t="s">
        <v>53</v>
      </c>
      <c r="AT89" s="181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27</v>
      </c>
      <c r="L90" s="3" t="str">
        <f>IF(E14="Vyplň údaj","",E14)</f>
        <v/>
      </c>
      <c r="AI90" s="24" t="s">
        <v>31</v>
      </c>
      <c r="AM90" s="178" t="str">
        <f>IF(E20="","",E20)</f>
        <v xml:space="preserve"> </v>
      </c>
      <c r="AN90" s="179"/>
      <c r="AO90" s="179"/>
      <c r="AP90" s="179"/>
      <c r="AR90" s="29"/>
      <c r="AS90" s="182"/>
      <c r="AT90" s="183"/>
      <c r="BD90" s="53"/>
    </row>
    <row r="91" spans="2:56" s="1" customFormat="1" ht="10.9" customHeight="1">
      <c r="B91" s="29"/>
      <c r="AR91" s="29"/>
      <c r="AS91" s="182"/>
      <c r="AT91" s="183"/>
      <c r="BD91" s="53"/>
    </row>
    <row r="92" spans="2:56" s="1" customFormat="1" ht="29.25" customHeight="1">
      <c r="B92" s="29"/>
      <c r="C92" s="170" t="s">
        <v>54</v>
      </c>
      <c r="D92" s="171"/>
      <c r="E92" s="171"/>
      <c r="F92" s="171"/>
      <c r="G92" s="171"/>
      <c r="H92" s="54"/>
      <c r="I92" s="172" t="s">
        <v>55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56</v>
      </c>
      <c r="AH92" s="171"/>
      <c r="AI92" s="171"/>
      <c r="AJ92" s="171"/>
      <c r="AK92" s="171"/>
      <c r="AL92" s="171"/>
      <c r="AM92" s="171"/>
      <c r="AN92" s="172" t="s">
        <v>57</v>
      </c>
      <c r="AO92" s="171"/>
      <c r="AP92" s="174"/>
      <c r="AQ92" s="55" t="s">
        <v>58</v>
      </c>
      <c r="AR92" s="29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71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68">
        <f>ROUND(SUM(AG95:AG96),2)</f>
        <v>0</v>
      </c>
      <c r="AH94" s="168"/>
      <c r="AI94" s="168"/>
      <c r="AJ94" s="168"/>
      <c r="AK94" s="168"/>
      <c r="AL94" s="168"/>
      <c r="AM94" s="168"/>
      <c r="AN94" s="169">
        <f>SUM(AG94,AT94)</f>
        <v>0</v>
      </c>
      <c r="AO94" s="169"/>
      <c r="AP94" s="169"/>
      <c r="AQ94" s="64" t="s">
        <v>1</v>
      </c>
      <c r="AR94" s="60"/>
      <c r="AS94" s="65">
        <f>ROUND(SUM(AS95:AS96),2)</f>
        <v>0</v>
      </c>
      <c r="AT94" s="66">
        <f>ROUND(SUM(AV94:AW94),2)</f>
        <v>0</v>
      </c>
      <c r="AU94" s="67">
        <f>ROUND(SUM(AU95:AU96),5)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ROUND(SUM(AZ95:AZ96),2)</f>
        <v>0</v>
      </c>
      <c r="BA94" s="66">
        <f>ROUND(SUM(BA95:BA96),2)</f>
        <v>0</v>
      </c>
      <c r="BB94" s="66">
        <f>ROUND(SUM(BB95:BB96),2)</f>
        <v>0</v>
      </c>
      <c r="BC94" s="66">
        <f>ROUND(SUM(BC95:BC96),2)</f>
        <v>0</v>
      </c>
      <c r="BD94" s="68">
        <f>ROUND(SUM(BD95:BD96),2)</f>
        <v>0</v>
      </c>
      <c r="BS94" s="69" t="s">
        <v>72</v>
      </c>
      <c r="BT94" s="69" t="s">
        <v>73</v>
      </c>
      <c r="BU94" s="70" t="s">
        <v>74</v>
      </c>
      <c r="BV94" s="69" t="s">
        <v>75</v>
      </c>
      <c r="BW94" s="69" t="s">
        <v>4</v>
      </c>
      <c r="BX94" s="69" t="s">
        <v>76</v>
      </c>
      <c r="CL94" s="69" t="s">
        <v>1</v>
      </c>
    </row>
    <row r="95" spans="1:91" s="6" customFormat="1" ht="16.5" customHeight="1">
      <c r="A95" s="71" t="s">
        <v>77</v>
      </c>
      <c r="B95" s="72"/>
      <c r="C95" s="73"/>
      <c r="D95" s="167" t="s">
        <v>78</v>
      </c>
      <c r="E95" s="167"/>
      <c r="F95" s="167"/>
      <c r="G95" s="167"/>
      <c r="H95" s="167"/>
      <c r="I95" s="74"/>
      <c r="J95" s="167" t="s">
        <v>79</v>
      </c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5">
        <f>'00 - Vedlejší rozpočtové ...'!J30</f>
        <v>0</v>
      </c>
      <c r="AH95" s="166"/>
      <c r="AI95" s="166"/>
      <c r="AJ95" s="166"/>
      <c r="AK95" s="166"/>
      <c r="AL95" s="166"/>
      <c r="AM95" s="166"/>
      <c r="AN95" s="165">
        <f>SUM(AG95,AT95)</f>
        <v>0</v>
      </c>
      <c r="AO95" s="166"/>
      <c r="AP95" s="166"/>
      <c r="AQ95" s="75" t="s">
        <v>80</v>
      </c>
      <c r="AR95" s="72"/>
      <c r="AS95" s="76">
        <v>0</v>
      </c>
      <c r="AT95" s="77">
        <f>ROUND(SUM(AV95:AW95),2)</f>
        <v>0</v>
      </c>
      <c r="AU95" s="78">
        <f>'00 - Vedlejší rozpočtové ...'!P117</f>
        <v>0</v>
      </c>
      <c r="AV95" s="77">
        <f>'00 - Vedlejší rozpočtové ...'!J33</f>
        <v>0</v>
      </c>
      <c r="AW95" s="77">
        <f>'00 - Vedlejší rozpočtové ...'!J34</f>
        <v>0</v>
      </c>
      <c r="AX95" s="77">
        <f>'00 - Vedlejší rozpočtové ...'!J35</f>
        <v>0</v>
      </c>
      <c r="AY95" s="77">
        <f>'00 - Vedlejší rozpočtové ...'!J36</f>
        <v>0</v>
      </c>
      <c r="AZ95" s="77">
        <f>'00 - Vedlejší rozpočtové ...'!F33</f>
        <v>0</v>
      </c>
      <c r="BA95" s="77">
        <f>'00 - Vedlejší rozpočtové ...'!F34</f>
        <v>0</v>
      </c>
      <c r="BB95" s="77">
        <f>'00 - Vedlejší rozpočtové ...'!F35</f>
        <v>0</v>
      </c>
      <c r="BC95" s="77">
        <f>'00 - Vedlejší rozpočtové ...'!F36</f>
        <v>0</v>
      </c>
      <c r="BD95" s="79">
        <f>'00 - Vedlejší rozpočtové ...'!F37</f>
        <v>0</v>
      </c>
      <c r="BT95" s="80" t="s">
        <v>81</v>
      </c>
      <c r="BV95" s="80" t="s">
        <v>75</v>
      </c>
      <c r="BW95" s="80" t="s">
        <v>82</v>
      </c>
      <c r="BX95" s="80" t="s">
        <v>4</v>
      </c>
      <c r="CL95" s="80" t="s">
        <v>1</v>
      </c>
      <c r="CM95" s="80" t="s">
        <v>83</v>
      </c>
    </row>
    <row r="96" spans="1:91" s="6" customFormat="1" ht="16.5" customHeight="1">
      <c r="A96" s="71" t="s">
        <v>77</v>
      </c>
      <c r="B96" s="72"/>
      <c r="C96" s="73"/>
      <c r="D96" s="167" t="s">
        <v>84</v>
      </c>
      <c r="E96" s="167"/>
      <c r="F96" s="167"/>
      <c r="G96" s="167"/>
      <c r="H96" s="167"/>
      <c r="I96" s="74"/>
      <c r="J96" s="167" t="s">
        <v>85</v>
      </c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5">
        <f>'01 - Oprava komunikace'!J30</f>
        <v>0</v>
      </c>
      <c r="AH96" s="166"/>
      <c r="AI96" s="166"/>
      <c r="AJ96" s="166"/>
      <c r="AK96" s="166"/>
      <c r="AL96" s="166"/>
      <c r="AM96" s="166"/>
      <c r="AN96" s="165">
        <f>SUM(AG96,AT96)</f>
        <v>0</v>
      </c>
      <c r="AO96" s="166"/>
      <c r="AP96" s="166"/>
      <c r="AQ96" s="75" t="s">
        <v>80</v>
      </c>
      <c r="AR96" s="72"/>
      <c r="AS96" s="81">
        <v>0</v>
      </c>
      <c r="AT96" s="82">
        <f>ROUND(SUM(AV96:AW96),2)</f>
        <v>0</v>
      </c>
      <c r="AU96" s="83">
        <f>'01 - Oprava komunikace'!P122</f>
        <v>0</v>
      </c>
      <c r="AV96" s="82">
        <f>'01 - Oprava komunikace'!J33</f>
        <v>0</v>
      </c>
      <c r="AW96" s="82">
        <f>'01 - Oprava komunikace'!J34</f>
        <v>0</v>
      </c>
      <c r="AX96" s="82">
        <f>'01 - Oprava komunikace'!J35</f>
        <v>0</v>
      </c>
      <c r="AY96" s="82">
        <f>'01 - Oprava komunikace'!J36</f>
        <v>0</v>
      </c>
      <c r="AZ96" s="82">
        <f>'01 - Oprava komunikace'!F33</f>
        <v>0</v>
      </c>
      <c r="BA96" s="82">
        <f>'01 - Oprava komunikace'!F34</f>
        <v>0</v>
      </c>
      <c r="BB96" s="82">
        <f>'01 - Oprava komunikace'!F35</f>
        <v>0</v>
      </c>
      <c r="BC96" s="82">
        <f>'01 - Oprava komunikace'!F36</f>
        <v>0</v>
      </c>
      <c r="BD96" s="84">
        <f>'01 - Oprava komunikace'!F37</f>
        <v>0</v>
      </c>
      <c r="BT96" s="80" t="s">
        <v>81</v>
      </c>
      <c r="BV96" s="80" t="s">
        <v>75</v>
      </c>
      <c r="BW96" s="80" t="s">
        <v>86</v>
      </c>
      <c r="BX96" s="80" t="s">
        <v>4</v>
      </c>
      <c r="CL96" s="80" t="s">
        <v>1</v>
      </c>
      <c r="CM96" s="80" t="s">
        <v>83</v>
      </c>
    </row>
    <row r="97" spans="2:44" s="1" customFormat="1" ht="30" customHeight="1">
      <c r="B97" s="29"/>
      <c r="AR97" s="29"/>
    </row>
    <row r="98" spans="2:44" s="1" customFormat="1" ht="6.95" customHeight="1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9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0 - Vedlejší rozpočtové ...'!C2" display="/"/>
    <hyperlink ref="A96" location="'01 - Oprava komunik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63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82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87</v>
      </c>
      <c r="L4" s="17"/>
      <c r="M4" s="85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3" t="str">
        <f>'Rekapitulace stavby'!K6</f>
        <v>K Otočce mezi ul. Čs. exilu a Malá Tyršovka v Praze 12</v>
      </c>
      <c r="F7" s="204"/>
      <c r="G7" s="204"/>
      <c r="H7" s="204"/>
      <c r="L7" s="17"/>
    </row>
    <row r="8" spans="2:12" s="1" customFormat="1" ht="12" customHeight="1">
      <c r="B8" s="29"/>
      <c r="D8" s="24" t="s">
        <v>88</v>
      </c>
      <c r="L8" s="29"/>
    </row>
    <row r="9" spans="2:12" s="1" customFormat="1" ht="16.5" customHeight="1">
      <c r="B9" s="29"/>
      <c r="E9" s="175" t="s">
        <v>89</v>
      </c>
      <c r="F9" s="202"/>
      <c r="G9" s="202"/>
      <c r="H9" s="202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10. 11. 2020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tr">
        <f>IF('Rekapitulace stavby'!AN10="","",'Rekapitulace stavby'!AN10)</f>
        <v/>
      </c>
      <c r="L14" s="29"/>
    </row>
    <row r="15" spans="2:12" s="1" customFormat="1" ht="18" customHeight="1">
      <c r="B15" s="29"/>
      <c r="E15" s="22" t="str">
        <f>IF('Rekapitulace stavby'!E11="","",'Rekapitulace stavby'!E11)</f>
        <v xml:space="preserve"> </v>
      </c>
      <c r="I15" s="24" t="s">
        <v>26</v>
      </c>
      <c r="J15" s="22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27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05" t="str">
        <f>'Rekapitulace stavby'!E14</f>
        <v>Vyplň údaj</v>
      </c>
      <c r="F18" s="194"/>
      <c r="G18" s="194"/>
      <c r="H18" s="194"/>
      <c r="I18" s="24" t="s">
        <v>26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29</v>
      </c>
      <c r="I20" s="24" t="s">
        <v>25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24" t="s">
        <v>26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31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26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32</v>
      </c>
      <c r="L26" s="29"/>
    </row>
    <row r="27" spans="2:12" s="7" customFormat="1" ht="16.5" customHeight="1">
      <c r="B27" s="86"/>
      <c r="E27" s="198" t="s">
        <v>1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33</v>
      </c>
      <c r="J30" s="63">
        <f>ROUND(J117,2)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35</v>
      </c>
      <c r="I32" s="32" t="s">
        <v>34</v>
      </c>
      <c r="J32" s="32" t="s">
        <v>36</v>
      </c>
      <c r="L32" s="29"/>
    </row>
    <row r="33" spans="2:12" s="1" customFormat="1" ht="14.45" customHeight="1">
      <c r="B33" s="29"/>
      <c r="D33" s="52" t="s">
        <v>37</v>
      </c>
      <c r="E33" s="24" t="s">
        <v>38</v>
      </c>
      <c r="F33" s="88">
        <f>ROUND((SUM(BE117:BE133)),2)</f>
        <v>0</v>
      </c>
      <c r="I33" s="89">
        <v>0.21</v>
      </c>
      <c r="J33" s="88">
        <f>ROUND(((SUM(BE117:BE133))*I33),2)</f>
        <v>0</v>
      </c>
      <c r="L33" s="29"/>
    </row>
    <row r="34" spans="2:12" s="1" customFormat="1" ht="14.45" customHeight="1">
      <c r="B34" s="29"/>
      <c r="E34" s="24" t="s">
        <v>39</v>
      </c>
      <c r="F34" s="88">
        <f>ROUND((SUM(BF117:BF133)),2)</f>
        <v>0</v>
      </c>
      <c r="I34" s="89">
        <v>0.15</v>
      </c>
      <c r="J34" s="88">
        <f>ROUND(((SUM(BF117:BF133))*I34),2)</f>
        <v>0</v>
      </c>
      <c r="L34" s="29"/>
    </row>
    <row r="35" spans="2:12" s="1" customFormat="1" ht="14.45" customHeight="1" hidden="1">
      <c r="B35" s="29"/>
      <c r="E35" s="24" t="s">
        <v>40</v>
      </c>
      <c r="F35" s="88">
        <f>ROUND((SUM(BG117:BG133)),2)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41</v>
      </c>
      <c r="F36" s="88">
        <f>ROUND((SUM(BH117:BH133)),2)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42</v>
      </c>
      <c r="F37" s="88">
        <f>ROUND((SUM(BI117:BI133)),2)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43</v>
      </c>
      <c r="E39" s="54"/>
      <c r="F39" s="54"/>
      <c r="G39" s="92" t="s">
        <v>44</v>
      </c>
      <c r="H39" s="93" t="s">
        <v>45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46</v>
      </c>
      <c r="E50" s="39"/>
      <c r="F50" s="39"/>
      <c r="G50" s="38" t="s">
        <v>47</v>
      </c>
      <c r="H50" s="39"/>
      <c r="I50" s="39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48</v>
      </c>
      <c r="E61" s="31"/>
      <c r="F61" s="96" t="s">
        <v>49</v>
      </c>
      <c r="G61" s="40" t="s">
        <v>48</v>
      </c>
      <c r="H61" s="31"/>
      <c r="I61" s="31"/>
      <c r="J61" s="97" t="s">
        <v>49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50</v>
      </c>
      <c r="E65" s="39"/>
      <c r="F65" s="39"/>
      <c r="G65" s="38" t="s">
        <v>51</v>
      </c>
      <c r="H65" s="39"/>
      <c r="I65" s="39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48</v>
      </c>
      <c r="E76" s="31"/>
      <c r="F76" s="96" t="s">
        <v>49</v>
      </c>
      <c r="G76" s="40" t="s">
        <v>48</v>
      </c>
      <c r="H76" s="31"/>
      <c r="I76" s="31"/>
      <c r="J76" s="97" t="s">
        <v>49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90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3" t="str">
        <f>E7</f>
        <v>K Otočce mezi ul. Čs. exilu a Malá Tyršovka v Praze 12</v>
      </c>
      <c r="F85" s="204"/>
      <c r="G85" s="204"/>
      <c r="H85" s="204"/>
      <c r="L85" s="29"/>
    </row>
    <row r="86" spans="2:12" s="1" customFormat="1" ht="12" customHeight="1">
      <c r="B86" s="29"/>
      <c r="C86" s="24" t="s">
        <v>88</v>
      </c>
      <c r="L86" s="29"/>
    </row>
    <row r="87" spans="2:12" s="1" customFormat="1" ht="16.5" customHeight="1">
      <c r="B87" s="29"/>
      <c r="E87" s="175" t="str">
        <f>E9</f>
        <v>00 - Vedlejší rozpočtové náklady</v>
      </c>
      <c r="F87" s="202"/>
      <c r="G87" s="202"/>
      <c r="H87" s="202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 xml:space="preserve"> </v>
      </c>
      <c r="I89" s="24" t="s">
        <v>22</v>
      </c>
      <c r="J89" s="49" t="str">
        <f>IF(J12="","",J12)</f>
        <v>10. 11. 2020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 xml:space="preserve"> </v>
      </c>
      <c r="I91" s="24" t="s">
        <v>29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27</v>
      </c>
      <c r="F92" s="22" t="str">
        <f>IF(E18="","",E18)</f>
        <v>Vyplň údaj</v>
      </c>
      <c r="I92" s="24" t="s">
        <v>31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91</v>
      </c>
      <c r="D94" s="90"/>
      <c r="E94" s="90"/>
      <c r="F94" s="90"/>
      <c r="G94" s="90"/>
      <c r="H94" s="90"/>
      <c r="I94" s="90"/>
      <c r="J94" s="99" t="s">
        <v>92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93</v>
      </c>
      <c r="J96" s="63">
        <f>J117</f>
        <v>0</v>
      </c>
      <c r="L96" s="29"/>
      <c r="AU96" s="14" t="s">
        <v>94</v>
      </c>
    </row>
    <row r="97" spans="2:12" s="8" customFormat="1" ht="24.95" customHeight="1">
      <c r="B97" s="101"/>
      <c r="D97" s="102" t="s">
        <v>95</v>
      </c>
      <c r="E97" s="103"/>
      <c r="F97" s="103"/>
      <c r="G97" s="103"/>
      <c r="H97" s="103"/>
      <c r="I97" s="103"/>
      <c r="J97" s="104">
        <f>J118</f>
        <v>0</v>
      </c>
      <c r="L97" s="101"/>
    </row>
    <row r="98" spans="2:12" s="1" customFormat="1" ht="21.75" customHeight="1">
      <c r="B98" s="29"/>
      <c r="L98" s="29"/>
    </row>
    <row r="99" spans="2:12" s="1" customFormat="1" ht="6.9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29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9"/>
    </row>
    <row r="104" spans="2:12" s="1" customFormat="1" ht="24.95" customHeight="1">
      <c r="B104" s="29"/>
      <c r="C104" s="18" t="s">
        <v>96</v>
      </c>
      <c r="L104" s="29"/>
    </row>
    <row r="105" spans="2:12" s="1" customFormat="1" ht="6.95" customHeight="1">
      <c r="B105" s="29"/>
      <c r="L105" s="29"/>
    </row>
    <row r="106" spans="2:12" s="1" customFormat="1" ht="12" customHeight="1">
      <c r="B106" s="29"/>
      <c r="C106" s="24" t="s">
        <v>16</v>
      </c>
      <c r="L106" s="29"/>
    </row>
    <row r="107" spans="2:12" s="1" customFormat="1" ht="16.5" customHeight="1">
      <c r="B107" s="29"/>
      <c r="E107" s="203" t="str">
        <f>E7</f>
        <v>K Otočce mezi ul. Čs. exilu a Malá Tyršovka v Praze 12</v>
      </c>
      <c r="F107" s="204"/>
      <c r="G107" s="204"/>
      <c r="H107" s="204"/>
      <c r="L107" s="29"/>
    </row>
    <row r="108" spans="2:12" s="1" customFormat="1" ht="12" customHeight="1">
      <c r="B108" s="29"/>
      <c r="C108" s="24" t="s">
        <v>88</v>
      </c>
      <c r="L108" s="29"/>
    </row>
    <row r="109" spans="2:12" s="1" customFormat="1" ht="16.5" customHeight="1">
      <c r="B109" s="29"/>
      <c r="E109" s="175" t="str">
        <f>E9</f>
        <v>00 - Vedlejší rozpočtové náklady</v>
      </c>
      <c r="F109" s="202"/>
      <c r="G109" s="202"/>
      <c r="H109" s="202"/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4" t="s">
        <v>20</v>
      </c>
      <c r="F111" s="22" t="str">
        <f>F12</f>
        <v xml:space="preserve"> </v>
      </c>
      <c r="I111" s="24" t="s">
        <v>22</v>
      </c>
      <c r="J111" s="49" t="str">
        <f>IF(J12="","",J12)</f>
        <v>10. 11. 2020</v>
      </c>
      <c r="L111" s="29"/>
    </row>
    <row r="112" spans="2:12" s="1" customFormat="1" ht="6.95" customHeight="1">
      <c r="B112" s="29"/>
      <c r="L112" s="29"/>
    </row>
    <row r="113" spans="2:12" s="1" customFormat="1" ht="15.2" customHeight="1">
      <c r="B113" s="29"/>
      <c r="C113" s="24" t="s">
        <v>24</v>
      </c>
      <c r="F113" s="22" t="str">
        <f>E15</f>
        <v xml:space="preserve"> </v>
      </c>
      <c r="I113" s="24" t="s">
        <v>29</v>
      </c>
      <c r="J113" s="27" t="str">
        <f>E21</f>
        <v xml:space="preserve"> </v>
      </c>
      <c r="L113" s="29"/>
    </row>
    <row r="114" spans="2:12" s="1" customFormat="1" ht="15.2" customHeight="1">
      <c r="B114" s="29"/>
      <c r="C114" s="24" t="s">
        <v>27</v>
      </c>
      <c r="F114" s="22" t="str">
        <f>IF(E18="","",E18)</f>
        <v>Vyplň údaj</v>
      </c>
      <c r="I114" s="24" t="s">
        <v>31</v>
      </c>
      <c r="J114" s="27" t="str">
        <f>E24</f>
        <v xml:space="preserve"> </v>
      </c>
      <c r="L114" s="29"/>
    </row>
    <row r="115" spans="2:12" s="1" customFormat="1" ht="10.35" customHeight="1">
      <c r="B115" s="29"/>
      <c r="L115" s="29"/>
    </row>
    <row r="116" spans="2:20" s="9" customFormat="1" ht="29.25" customHeight="1">
      <c r="B116" s="105"/>
      <c r="C116" s="106" t="s">
        <v>97</v>
      </c>
      <c r="D116" s="107" t="s">
        <v>58</v>
      </c>
      <c r="E116" s="107" t="s">
        <v>54</v>
      </c>
      <c r="F116" s="107" t="s">
        <v>55</v>
      </c>
      <c r="G116" s="107" t="s">
        <v>98</v>
      </c>
      <c r="H116" s="107" t="s">
        <v>99</v>
      </c>
      <c r="I116" s="107" t="s">
        <v>100</v>
      </c>
      <c r="J116" s="108" t="s">
        <v>92</v>
      </c>
      <c r="K116" s="109" t="s">
        <v>101</v>
      </c>
      <c r="L116" s="105"/>
      <c r="M116" s="56" t="s">
        <v>1</v>
      </c>
      <c r="N116" s="57" t="s">
        <v>37</v>
      </c>
      <c r="O116" s="57" t="s">
        <v>102</v>
      </c>
      <c r="P116" s="57" t="s">
        <v>103</v>
      </c>
      <c r="Q116" s="57" t="s">
        <v>104</v>
      </c>
      <c r="R116" s="57" t="s">
        <v>105</v>
      </c>
      <c r="S116" s="57" t="s">
        <v>106</v>
      </c>
      <c r="T116" s="58" t="s">
        <v>107</v>
      </c>
    </row>
    <row r="117" spans="2:63" s="1" customFormat="1" ht="22.9" customHeight="1">
      <c r="B117" s="29"/>
      <c r="C117" s="61" t="s">
        <v>108</v>
      </c>
      <c r="J117" s="110">
        <f>BK117</f>
        <v>0</v>
      </c>
      <c r="L117" s="29"/>
      <c r="M117" s="59"/>
      <c r="N117" s="50"/>
      <c r="O117" s="50"/>
      <c r="P117" s="111">
        <f>P118</f>
        <v>0</v>
      </c>
      <c r="Q117" s="50"/>
      <c r="R117" s="111">
        <f>R118</f>
        <v>0</v>
      </c>
      <c r="S117" s="50"/>
      <c r="T117" s="112">
        <f>T118</f>
        <v>0</v>
      </c>
      <c r="AT117" s="14" t="s">
        <v>72</v>
      </c>
      <c r="AU117" s="14" t="s">
        <v>94</v>
      </c>
      <c r="BK117" s="113">
        <f>BK118</f>
        <v>0</v>
      </c>
    </row>
    <row r="118" spans="2:63" s="10" customFormat="1" ht="25.9" customHeight="1">
      <c r="B118" s="114"/>
      <c r="D118" s="115" t="s">
        <v>72</v>
      </c>
      <c r="E118" s="116" t="s">
        <v>109</v>
      </c>
      <c r="F118" s="116" t="s">
        <v>110</v>
      </c>
      <c r="I118" s="117"/>
      <c r="J118" s="118">
        <f>BK118</f>
        <v>0</v>
      </c>
      <c r="L118" s="114"/>
      <c r="M118" s="119"/>
      <c r="P118" s="120">
        <f>SUM(P119:P133)</f>
        <v>0</v>
      </c>
      <c r="R118" s="120">
        <f>SUM(R119:R133)</f>
        <v>0</v>
      </c>
      <c r="T118" s="121">
        <f>SUM(T119:T133)</f>
        <v>0</v>
      </c>
      <c r="AR118" s="115" t="s">
        <v>111</v>
      </c>
      <c r="AT118" s="122" t="s">
        <v>72</v>
      </c>
      <c r="AU118" s="122" t="s">
        <v>73</v>
      </c>
      <c r="AY118" s="115" t="s">
        <v>112</v>
      </c>
      <c r="BK118" s="123">
        <f>SUM(BK119:BK133)</f>
        <v>0</v>
      </c>
    </row>
    <row r="119" spans="2:65" s="1" customFormat="1" ht="24.2" customHeight="1">
      <c r="B119" s="124"/>
      <c r="C119" s="125" t="s">
        <v>81</v>
      </c>
      <c r="D119" s="125" t="s">
        <v>113</v>
      </c>
      <c r="E119" s="126" t="s">
        <v>114</v>
      </c>
      <c r="F119" s="127" t="s">
        <v>115</v>
      </c>
      <c r="G119" s="128" t="s">
        <v>116</v>
      </c>
      <c r="H119" s="129">
        <v>1</v>
      </c>
      <c r="I119" s="130"/>
      <c r="J119" s="131">
        <f>ROUND(I119*H119,2)</f>
        <v>0</v>
      </c>
      <c r="K119" s="132"/>
      <c r="L119" s="29"/>
      <c r="M119" s="133" t="s">
        <v>1</v>
      </c>
      <c r="N119" s="134" t="s">
        <v>38</v>
      </c>
      <c r="P119" s="135">
        <f>O119*H119</f>
        <v>0</v>
      </c>
      <c r="Q119" s="135">
        <v>0</v>
      </c>
      <c r="R119" s="135">
        <f>Q119*H119</f>
        <v>0</v>
      </c>
      <c r="S119" s="135">
        <v>0</v>
      </c>
      <c r="T119" s="136">
        <f>S119*H119</f>
        <v>0</v>
      </c>
      <c r="AR119" s="137" t="s">
        <v>117</v>
      </c>
      <c r="AT119" s="137" t="s">
        <v>113</v>
      </c>
      <c r="AU119" s="137" t="s">
        <v>81</v>
      </c>
      <c r="AY119" s="14" t="s">
        <v>112</v>
      </c>
      <c r="BE119" s="138">
        <f>IF(N119="základní",J119,0)</f>
        <v>0</v>
      </c>
      <c r="BF119" s="138">
        <f>IF(N119="snížená",J119,0)</f>
        <v>0</v>
      </c>
      <c r="BG119" s="138">
        <f>IF(N119="zákl. přenesená",J119,0)</f>
        <v>0</v>
      </c>
      <c r="BH119" s="138">
        <f>IF(N119="sníž. přenesená",J119,0)</f>
        <v>0</v>
      </c>
      <c r="BI119" s="138">
        <f>IF(N119="nulová",J119,0)</f>
        <v>0</v>
      </c>
      <c r="BJ119" s="14" t="s">
        <v>81</v>
      </c>
      <c r="BK119" s="138">
        <f>ROUND(I119*H119,2)</f>
        <v>0</v>
      </c>
      <c r="BL119" s="14" t="s">
        <v>117</v>
      </c>
      <c r="BM119" s="137" t="s">
        <v>118</v>
      </c>
    </row>
    <row r="120" spans="2:47" s="1" customFormat="1" ht="19.5">
      <c r="B120" s="29"/>
      <c r="D120" s="139" t="s">
        <v>119</v>
      </c>
      <c r="F120" s="140" t="s">
        <v>115</v>
      </c>
      <c r="I120" s="141"/>
      <c r="L120" s="29"/>
      <c r="M120" s="142"/>
      <c r="T120" s="53"/>
      <c r="AT120" s="14" t="s">
        <v>119</v>
      </c>
      <c r="AU120" s="14" t="s">
        <v>81</v>
      </c>
    </row>
    <row r="121" spans="2:47" s="1" customFormat="1" ht="29.25">
      <c r="B121" s="29"/>
      <c r="D121" s="139" t="s">
        <v>120</v>
      </c>
      <c r="F121" s="143" t="s">
        <v>121</v>
      </c>
      <c r="I121" s="141"/>
      <c r="L121" s="29"/>
      <c r="M121" s="142"/>
      <c r="T121" s="53"/>
      <c r="AT121" s="14" t="s">
        <v>120</v>
      </c>
      <c r="AU121" s="14" t="s">
        <v>81</v>
      </c>
    </row>
    <row r="122" spans="2:65" s="1" customFormat="1" ht="14.45" customHeight="1">
      <c r="B122" s="124"/>
      <c r="C122" s="125" t="s">
        <v>83</v>
      </c>
      <c r="D122" s="125" t="s">
        <v>113</v>
      </c>
      <c r="E122" s="126" t="s">
        <v>122</v>
      </c>
      <c r="F122" s="127" t="s">
        <v>123</v>
      </c>
      <c r="G122" s="128" t="s">
        <v>116</v>
      </c>
      <c r="H122" s="129">
        <v>1</v>
      </c>
      <c r="I122" s="130"/>
      <c r="J122" s="131">
        <f>ROUND(I122*H122,2)</f>
        <v>0</v>
      </c>
      <c r="K122" s="132"/>
      <c r="L122" s="29"/>
      <c r="M122" s="133" t="s">
        <v>1</v>
      </c>
      <c r="N122" s="134" t="s">
        <v>38</v>
      </c>
      <c r="P122" s="135">
        <f>O122*H122</f>
        <v>0</v>
      </c>
      <c r="Q122" s="135">
        <v>0</v>
      </c>
      <c r="R122" s="135">
        <f>Q122*H122</f>
        <v>0</v>
      </c>
      <c r="S122" s="135">
        <v>0</v>
      </c>
      <c r="T122" s="136">
        <f>S122*H122</f>
        <v>0</v>
      </c>
      <c r="AR122" s="137" t="s">
        <v>117</v>
      </c>
      <c r="AT122" s="137" t="s">
        <v>113</v>
      </c>
      <c r="AU122" s="137" t="s">
        <v>81</v>
      </c>
      <c r="AY122" s="14" t="s">
        <v>112</v>
      </c>
      <c r="BE122" s="138">
        <f>IF(N122="základní",J122,0)</f>
        <v>0</v>
      </c>
      <c r="BF122" s="138">
        <f>IF(N122="snížená",J122,0)</f>
        <v>0</v>
      </c>
      <c r="BG122" s="138">
        <f>IF(N122="zákl. přenesená",J122,0)</f>
        <v>0</v>
      </c>
      <c r="BH122" s="138">
        <f>IF(N122="sníž. přenesená",J122,0)</f>
        <v>0</v>
      </c>
      <c r="BI122" s="138">
        <f>IF(N122="nulová",J122,0)</f>
        <v>0</v>
      </c>
      <c r="BJ122" s="14" t="s">
        <v>81</v>
      </c>
      <c r="BK122" s="138">
        <f>ROUND(I122*H122,2)</f>
        <v>0</v>
      </c>
      <c r="BL122" s="14" t="s">
        <v>117</v>
      </c>
      <c r="BM122" s="137" t="s">
        <v>124</v>
      </c>
    </row>
    <row r="123" spans="2:47" s="1" customFormat="1" ht="19.5">
      <c r="B123" s="29"/>
      <c r="D123" s="139" t="s">
        <v>119</v>
      </c>
      <c r="F123" s="140" t="s">
        <v>115</v>
      </c>
      <c r="I123" s="141"/>
      <c r="L123" s="29"/>
      <c r="M123" s="142"/>
      <c r="T123" s="53"/>
      <c r="AT123" s="14" t="s">
        <v>119</v>
      </c>
      <c r="AU123" s="14" t="s">
        <v>81</v>
      </c>
    </row>
    <row r="124" spans="2:47" s="1" customFormat="1" ht="29.25">
      <c r="B124" s="29"/>
      <c r="D124" s="139" t="s">
        <v>120</v>
      </c>
      <c r="F124" s="143" t="s">
        <v>121</v>
      </c>
      <c r="I124" s="141"/>
      <c r="L124" s="29"/>
      <c r="M124" s="142"/>
      <c r="T124" s="53"/>
      <c r="AT124" s="14" t="s">
        <v>120</v>
      </c>
      <c r="AU124" s="14" t="s">
        <v>81</v>
      </c>
    </row>
    <row r="125" spans="2:65" s="1" customFormat="1" ht="24.2" customHeight="1">
      <c r="B125" s="124"/>
      <c r="C125" s="125" t="s">
        <v>125</v>
      </c>
      <c r="D125" s="125" t="s">
        <v>113</v>
      </c>
      <c r="E125" s="126" t="s">
        <v>126</v>
      </c>
      <c r="F125" s="127" t="s">
        <v>127</v>
      </c>
      <c r="G125" s="128" t="s">
        <v>128</v>
      </c>
      <c r="H125" s="129">
        <v>1</v>
      </c>
      <c r="I125" s="130"/>
      <c r="J125" s="131">
        <f>ROUND(I125*H125,2)</f>
        <v>0</v>
      </c>
      <c r="K125" s="132"/>
      <c r="L125" s="29"/>
      <c r="M125" s="133" t="s">
        <v>1</v>
      </c>
      <c r="N125" s="134" t="s">
        <v>38</v>
      </c>
      <c r="P125" s="135">
        <f>O125*H125</f>
        <v>0</v>
      </c>
      <c r="Q125" s="135">
        <v>0</v>
      </c>
      <c r="R125" s="135">
        <f>Q125*H125</f>
        <v>0</v>
      </c>
      <c r="S125" s="135">
        <v>0</v>
      </c>
      <c r="T125" s="136">
        <f>S125*H125</f>
        <v>0</v>
      </c>
      <c r="AR125" s="137" t="s">
        <v>117</v>
      </c>
      <c r="AT125" s="137" t="s">
        <v>113</v>
      </c>
      <c r="AU125" s="137" t="s">
        <v>81</v>
      </c>
      <c r="AY125" s="14" t="s">
        <v>112</v>
      </c>
      <c r="BE125" s="138">
        <f>IF(N125="základní",J125,0)</f>
        <v>0</v>
      </c>
      <c r="BF125" s="138">
        <f>IF(N125="snížená",J125,0)</f>
        <v>0</v>
      </c>
      <c r="BG125" s="138">
        <f>IF(N125="zákl. přenesená",J125,0)</f>
        <v>0</v>
      </c>
      <c r="BH125" s="138">
        <f>IF(N125="sníž. přenesená",J125,0)</f>
        <v>0</v>
      </c>
      <c r="BI125" s="138">
        <f>IF(N125="nulová",J125,0)</f>
        <v>0</v>
      </c>
      <c r="BJ125" s="14" t="s">
        <v>81</v>
      </c>
      <c r="BK125" s="138">
        <f>ROUND(I125*H125,2)</f>
        <v>0</v>
      </c>
      <c r="BL125" s="14" t="s">
        <v>117</v>
      </c>
      <c r="BM125" s="137" t="s">
        <v>129</v>
      </c>
    </row>
    <row r="126" spans="2:47" s="1" customFormat="1" ht="12">
      <c r="B126" s="29"/>
      <c r="D126" s="139" t="s">
        <v>119</v>
      </c>
      <c r="F126" s="140" t="s">
        <v>127</v>
      </c>
      <c r="I126" s="141"/>
      <c r="L126" s="29"/>
      <c r="M126" s="142"/>
      <c r="T126" s="53"/>
      <c r="AT126" s="14" t="s">
        <v>119</v>
      </c>
      <c r="AU126" s="14" t="s">
        <v>81</v>
      </c>
    </row>
    <row r="127" spans="2:47" s="1" customFormat="1" ht="29.25">
      <c r="B127" s="29"/>
      <c r="D127" s="139" t="s">
        <v>120</v>
      </c>
      <c r="F127" s="143" t="s">
        <v>130</v>
      </c>
      <c r="I127" s="141"/>
      <c r="L127" s="29"/>
      <c r="M127" s="142"/>
      <c r="T127" s="53"/>
      <c r="AT127" s="14" t="s">
        <v>120</v>
      </c>
      <c r="AU127" s="14" t="s">
        <v>81</v>
      </c>
    </row>
    <row r="128" spans="2:65" s="1" customFormat="1" ht="24.2" customHeight="1">
      <c r="B128" s="124"/>
      <c r="C128" s="125" t="s">
        <v>111</v>
      </c>
      <c r="D128" s="125" t="s">
        <v>113</v>
      </c>
      <c r="E128" s="126" t="s">
        <v>131</v>
      </c>
      <c r="F128" s="127" t="s">
        <v>132</v>
      </c>
      <c r="G128" s="128" t="s">
        <v>116</v>
      </c>
      <c r="H128" s="129">
        <v>1</v>
      </c>
      <c r="I128" s="130"/>
      <c r="J128" s="131">
        <f>ROUND(I128*H128,2)</f>
        <v>0</v>
      </c>
      <c r="K128" s="132"/>
      <c r="L128" s="29"/>
      <c r="M128" s="133" t="s">
        <v>1</v>
      </c>
      <c r="N128" s="134" t="s">
        <v>38</v>
      </c>
      <c r="P128" s="135">
        <f>O128*H128</f>
        <v>0</v>
      </c>
      <c r="Q128" s="135">
        <v>0</v>
      </c>
      <c r="R128" s="135">
        <f>Q128*H128</f>
        <v>0</v>
      </c>
      <c r="S128" s="135">
        <v>0</v>
      </c>
      <c r="T128" s="136">
        <f>S128*H128</f>
        <v>0</v>
      </c>
      <c r="AR128" s="137" t="s">
        <v>117</v>
      </c>
      <c r="AT128" s="137" t="s">
        <v>113</v>
      </c>
      <c r="AU128" s="137" t="s">
        <v>81</v>
      </c>
      <c r="AY128" s="14" t="s">
        <v>112</v>
      </c>
      <c r="BE128" s="138">
        <f>IF(N128="základní",J128,0)</f>
        <v>0</v>
      </c>
      <c r="BF128" s="138">
        <f>IF(N128="snížená",J128,0)</f>
        <v>0</v>
      </c>
      <c r="BG128" s="138">
        <f>IF(N128="zákl. přenesená",J128,0)</f>
        <v>0</v>
      </c>
      <c r="BH128" s="138">
        <f>IF(N128="sníž. přenesená",J128,0)</f>
        <v>0</v>
      </c>
      <c r="BI128" s="138">
        <f>IF(N128="nulová",J128,0)</f>
        <v>0</v>
      </c>
      <c r="BJ128" s="14" t="s">
        <v>81</v>
      </c>
      <c r="BK128" s="138">
        <f>ROUND(I128*H128,2)</f>
        <v>0</v>
      </c>
      <c r="BL128" s="14" t="s">
        <v>117</v>
      </c>
      <c r="BM128" s="137" t="s">
        <v>133</v>
      </c>
    </row>
    <row r="129" spans="2:47" s="1" customFormat="1" ht="19.5">
      <c r="B129" s="29"/>
      <c r="D129" s="139" t="s">
        <v>119</v>
      </c>
      <c r="F129" s="140" t="s">
        <v>132</v>
      </c>
      <c r="I129" s="141"/>
      <c r="L129" s="29"/>
      <c r="M129" s="142"/>
      <c r="T129" s="53"/>
      <c r="AT129" s="14" t="s">
        <v>119</v>
      </c>
      <c r="AU129" s="14" t="s">
        <v>81</v>
      </c>
    </row>
    <row r="130" spans="2:47" s="1" customFormat="1" ht="29.25">
      <c r="B130" s="29"/>
      <c r="D130" s="139" t="s">
        <v>120</v>
      </c>
      <c r="F130" s="143" t="s">
        <v>130</v>
      </c>
      <c r="I130" s="141"/>
      <c r="L130" s="29"/>
      <c r="M130" s="142"/>
      <c r="T130" s="53"/>
      <c r="AT130" s="14" t="s">
        <v>120</v>
      </c>
      <c r="AU130" s="14" t="s">
        <v>81</v>
      </c>
    </row>
    <row r="131" spans="2:65" s="1" customFormat="1" ht="24.2" customHeight="1">
      <c r="B131" s="124"/>
      <c r="C131" s="125" t="s">
        <v>134</v>
      </c>
      <c r="D131" s="125" t="s">
        <v>113</v>
      </c>
      <c r="E131" s="126" t="s">
        <v>135</v>
      </c>
      <c r="F131" s="127" t="s">
        <v>136</v>
      </c>
      <c r="G131" s="128" t="s">
        <v>116</v>
      </c>
      <c r="H131" s="129">
        <v>1</v>
      </c>
      <c r="I131" s="130"/>
      <c r="J131" s="131">
        <f>ROUND(I131*H131,2)</f>
        <v>0</v>
      </c>
      <c r="K131" s="132"/>
      <c r="L131" s="29"/>
      <c r="M131" s="133" t="s">
        <v>1</v>
      </c>
      <c r="N131" s="134" t="s">
        <v>38</v>
      </c>
      <c r="P131" s="135">
        <f>O131*H131</f>
        <v>0</v>
      </c>
      <c r="Q131" s="135">
        <v>0</v>
      </c>
      <c r="R131" s="135">
        <f>Q131*H131</f>
        <v>0</v>
      </c>
      <c r="S131" s="135">
        <v>0</v>
      </c>
      <c r="T131" s="136">
        <f>S131*H131</f>
        <v>0</v>
      </c>
      <c r="AR131" s="137" t="s">
        <v>117</v>
      </c>
      <c r="AT131" s="137" t="s">
        <v>113</v>
      </c>
      <c r="AU131" s="137" t="s">
        <v>81</v>
      </c>
      <c r="AY131" s="14" t="s">
        <v>112</v>
      </c>
      <c r="BE131" s="138">
        <f>IF(N131="základní",J131,0)</f>
        <v>0</v>
      </c>
      <c r="BF131" s="138">
        <f>IF(N131="snížená",J131,0)</f>
        <v>0</v>
      </c>
      <c r="BG131" s="138">
        <f>IF(N131="zákl. přenesená",J131,0)</f>
        <v>0</v>
      </c>
      <c r="BH131" s="138">
        <f>IF(N131="sníž. přenesená",J131,0)</f>
        <v>0</v>
      </c>
      <c r="BI131" s="138">
        <f>IF(N131="nulová",J131,0)</f>
        <v>0</v>
      </c>
      <c r="BJ131" s="14" t="s">
        <v>81</v>
      </c>
      <c r="BK131" s="138">
        <f>ROUND(I131*H131,2)</f>
        <v>0</v>
      </c>
      <c r="BL131" s="14" t="s">
        <v>117</v>
      </c>
      <c r="BM131" s="137" t="s">
        <v>137</v>
      </c>
    </row>
    <row r="132" spans="2:47" s="1" customFormat="1" ht="12">
      <c r="B132" s="29"/>
      <c r="D132" s="139" t="s">
        <v>119</v>
      </c>
      <c r="F132" s="140" t="s">
        <v>136</v>
      </c>
      <c r="I132" s="141"/>
      <c r="L132" s="29"/>
      <c r="M132" s="142"/>
      <c r="T132" s="53"/>
      <c r="AT132" s="14" t="s">
        <v>119</v>
      </c>
      <c r="AU132" s="14" t="s">
        <v>81</v>
      </c>
    </row>
    <row r="133" spans="2:47" s="1" customFormat="1" ht="29.25">
      <c r="B133" s="29"/>
      <c r="D133" s="139" t="s">
        <v>120</v>
      </c>
      <c r="F133" s="143" t="s">
        <v>138</v>
      </c>
      <c r="I133" s="141"/>
      <c r="L133" s="29"/>
      <c r="M133" s="144"/>
      <c r="N133" s="145"/>
      <c r="O133" s="145"/>
      <c r="P133" s="145"/>
      <c r="Q133" s="145"/>
      <c r="R133" s="145"/>
      <c r="S133" s="145"/>
      <c r="T133" s="146"/>
      <c r="AT133" s="14" t="s">
        <v>120</v>
      </c>
      <c r="AU133" s="14" t="s">
        <v>81</v>
      </c>
    </row>
    <row r="134" spans="2:12" s="1" customFormat="1" ht="6.95" customHeight="1">
      <c r="B134" s="41"/>
      <c r="C134" s="42"/>
      <c r="D134" s="42"/>
      <c r="E134" s="42"/>
      <c r="F134" s="42"/>
      <c r="G134" s="42"/>
      <c r="H134" s="42"/>
      <c r="I134" s="42"/>
      <c r="J134" s="42"/>
      <c r="K134" s="42"/>
      <c r="L134" s="29"/>
    </row>
  </sheetData>
  <autoFilter ref="C116:K13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1"/>
  <sheetViews>
    <sheetView showGridLines="0" tabSelected="1" workbookViewId="0" topLeftCell="A259">
      <selection activeCell="E287" sqref="E287:F28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63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86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ht="24.95" customHeight="1">
      <c r="B4" s="17"/>
      <c r="D4" s="18" t="s">
        <v>87</v>
      </c>
      <c r="L4" s="17"/>
      <c r="M4" s="85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3" t="str">
        <f>'Rekapitulace stavby'!K6</f>
        <v>K Otočce mezi ul. Čs. exilu a Malá Tyršovka v Praze 12</v>
      </c>
      <c r="F7" s="204"/>
      <c r="G7" s="204"/>
      <c r="H7" s="204"/>
      <c r="L7" s="17"/>
    </row>
    <row r="8" spans="2:12" s="1" customFormat="1" ht="12" customHeight="1">
      <c r="B8" s="29"/>
      <c r="D8" s="24" t="s">
        <v>88</v>
      </c>
      <c r="L8" s="29"/>
    </row>
    <row r="9" spans="2:12" s="1" customFormat="1" ht="16.5" customHeight="1">
      <c r="B9" s="29"/>
      <c r="E9" s="175" t="s">
        <v>139</v>
      </c>
      <c r="F9" s="202"/>
      <c r="G9" s="202"/>
      <c r="H9" s="202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10. 11. 2020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tr">
        <f>IF('Rekapitulace stavby'!AN10="","",'Rekapitulace stavby'!AN10)</f>
        <v/>
      </c>
      <c r="L14" s="29"/>
    </row>
    <row r="15" spans="2:12" s="1" customFormat="1" ht="18" customHeight="1">
      <c r="B15" s="29"/>
      <c r="E15" s="22" t="str">
        <f>IF('Rekapitulace stavby'!E11="","",'Rekapitulace stavby'!E11)</f>
        <v xml:space="preserve"> </v>
      </c>
      <c r="I15" s="24" t="s">
        <v>26</v>
      </c>
      <c r="J15" s="22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27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05" t="str">
        <f>'Rekapitulace stavby'!E14</f>
        <v>Vyplň údaj</v>
      </c>
      <c r="F18" s="194"/>
      <c r="G18" s="194"/>
      <c r="H18" s="194"/>
      <c r="I18" s="24" t="s">
        <v>26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29</v>
      </c>
      <c r="I20" s="24" t="s">
        <v>25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24" t="s">
        <v>26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31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26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32</v>
      </c>
      <c r="L26" s="29"/>
    </row>
    <row r="27" spans="2:12" s="7" customFormat="1" ht="16.5" customHeight="1">
      <c r="B27" s="86"/>
      <c r="E27" s="198" t="s">
        <v>1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33</v>
      </c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35</v>
      </c>
      <c r="I32" s="32" t="s">
        <v>34</v>
      </c>
      <c r="J32" s="32" t="s">
        <v>36</v>
      </c>
      <c r="L32" s="29"/>
    </row>
    <row r="33" spans="2:12" s="1" customFormat="1" ht="14.45" customHeight="1">
      <c r="B33" s="29"/>
      <c r="D33" s="52" t="s">
        <v>37</v>
      </c>
      <c r="E33" s="24" t="s">
        <v>38</v>
      </c>
      <c r="F33" s="88">
        <f>ROUND((SUM(BE122:BE290)),2)</f>
        <v>0</v>
      </c>
      <c r="I33" s="89">
        <v>0.21</v>
      </c>
      <c r="J33" s="88">
        <f>ROUND(((SUM(BE122:BE290))*I33),2)</f>
        <v>0</v>
      </c>
      <c r="L33" s="29"/>
    </row>
    <row r="34" spans="2:12" s="1" customFormat="1" ht="14.45" customHeight="1">
      <c r="B34" s="29"/>
      <c r="E34" s="24" t="s">
        <v>39</v>
      </c>
      <c r="F34" s="88">
        <f>ROUND((SUM(BF122:BF290)),2)</f>
        <v>0</v>
      </c>
      <c r="I34" s="89">
        <v>0.15</v>
      </c>
      <c r="J34" s="88">
        <f>ROUND(((SUM(BF122:BF290))*I34),2)</f>
        <v>0</v>
      </c>
      <c r="L34" s="29"/>
    </row>
    <row r="35" spans="2:12" s="1" customFormat="1" ht="14.45" customHeight="1" hidden="1">
      <c r="B35" s="29"/>
      <c r="E35" s="24" t="s">
        <v>40</v>
      </c>
      <c r="F35" s="88">
        <f>ROUND((SUM(BG122:BG290)),2)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41</v>
      </c>
      <c r="F36" s="88">
        <f>ROUND((SUM(BH122:BH290)),2)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42</v>
      </c>
      <c r="F37" s="88">
        <f>ROUND((SUM(BI122:BI290)),2)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43</v>
      </c>
      <c r="E39" s="54"/>
      <c r="F39" s="54"/>
      <c r="G39" s="92" t="s">
        <v>44</v>
      </c>
      <c r="H39" s="93" t="s">
        <v>45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46</v>
      </c>
      <c r="E50" s="39"/>
      <c r="F50" s="39"/>
      <c r="G50" s="38" t="s">
        <v>47</v>
      </c>
      <c r="H50" s="39"/>
      <c r="I50" s="39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48</v>
      </c>
      <c r="E61" s="31"/>
      <c r="F61" s="96" t="s">
        <v>49</v>
      </c>
      <c r="G61" s="40" t="s">
        <v>48</v>
      </c>
      <c r="H61" s="31"/>
      <c r="I61" s="31"/>
      <c r="J61" s="97" t="s">
        <v>49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50</v>
      </c>
      <c r="E65" s="39"/>
      <c r="F65" s="39"/>
      <c r="G65" s="38" t="s">
        <v>51</v>
      </c>
      <c r="H65" s="39"/>
      <c r="I65" s="39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48</v>
      </c>
      <c r="E76" s="31"/>
      <c r="F76" s="96" t="s">
        <v>49</v>
      </c>
      <c r="G76" s="40" t="s">
        <v>48</v>
      </c>
      <c r="H76" s="31"/>
      <c r="I76" s="31"/>
      <c r="J76" s="97" t="s">
        <v>49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90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3" t="str">
        <f>E7</f>
        <v>K Otočce mezi ul. Čs. exilu a Malá Tyršovka v Praze 12</v>
      </c>
      <c r="F85" s="204"/>
      <c r="G85" s="204"/>
      <c r="H85" s="204"/>
      <c r="L85" s="29"/>
    </row>
    <row r="86" spans="2:12" s="1" customFormat="1" ht="12" customHeight="1">
      <c r="B86" s="29"/>
      <c r="C86" s="24" t="s">
        <v>88</v>
      </c>
      <c r="L86" s="29"/>
    </row>
    <row r="87" spans="2:12" s="1" customFormat="1" ht="16.5" customHeight="1">
      <c r="B87" s="29"/>
      <c r="E87" s="175" t="str">
        <f>E9</f>
        <v>01 - Oprava komunikace</v>
      </c>
      <c r="F87" s="202"/>
      <c r="G87" s="202"/>
      <c r="H87" s="202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 xml:space="preserve"> </v>
      </c>
      <c r="I89" s="24" t="s">
        <v>22</v>
      </c>
      <c r="J89" s="49" t="str">
        <f>IF(J12="","",J12)</f>
        <v>10. 11. 2020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 xml:space="preserve"> </v>
      </c>
      <c r="I91" s="24" t="s">
        <v>29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27</v>
      </c>
      <c r="F92" s="22" t="str">
        <f>IF(E18="","",E18)</f>
        <v>Vyplň údaj</v>
      </c>
      <c r="I92" s="24" t="s">
        <v>31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91</v>
      </c>
      <c r="D94" s="90"/>
      <c r="E94" s="90"/>
      <c r="F94" s="90"/>
      <c r="G94" s="90"/>
      <c r="H94" s="90"/>
      <c r="I94" s="90"/>
      <c r="J94" s="99" t="s">
        <v>92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93</v>
      </c>
      <c r="J96" s="63">
        <f>J122</f>
        <v>0</v>
      </c>
      <c r="L96" s="29"/>
      <c r="AU96" s="14" t="s">
        <v>94</v>
      </c>
    </row>
    <row r="97" spans="2:12" s="8" customFormat="1" ht="24.95" customHeight="1">
      <c r="B97" s="101"/>
      <c r="D97" s="102" t="s">
        <v>140</v>
      </c>
      <c r="E97" s="103"/>
      <c r="F97" s="103"/>
      <c r="G97" s="103"/>
      <c r="H97" s="103"/>
      <c r="I97" s="103"/>
      <c r="J97" s="104">
        <f>J123</f>
        <v>0</v>
      </c>
      <c r="L97" s="101"/>
    </row>
    <row r="98" spans="2:12" s="11" customFormat="1" ht="19.9" customHeight="1">
      <c r="B98" s="147"/>
      <c r="D98" s="148" t="s">
        <v>141</v>
      </c>
      <c r="E98" s="149"/>
      <c r="F98" s="149"/>
      <c r="G98" s="149"/>
      <c r="H98" s="149"/>
      <c r="I98" s="149"/>
      <c r="J98" s="150">
        <f>J124</f>
        <v>0</v>
      </c>
      <c r="L98" s="147"/>
    </row>
    <row r="99" spans="2:12" s="11" customFormat="1" ht="19.9" customHeight="1">
      <c r="B99" s="147"/>
      <c r="D99" s="148" t="s">
        <v>142</v>
      </c>
      <c r="E99" s="149"/>
      <c r="F99" s="149"/>
      <c r="G99" s="149"/>
      <c r="H99" s="149"/>
      <c r="I99" s="149"/>
      <c r="J99" s="150">
        <f>J158</f>
        <v>0</v>
      </c>
      <c r="L99" s="147"/>
    </row>
    <row r="100" spans="2:12" s="11" customFormat="1" ht="19.9" customHeight="1">
      <c r="B100" s="147"/>
      <c r="D100" s="148" t="s">
        <v>143</v>
      </c>
      <c r="E100" s="149"/>
      <c r="F100" s="149"/>
      <c r="G100" s="149"/>
      <c r="H100" s="149"/>
      <c r="I100" s="149"/>
      <c r="J100" s="150">
        <f>J210</f>
        <v>0</v>
      </c>
      <c r="L100" s="147"/>
    </row>
    <row r="101" spans="2:12" s="11" customFormat="1" ht="19.9" customHeight="1">
      <c r="B101" s="147"/>
      <c r="D101" s="148" t="s">
        <v>144</v>
      </c>
      <c r="E101" s="149"/>
      <c r="F101" s="149"/>
      <c r="G101" s="149"/>
      <c r="H101" s="149"/>
      <c r="I101" s="149"/>
      <c r="J101" s="150">
        <f>J223</f>
        <v>0</v>
      </c>
      <c r="L101" s="147"/>
    </row>
    <row r="102" spans="2:12" s="8" customFormat="1" ht="24.95" customHeight="1">
      <c r="B102" s="101"/>
      <c r="D102" s="102" t="s">
        <v>95</v>
      </c>
      <c r="E102" s="103"/>
      <c r="F102" s="103"/>
      <c r="G102" s="103"/>
      <c r="H102" s="103"/>
      <c r="I102" s="103"/>
      <c r="J102" s="104">
        <f>J273</f>
        <v>0</v>
      </c>
      <c r="L102" s="101"/>
    </row>
    <row r="103" spans="2:12" s="1" customFormat="1" ht="21.75" customHeight="1">
      <c r="B103" s="29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2" s="1" customFormat="1" ht="24.95" customHeight="1">
      <c r="B109" s="29"/>
      <c r="C109" s="18" t="s">
        <v>96</v>
      </c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4" t="s">
        <v>16</v>
      </c>
      <c r="L111" s="29"/>
    </row>
    <row r="112" spans="2:12" s="1" customFormat="1" ht="16.5" customHeight="1">
      <c r="B112" s="29"/>
      <c r="E112" s="203" t="str">
        <f>E7</f>
        <v>K Otočce mezi ul. Čs. exilu a Malá Tyršovka v Praze 12</v>
      </c>
      <c r="F112" s="204"/>
      <c r="G112" s="204"/>
      <c r="H112" s="204"/>
      <c r="L112" s="29"/>
    </row>
    <row r="113" spans="2:12" s="1" customFormat="1" ht="12" customHeight="1">
      <c r="B113" s="29"/>
      <c r="C113" s="24" t="s">
        <v>88</v>
      </c>
      <c r="L113" s="29"/>
    </row>
    <row r="114" spans="2:12" s="1" customFormat="1" ht="16.5" customHeight="1">
      <c r="B114" s="29"/>
      <c r="E114" s="175" t="str">
        <f>E9</f>
        <v>01 - Oprava komunikace</v>
      </c>
      <c r="F114" s="202"/>
      <c r="G114" s="202"/>
      <c r="H114" s="202"/>
      <c r="L114" s="29"/>
    </row>
    <row r="115" spans="2:12" s="1" customFormat="1" ht="6.95" customHeight="1">
      <c r="B115" s="29"/>
      <c r="L115" s="29"/>
    </row>
    <row r="116" spans="2:12" s="1" customFormat="1" ht="12" customHeight="1">
      <c r="B116" s="29"/>
      <c r="C116" s="24" t="s">
        <v>20</v>
      </c>
      <c r="F116" s="22" t="str">
        <f>F12</f>
        <v xml:space="preserve"> </v>
      </c>
      <c r="I116" s="24" t="s">
        <v>22</v>
      </c>
      <c r="J116" s="49" t="str">
        <f>IF(J12="","",J12)</f>
        <v>10. 11. 2020</v>
      </c>
      <c r="L116" s="29"/>
    </row>
    <row r="117" spans="2:12" s="1" customFormat="1" ht="6.95" customHeight="1">
      <c r="B117" s="29"/>
      <c r="L117" s="29"/>
    </row>
    <row r="118" spans="2:12" s="1" customFormat="1" ht="15.2" customHeight="1">
      <c r="B118" s="29"/>
      <c r="C118" s="24" t="s">
        <v>24</v>
      </c>
      <c r="F118" s="22" t="str">
        <f>E15</f>
        <v xml:space="preserve"> </v>
      </c>
      <c r="I118" s="24" t="s">
        <v>29</v>
      </c>
      <c r="J118" s="27" t="str">
        <f>E21</f>
        <v xml:space="preserve"> </v>
      </c>
      <c r="L118" s="29"/>
    </row>
    <row r="119" spans="2:12" s="1" customFormat="1" ht="15.2" customHeight="1">
      <c r="B119" s="29"/>
      <c r="C119" s="24" t="s">
        <v>27</v>
      </c>
      <c r="F119" s="22" t="str">
        <f>IF(E18="","",E18)</f>
        <v>Vyplň údaj</v>
      </c>
      <c r="I119" s="24" t="s">
        <v>31</v>
      </c>
      <c r="J119" s="27" t="str">
        <f>E24</f>
        <v xml:space="preserve"> </v>
      </c>
      <c r="L119" s="29"/>
    </row>
    <row r="120" spans="2:12" s="1" customFormat="1" ht="10.35" customHeight="1">
      <c r="B120" s="29"/>
      <c r="L120" s="29"/>
    </row>
    <row r="121" spans="2:20" s="9" customFormat="1" ht="29.25" customHeight="1">
      <c r="B121" s="105"/>
      <c r="C121" s="106" t="s">
        <v>97</v>
      </c>
      <c r="D121" s="107" t="s">
        <v>58</v>
      </c>
      <c r="E121" s="107" t="s">
        <v>54</v>
      </c>
      <c r="F121" s="107" t="s">
        <v>55</v>
      </c>
      <c r="G121" s="107" t="s">
        <v>98</v>
      </c>
      <c r="H121" s="107" t="s">
        <v>99</v>
      </c>
      <c r="I121" s="107" t="s">
        <v>100</v>
      </c>
      <c r="J121" s="108" t="s">
        <v>92</v>
      </c>
      <c r="K121" s="109" t="s">
        <v>101</v>
      </c>
      <c r="L121" s="105"/>
      <c r="M121" s="56" t="s">
        <v>1</v>
      </c>
      <c r="N121" s="57" t="s">
        <v>37</v>
      </c>
      <c r="O121" s="57" t="s">
        <v>102</v>
      </c>
      <c r="P121" s="57" t="s">
        <v>103</v>
      </c>
      <c r="Q121" s="57" t="s">
        <v>104</v>
      </c>
      <c r="R121" s="57" t="s">
        <v>105</v>
      </c>
      <c r="S121" s="57" t="s">
        <v>106</v>
      </c>
      <c r="T121" s="58" t="s">
        <v>107</v>
      </c>
    </row>
    <row r="122" spans="2:63" s="1" customFormat="1" ht="22.9" customHeight="1">
      <c r="B122" s="29"/>
      <c r="C122" s="61" t="s">
        <v>108</v>
      </c>
      <c r="J122" s="110">
        <f>BK122</f>
        <v>0</v>
      </c>
      <c r="L122" s="29"/>
      <c r="M122" s="59"/>
      <c r="N122" s="50"/>
      <c r="O122" s="50"/>
      <c r="P122" s="111">
        <f>P123+P273</f>
        <v>0</v>
      </c>
      <c r="Q122" s="50"/>
      <c r="R122" s="111">
        <f>R123+R273</f>
        <v>0</v>
      </c>
      <c r="S122" s="50"/>
      <c r="T122" s="112">
        <f>T123+T273</f>
        <v>0</v>
      </c>
      <c r="AT122" s="14" t="s">
        <v>72</v>
      </c>
      <c r="AU122" s="14" t="s">
        <v>94</v>
      </c>
      <c r="BK122" s="113">
        <f>BK123+BK273</f>
        <v>0</v>
      </c>
    </row>
    <row r="123" spans="2:63" s="10" customFormat="1" ht="25.9" customHeight="1">
      <c r="B123" s="114"/>
      <c r="D123" s="115" t="s">
        <v>72</v>
      </c>
      <c r="E123" s="116" t="s">
        <v>145</v>
      </c>
      <c r="F123" s="116" t="s">
        <v>146</v>
      </c>
      <c r="I123" s="117"/>
      <c r="J123" s="118">
        <f>BK123</f>
        <v>0</v>
      </c>
      <c r="L123" s="114"/>
      <c r="M123" s="119"/>
      <c r="P123" s="120">
        <f>P124+P158+P210+P223</f>
        <v>0</v>
      </c>
      <c r="R123" s="120">
        <f>R124+R158+R210+R223</f>
        <v>0</v>
      </c>
      <c r="T123" s="121">
        <f>T124+T158+T210+T223</f>
        <v>0</v>
      </c>
      <c r="AR123" s="115" t="s">
        <v>81</v>
      </c>
      <c r="AT123" s="122" t="s">
        <v>72</v>
      </c>
      <c r="AU123" s="122" t="s">
        <v>73</v>
      </c>
      <c r="AY123" s="115" t="s">
        <v>112</v>
      </c>
      <c r="BK123" s="123">
        <f>BK124+BK158+BK210+BK223</f>
        <v>0</v>
      </c>
    </row>
    <row r="124" spans="2:63" s="10" customFormat="1" ht="22.9" customHeight="1">
      <c r="B124" s="114"/>
      <c r="D124" s="115" t="s">
        <v>72</v>
      </c>
      <c r="E124" s="151" t="s">
        <v>81</v>
      </c>
      <c r="F124" s="151" t="s">
        <v>147</v>
      </c>
      <c r="I124" s="117"/>
      <c r="J124" s="152">
        <f>BK124</f>
        <v>0</v>
      </c>
      <c r="L124" s="114"/>
      <c r="M124" s="119"/>
      <c r="P124" s="120">
        <f>SUM(P125:P157)</f>
        <v>0</v>
      </c>
      <c r="R124" s="120">
        <f>SUM(R125:R157)</f>
        <v>0</v>
      </c>
      <c r="T124" s="121">
        <f>SUM(T125:T157)</f>
        <v>0</v>
      </c>
      <c r="AR124" s="115" t="s">
        <v>81</v>
      </c>
      <c r="AT124" s="122" t="s">
        <v>72</v>
      </c>
      <c r="AU124" s="122" t="s">
        <v>81</v>
      </c>
      <c r="AY124" s="115" t="s">
        <v>112</v>
      </c>
      <c r="BK124" s="123">
        <f>SUM(BK125:BK157)</f>
        <v>0</v>
      </c>
    </row>
    <row r="125" spans="2:65" s="1" customFormat="1" ht="24.2" customHeight="1">
      <c r="B125" s="124"/>
      <c r="C125" s="125" t="s">
        <v>81</v>
      </c>
      <c r="D125" s="125" t="s">
        <v>113</v>
      </c>
      <c r="E125" s="126" t="s">
        <v>148</v>
      </c>
      <c r="F125" s="127" t="s">
        <v>149</v>
      </c>
      <c r="G125" s="128" t="s">
        <v>150</v>
      </c>
      <c r="H125" s="129">
        <v>259.07</v>
      </c>
      <c r="I125" s="130"/>
      <c r="J125" s="131">
        <f>ROUND(I125*H125,2)</f>
        <v>0</v>
      </c>
      <c r="K125" s="132"/>
      <c r="L125" s="29"/>
      <c r="M125" s="133" t="s">
        <v>1</v>
      </c>
      <c r="N125" s="134" t="s">
        <v>38</v>
      </c>
      <c r="P125" s="135">
        <f>O125*H125</f>
        <v>0</v>
      </c>
      <c r="Q125" s="135">
        <v>0</v>
      </c>
      <c r="R125" s="135">
        <f>Q125*H125</f>
        <v>0</v>
      </c>
      <c r="S125" s="135">
        <v>0</v>
      </c>
      <c r="T125" s="136">
        <f>S125*H125</f>
        <v>0</v>
      </c>
      <c r="AR125" s="137" t="s">
        <v>111</v>
      </c>
      <c r="AT125" s="137" t="s">
        <v>113</v>
      </c>
      <c r="AU125" s="137" t="s">
        <v>83</v>
      </c>
      <c r="AY125" s="14" t="s">
        <v>112</v>
      </c>
      <c r="BE125" s="138">
        <f>IF(N125="základní",J125,0)</f>
        <v>0</v>
      </c>
      <c r="BF125" s="138">
        <f>IF(N125="snížená",J125,0)</f>
        <v>0</v>
      </c>
      <c r="BG125" s="138">
        <f>IF(N125="zákl. přenesená",J125,0)</f>
        <v>0</v>
      </c>
      <c r="BH125" s="138">
        <f>IF(N125="sníž. přenesená",J125,0)</f>
        <v>0</v>
      </c>
      <c r="BI125" s="138">
        <f>IF(N125="nulová",J125,0)</f>
        <v>0</v>
      </c>
      <c r="BJ125" s="14" t="s">
        <v>81</v>
      </c>
      <c r="BK125" s="138">
        <f>ROUND(I125*H125,2)</f>
        <v>0</v>
      </c>
      <c r="BL125" s="14" t="s">
        <v>111</v>
      </c>
      <c r="BM125" s="137" t="s">
        <v>151</v>
      </c>
    </row>
    <row r="126" spans="2:47" s="1" customFormat="1" ht="19.5">
      <c r="B126" s="29"/>
      <c r="D126" s="139" t="s">
        <v>119</v>
      </c>
      <c r="F126" s="140" t="s">
        <v>149</v>
      </c>
      <c r="I126" s="141"/>
      <c r="L126" s="29"/>
      <c r="M126" s="142"/>
      <c r="T126" s="53"/>
      <c r="AT126" s="14" t="s">
        <v>119</v>
      </c>
      <c r="AU126" s="14" t="s">
        <v>83</v>
      </c>
    </row>
    <row r="127" spans="2:47" s="1" customFormat="1" ht="68.25">
      <c r="B127" s="29"/>
      <c r="D127" s="139" t="s">
        <v>120</v>
      </c>
      <c r="F127" s="143" t="s">
        <v>152</v>
      </c>
      <c r="I127" s="141"/>
      <c r="L127" s="29"/>
      <c r="M127" s="142"/>
      <c r="T127" s="53"/>
      <c r="AT127" s="14" t="s">
        <v>120</v>
      </c>
      <c r="AU127" s="14" t="s">
        <v>83</v>
      </c>
    </row>
    <row r="128" spans="2:51" s="12" customFormat="1" ht="12">
      <c r="B128" s="153"/>
      <c r="D128" s="139" t="s">
        <v>153</v>
      </c>
      <c r="E128" s="154" t="s">
        <v>1</v>
      </c>
      <c r="F128" s="155" t="s">
        <v>154</v>
      </c>
      <c r="H128" s="156">
        <v>190.52</v>
      </c>
      <c r="I128" s="157"/>
      <c r="L128" s="153"/>
      <c r="M128" s="158"/>
      <c r="T128" s="159"/>
      <c r="AT128" s="154" t="s">
        <v>153</v>
      </c>
      <c r="AU128" s="154" t="s">
        <v>83</v>
      </c>
      <c r="AV128" s="12" t="s">
        <v>83</v>
      </c>
      <c r="AW128" s="12" t="s">
        <v>30</v>
      </c>
      <c r="AX128" s="12" t="s">
        <v>73</v>
      </c>
      <c r="AY128" s="154" t="s">
        <v>112</v>
      </c>
    </row>
    <row r="129" spans="2:51" s="12" customFormat="1" ht="12">
      <c r="B129" s="153"/>
      <c r="D129" s="139" t="s">
        <v>153</v>
      </c>
      <c r="E129" s="154" t="s">
        <v>1</v>
      </c>
      <c r="F129" s="155" t="s">
        <v>155</v>
      </c>
      <c r="H129" s="156">
        <v>68.55</v>
      </c>
      <c r="I129" s="157"/>
      <c r="L129" s="153"/>
      <c r="M129" s="158"/>
      <c r="T129" s="159"/>
      <c r="AT129" s="154" t="s">
        <v>153</v>
      </c>
      <c r="AU129" s="154" t="s">
        <v>83</v>
      </c>
      <c r="AV129" s="12" t="s">
        <v>83</v>
      </c>
      <c r="AW129" s="12" t="s">
        <v>30</v>
      </c>
      <c r="AX129" s="12" t="s">
        <v>73</v>
      </c>
      <c r="AY129" s="154" t="s">
        <v>112</v>
      </c>
    </row>
    <row r="130" spans="2:65" s="1" customFormat="1" ht="24.2" customHeight="1">
      <c r="B130" s="124"/>
      <c r="C130" s="125" t="s">
        <v>83</v>
      </c>
      <c r="D130" s="125" t="s">
        <v>113</v>
      </c>
      <c r="E130" s="126" t="s">
        <v>156</v>
      </c>
      <c r="F130" s="127" t="s">
        <v>157</v>
      </c>
      <c r="G130" s="128" t="s">
        <v>150</v>
      </c>
      <c r="H130" s="129">
        <v>1.01</v>
      </c>
      <c r="I130" s="130"/>
      <c r="J130" s="131">
        <f>ROUND(I130*H130,2)</f>
        <v>0</v>
      </c>
      <c r="K130" s="132"/>
      <c r="L130" s="29"/>
      <c r="M130" s="133" t="s">
        <v>1</v>
      </c>
      <c r="N130" s="134" t="s">
        <v>38</v>
      </c>
      <c r="P130" s="135">
        <f>O130*H130</f>
        <v>0</v>
      </c>
      <c r="Q130" s="135">
        <v>0</v>
      </c>
      <c r="R130" s="135">
        <f>Q130*H130</f>
        <v>0</v>
      </c>
      <c r="S130" s="135">
        <v>0</v>
      </c>
      <c r="T130" s="136">
        <f>S130*H130</f>
        <v>0</v>
      </c>
      <c r="AR130" s="137" t="s">
        <v>111</v>
      </c>
      <c r="AT130" s="137" t="s">
        <v>113</v>
      </c>
      <c r="AU130" s="137" t="s">
        <v>83</v>
      </c>
      <c r="AY130" s="14" t="s">
        <v>112</v>
      </c>
      <c r="BE130" s="138">
        <f>IF(N130="základní",J130,0)</f>
        <v>0</v>
      </c>
      <c r="BF130" s="138">
        <f>IF(N130="snížená",J130,0)</f>
        <v>0</v>
      </c>
      <c r="BG130" s="138">
        <f>IF(N130="zákl. přenesená",J130,0)</f>
        <v>0</v>
      </c>
      <c r="BH130" s="138">
        <f>IF(N130="sníž. přenesená",J130,0)</f>
        <v>0</v>
      </c>
      <c r="BI130" s="138">
        <f>IF(N130="nulová",J130,0)</f>
        <v>0</v>
      </c>
      <c r="BJ130" s="14" t="s">
        <v>81</v>
      </c>
      <c r="BK130" s="138">
        <f>ROUND(I130*H130,2)</f>
        <v>0</v>
      </c>
      <c r="BL130" s="14" t="s">
        <v>111</v>
      </c>
      <c r="BM130" s="137" t="s">
        <v>158</v>
      </c>
    </row>
    <row r="131" spans="2:47" s="1" customFormat="1" ht="19.5">
      <c r="B131" s="29"/>
      <c r="D131" s="139" t="s">
        <v>119</v>
      </c>
      <c r="F131" s="140" t="s">
        <v>157</v>
      </c>
      <c r="I131" s="141"/>
      <c r="L131" s="29"/>
      <c r="M131" s="142"/>
      <c r="T131" s="53"/>
      <c r="AT131" s="14" t="s">
        <v>119</v>
      </c>
      <c r="AU131" s="14" t="s">
        <v>83</v>
      </c>
    </row>
    <row r="132" spans="2:47" s="1" customFormat="1" ht="68.25">
      <c r="B132" s="29"/>
      <c r="D132" s="139" t="s">
        <v>120</v>
      </c>
      <c r="F132" s="143" t="s">
        <v>152</v>
      </c>
      <c r="I132" s="141"/>
      <c r="L132" s="29"/>
      <c r="M132" s="142"/>
      <c r="T132" s="53"/>
      <c r="AT132" s="14" t="s">
        <v>120</v>
      </c>
      <c r="AU132" s="14" t="s">
        <v>83</v>
      </c>
    </row>
    <row r="133" spans="2:51" s="12" customFormat="1" ht="12">
      <c r="B133" s="153"/>
      <c r="D133" s="139" t="s">
        <v>153</v>
      </c>
      <c r="E133" s="154" t="s">
        <v>1</v>
      </c>
      <c r="F133" s="155" t="s">
        <v>159</v>
      </c>
      <c r="H133" s="156">
        <v>1.01</v>
      </c>
      <c r="I133" s="157"/>
      <c r="L133" s="153"/>
      <c r="M133" s="158"/>
      <c r="T133" s="159"/>
      <c r="AT133" s="154" t="s">
        <v>153</v>
      </c>
      <c r="AU133" s="154" t="s">
        <v>83</v>
      </c>
      <c r="AV133" s="12" t="s">
        <v>83</v>
      </c>
      <c r="AW133" s="12" t="s">
        <v>30</v>
      </c>
      <c r="AX133" s="12" t="s">
        <v>81</v>
      </c>
      <c r="AY133" s="154" t="s">
        <v>112</v>
      </c>
    </row>
    <row r="134" spans="2:65" s="1" customFormat="1" ht="24.2" customHeight="1">
      <c r="B134" s="124"/>
      <c r="C134" s="125" t="s">
        <v>125</v>
      </c>
      <c r="D134" s="125" t="s">
        <v>113</v>
      </c>
      <c r="E134" s="126" t="s">
        <v>160</v>
      </c>
      <c r="F134" s="127" t="s">
        <v>161</v>
      </c>
      <c r="G134" s="128" t="s">
        <v>162</v>
      </c>
      <c r="H134" s="129">
        <v>280</v>
      </c>
      <c r="I134" s="130"/>
      <c r="J134" s="131">
        <f>ROUND(I134*H134,2)</f>
        <v>0</v>
      </c>
      <c r="K134" s="132"/>
      <c r="L134" s="29"/>
      <c r="M134" s="133" t="s">
        <v>1</v>
      </c>
      <c r="N134" s="134" t="s">
        <v>38</v>
      </c>
      <c r="P134" s="135">
        <f>O134*H134</f>
        <v>0</v>
      </c>
      <c r="Q134" s="135">
        <v>0</v>
      </c>
      <c r="R134" s="135">
        <f>Q134*H134</f>
        <v>0</v>
      </c>
      <c r="S134" s="135">
        <v>0</v>
      </c>
      <c r="T134" s="136">
        <f>S134*H134</f>
        <v>0</v>
      </c>
      <c r="AR134" s="137" t="s">
        <v>111</v>
      </c>
      <c r="AT134" s="137" t="s">
        <v>113</v>
      </c>
      <c r="AU134" s="137" t="s">
        <v>83</v>
      </c>
      <c r="AY134" s="14" t="s">
        <v>112</v>
      </c>
      <c r="BE134" s="138">
        <f>IF(N134="základní",J134,0)</f>
        <v>0</v>
      </c>
      <c r="BF134" s="138">
        <f>IF(N134="snížená",J134,0)</f>
        <v>0</v>
      </c>
      <c r="BG134" s="138">
        <f>IF(N134="zákl. přenesená",J134,0)</f>
        <v>0</v>
      </c>
      <c r="BH134" s="138">
        <f>IF(N134="sníž. přenesená",J134,0)</f>
        <v>0</v>
      </c>
      <c r="BI134" s="138">
        <f>IF(N134="nulová",J134,0)</f>
        <v>0</v>
      </c>
      <c r="BJ134" s="14" t="s">
        <v>81</v>
      </c>
      <c r="BK134" s="138">
        <f>ROUND(I134*H134,2)</f>
        <v>0</v>
      </c>
      <c r="BL134" s="14" t="s">
        <v>111</v>
      </c>
      <c r="BM134" s="137" t="s">
        <v>163</v>
      </c>
    </row>
    <row r="135" spans="2:47" s="1" customFormat="1" ht="19.5">
      <c r="B135" s="29"/>
      <c r="D135" s="139" t="s">
        <v>119</v>
      </c>
      <c r="F135" s="140" t="s">
        <v>161</v>
      </c>
      <c r="I135" s="141"/>
      <c r="L135" s="29"/>
      <c r="M135" s="142"/>
      <c r="T135" s="53"/>
      <c r="AT135" s="14" t="s">
        <v>119</v>
      </c>
      <c r="AU135" s="14" t="s">
        <v>83</v>
      </c>
    </row>
    <row r="136" spans="2:47" s="1" customFormat="1" ht="68.25">
      <c r="B136" s="29"/>
      <c r="D136" s="139" t="s">
        <v>120</v>
      </c>
      <c r="F136" s="143" t="s">
        <v>152</v>
      </c>
      <c r="I136" s="141"/>
      <c r="L136" s="29"/>
      <c r="M136" s="142"/>
      <c r="T136" s="53"/>
      <c r="AT136" s="14" t="s">
        <v>120</v>
      </c>
      <c r="AU136" s="14" t="s">
        <v>83</v>
      </c>
    </row>
    <row r="137" spans="2:51" s="12" customFormat="1" ht="12">
      <c r="B137" s="153"/>
      <c r="D137" s="139" t="s">
        <v>153</v>
      </c>
      <c r="E137" s="154" t="s">
        <v>1</v>
      </c>
      <c r="F137" s="155" t="s">
        <v>164</v>
      </c>
      <c r="H137" s="156">
        <v>280</v>
      </c>
      <c r="I137" s="157"/>
      <c r="L137" s="153"/>
      <c r="M137" s="158"/>
      <c r="T137" s="159"/>
      <c r="AT137" s="154" t="s">
        <v>153</v>
      </c>
      <c r="AU137" s="154" t="s">
        <v>83</v>
      </c>
      <c r="AV137" s="12" t="s">
        <v>83</v>
      </c>
      <c r="AW137" s="12" t="s">
        <v>30</v>
      </c>
      <c r="AX137" s="12" t="s">
        <v>81</v>
      </c>
      <c r="AY137" s="154" t="s">
        <v>112</v>
      </c>
    </row>
    <row r="138" spans="2:65" s="1" customFormat="1" ht="24.2" customHeight="1">
      <c r="B138" s="124"/>
      <c r="C138" s="125" t="s">
        <v>111</v>
      </c>
      <c r="D138" s="125" t="s">
        <v>113</v>
      </c>
      <c r="E138" s="126" t="s">
        <v>165</v>
      </c>
      <c r="F138" s="127" t="s">
        <v>166</v>
      </c>
      <c r="G138" s="128" t="s">
        <v>150</v>
      </c>
      <c r="H138" s="129">
        <v>448.152</v>
      </c>
      <c r="I138" s="130"/>
      <c r="J138" s="131">
        <f>ROUND(I138*H138,2)</f>
        <v>0</v>
      </c>
      <c r="K138" s="132"/>
      <c r="L138" s="29"/>
      <c r="M138" s="133" t="s">
        <v>1</v>
      </c>
      <c r="N138" s="134" t="s">
        <v>38</v>
      </c>
      <c r="P138" s="135">
        <f>O138*H138</f>
        <v>0</v>
      </c>
      <c r="Q138" s="135">
        <v>0</v>
      </c>
      <c r="R138" s="135">
        <f>Q138*H138</f>
        <v>0</v>
      </c>
      <c r="S138" s="135">
        <v>0</v>
      </c>
      <c r="T138" s="136">
        <f>S138*H138</f>
        <v>0</v>
      </c>
      <c r="AR138" s="137" t="s">
        <v>111</v>
      </c>
      <c r="AT138" s="137" t="s">
        <v>113</v>
      </c>
      <c r="AU138" s="137" t="s">
        <v>83</v>
      </c>
      <c r="AY138" s="14" t="s">
        <v>112</v>
      </c>
      <c r="BE138" s="138">
        <f>IF(N138="základní",J138,0)</f>
        <v>0</v>
      </c>
      <c r="BF138" s="138">
        <f>IF(N138="snížená",J138,0)</f>
        <v>0</v>
      </c>
      <c r="BG138" s="138">
        <f>IF(N138="zákl. přenesená",J138,0)</f>
        <v>0</v>
      </c>
      <c r="BH138" s="138">
        <f>IF(N138="sníž. přenesená",J138,0)</f>
        <v>0</v>
      </c>
      <c r="BI138" s="138">
        <f>IF(N138="nulová",J138,0)</f>
        <v>0</v>
      </c>
      <c r="BJ138" s="14" t="s">
        <v>81</v>
      </c>
      <c r="BK138" s="138">
        <f>ROUND(I138*H138,2)</f>
        <v>0</v>
      </c>
      <c r="BL138" s="14" t="s">
        <v>111</v>
      </c>
      <c r="BM138" s="137" t="s">
        <v>167</v>
      </c>
    </row>
    <row r="139" spans="2:47" s="1" customFormat="1" ht="12">
      <c r="B139" s="29"/>
      <c r="D139" s="139" t="s">
        <v>119</v>
      </c>
      <c r="F139" s="140" t="s">
        <v>166</v>
      </c>
      <c r="I139" s="141"/>
      <c r="L139" s="29"/>
      <c r="M139" s="142"/>
      <c r="T139" s="53"/>
      <c r="AT139" s="14" t="s">
        <v>119</v>
      </c>
      <c r="AU139" s="14" t="s">
        <v>83</v>
      </c>
    </row>
    <row r="140" spans="2:47" s="1" customFormat="1" ht="243.75">
      <c r="B140" s="29"/>
      <c r="D140" s="139" t="s">
        <v>120</v>
      </c>
      <c r="F140" s="143" t="s">
        <v>168</v>
      </c>
      <c r="I140" s="141"/>
      <c r="L140" s="29"/>
      <c r="M140" s="142"/>
      <c r="T140" s="53"/>
      <c r="AT140" s="14" t="s">
        <v>120</v>
      </c>
      <c r="AU140" s="14" t="s">
        <v>83</v>
      </c>
    </row>
    <row r="141" spans="2:51" s="12" customFormat="1" ht="22.5">
      <c r="B141" s="153"/>
      <c r="D141" s="139" t="s">
        <v>153</v>
      </c>
      <c r="E141" s="154" t="s">
        <v>1</v>
      </c>
      <c r="F141" s="155" t="s">
        <v>169</v>
      </c>
      <c r="H141" s="156">
        <v>363.72</v>
      </c>
      <c r="I141" s="157"/>
      <c r="L141" s="153"/>
      <c r="M141" s="158"/>
      <c r="T141" s="159"/>
      <c r="AT141" s="154" t="s">
        <v>153</v>
      </c>
      <c r="AU141" s="154" t="s">
        <v>83</v>
      </c>
      <c r="AV141" s="12" t="s">
        <v>83</v>
      </c>
      <c r="AW141" s="12" t="s">
        <v>30</v>
      </c>
      <c r="AX141" s="12" t="s">
        <v>73</v>
      </c>
      <c r="AY141" s="154" t="s">
        <v>112</v>
      </c>
    </row>
    <row r="142" spans="2:51" s="12" customFormat="1" ht="22.5">
      <c r="B142" s="153"/>
      <c r="D142" s="139" t="s">
        <v>153</v>
      </c>
      <c r="E142" s="154" t="s">
        <v>1</v>
      </c>
      <c r="F142" s="155" t="s">
        <v>170</v>
      </c>
      <c r="H142" s="156">
        <v>77.69</v>
      </c>
      <c r="I142" s="157"/>
      <c r="L142" s="153"/>
      <c r="M142" s="158"/>
      <c r="T142" s="159"/>
      <c r="AT142" s="154" t="s">
        <v>153</v>
      </c>
      <c r="AU142" s="154" t="s">
        <v>83</v>
      </c>
      <c r="AV142" s="12" t="s">
        <v>83</v>
      </c>
      <c r="AW142" s="12" t="s">
        <v>30</v>
      </c>
      <c r="AX142" s="12" t="s">
        <v>73</v>
      </c>
      <c r="AY142" s="154" t="s">
        <v>112</v>
      </c>
    </row>
    <row r="143" spans="2:51" s="12" customFormat="1" ht="22.5">
      <c r="B143" s="153"/>
      <c r="D143" s="139" t="s">
        <v>153</v>
      </c>
      <c r="E143" s="154" t="s">
        <v>1</v>
      </c>
      <c r="F143" s="155" t="s">
        <v>171</v>
      </c>
      <c r="H143" s="156">
        <v>2.222</v>
      </c>
      <c r="I143" s="157"/>
      <c r="L143" s="153"/>
      <c r="M143" s="158"/>
      <c r="T143" s="159"/>
      <c r="AT143" s="154" t="s">
        <v>153</v>
      </c>
      <c r="AU143" s="154" t="s">
        <v>83</v>
      </c>
      <c r="AV143" s="12" t="s">
        <v>83</v>
      </c>
      <c r="AW143" s="12" t="s">
        <v>30</v>
      </c>
      <c r="AX143" s="12" t="s">
        <v>73</v>
      </c>
      <c r="AY143" s="154" t="s">
        <v>112</v>
      </c>
    </row>
    <row r="144" spans="2:51" s="12" customFormat="1" ht="12">
      <c r="B144" s="153"/>
      <c r="D144" s="139" t="s">
        <v>153</v>
      </c>
      <c r="E144" s="154" t="s">
        <v>1</v>
      </c>
      <c r="F144" s="155" t="s">
        <v>172</v>
      </c>
      <c r="H144" s="156">
        <v>3.3</v>
      </c>
      <c r="I144" s="157"/>
      <c r="L144" s="153"/>
      <c r="M144" s="158"/>
      <c r="T144" s="159"/>
      <c r="AT144" s="154" t="s">
        <v>153</v>
      </c>
      <c r="AU144" s="154" t="s">
        <v>83</v>
      </c>
      <c r="AV144" s="12" t="s">
        <v>83</v>
      </c>
      <c r="AW144" s="12" t="s">
        <v>30</v>
      </c>
      <c r="AX144" s="12" t="s">
        <v>73</v>
      </c>
      <c r="AY144" s="154" t="s">
        <v>112</v>
      </c>
    </row>
    <row r="145" spans="2:51" s="12" customFormat="1" ht="12">
      <c r="B145" s="153"/>
      <c r="D145" s="139" t="s">
        <v>153</v>
      </c>
      <c r="E145" s="154" t="s">
        <v>1</v>
      </c>
      <c r="F145" s="155" t="s">
        <v>173</v>
      </c>
      <c r="H145" s="156">
        <v>1.22</v>
      </c>
      <c r="I145" s="157"/>
      <c r="L145" s="153"/>
      <c r="M145" s="158"/>
      <c r="T145" s="159"/>
      <c r="AT145" s="154" t="s">
        <v>153</v>
      </c>
      <c r="AU145" s="154" t="s">
        <v>83</v>
      </c>
      <c r="AV145" s="12" t="s">
        <v>83</v>
      </c>
      <c r="AW145" s="12" t="s">
        <v>30</v>
      </c>
      <c r="AX145" s="12" t="s">
        <v>73</v>
      </c>
      <c r="AY145" s="154" t="s">
        <v>112</v>
      </c>
    </row>
    <row r="146" spans="2:65" s="1" customFormat="1" ht="24.2" customHeight="1">
      <c r="B146" s="124"/>
      <c r="C146" s="125" t="s">
        <v>134</v>
      </c>
      <c r="D146" s="125" t="s">
        <v>113</v>
      </c>
      <c r="E146" s="126" t="s">
        <v>174</v>
      </c>
      <c r="F146" s="127" t="s">
        <v>166</v>
      </c>
      <c r="G146" s="128" t="s">
        <v>150</v>
      </c>
      <c r="H146" s="129">
        <v>311.76</v>
      </c>
      <c r="I146" s="130"/>
      <c r="J146" s="131">
        <f>ROUND(I146*H146,2)</f>
        <v>0</v>
      </c>
      <c r="K146" s="132"/>
      <c r="L146" s="29"/>
      <c r="M146" s="133" t="s">
        <v>1</v>
      </c>
      <c r="N146" s="134" t="s">
        <v>38</v>
      </c>
      <c r="P146" s="135">
        <f>O146*H146</f>
        <v>0</v>
      </c>
      <c r="Q146" s="135">
        <v>0</v>
      </c>
      <c r="R146" s="135">
        <f>Q146*H146</f>
        <v>0</v>
      </c>
      <c r="S146" s="135">
        <v>0</v>
      </c>
      <c r="T146" s="136">
        <f>S146*H146</f>
        <v>0</v>
      </c>
      <c r="AR146" s="137" t="s">
        <v>111</v>
      </c>
      <c r="AT146" s="137" t="s">
        <v>113</v>
      </c>
      <c r="AU146" s="137" t="s">
        <v>83</v>
      </c>
      <c r="AY146" s="14" t="s">
        <v>112</v>
      </c>
      <c r="BE146" s="138">
        <f>IF(N146="základní",J146,0)</f>
        <v>0</v>
      </c>
      <c r="BF146" s="138">
        <f>IF(N146="snížená",J146,0)</f>
        <v>0</v>
      </c>
      <c r="BG146" s="138">
        <f>IF(N146="zákl. přenesená",J146,0)</f>
        <v>0</v>
      </c>
      <c r="BH146" s="138">
        <f>IF(N146="sníž. přenesená",J146,0)</f>
        <v>0</v>
      </c>
      <c r="BI146" s="138">
        <f>IF(N146="nulová",J146,0)</f>
        <v>0</v>
      </c>
      <c r="BJ146" s="14" t="s">
        <v>81</v>
      </c>
      <c r="BK146" s="138">
        <f>ROUND(I146*H146,2)</f>
        <v>0</v>
      </c>
      <c r="BL146" s="14" t="s">
        <v>111</v>
      </c>
      <c r="BM146" s="137" t="s">
        <v>175</v>
      </c>
    </row>
    <row r="147" spans="2:47" s="1" customFormat="1" ht="19.5">
      <c r="B147" s="29"/>
      <c r="D147" s="139" t="s">
        <v>119</v>
      </c>
      <c r="F147" s="140" t="s">
        <v>176</v>
      </c>
      <c r="I147" s="141"/>
      <c r="L147" s="29"/>
      <c r="M147" s="142"/>
      <c r="T147" s="53"/>
      <c r="AT147" s="14" t="s">
        <v>119</v>
      </c>
      <c r="AU147" s="14" t="s">
        <v>83</v>
      </c>
    </row>
    <row r="148" spans="2:47" s="1" customFormat="1" ht="243.75">
      <c r="B148" s="29"/>
      <c r="D148" s="139" t="s">
        <v>120</v>
      </c>
      <c r="F148" s="143" t="s">
        <v>168</v>
      </c>
      <c r="I148" s="141"/>
      <c r="L148" s="29"/>
      <c r="M148" s="142"/>
      <c r="T148" s="53"/>
      <c r="AT148" s="14" t="s">
        <v>120</v>
      </c>
      <c r="AU148" s="14" t="s">
        <v>83</v>
      </c>
    </row>
    <row r="149" spans="2:51" s="12" customFormat="1" ht="12">
      <c r="B149" s="153"/>
      <c r="D149" s="139" t="s">
        <v>153</v>
      </c>
      <c r="E149" s="154" t="s">
        <v>1</v>
      </c>
      <c r="F149" s="155" t="s">
        <v>177</v>
      </c>
      <c r="H149" s="156">
        <v>311.76</v>
      </c>
      <c r="I149" s="157"/>
      <c r="L149" s="153"/>
      <c r="M149" s="158"/>
      <c r="T149" s="159"/>
      <c r="AT149" s="154" t="s">
        <v>153</v>
      </c>
      <c r="AU149" s="154" t="s">
        <v>83</v>
      </c>
      <c r="AV149" s="12" t="s">
        <v>83</v>
      </c>
      <c r="AW149" s="12" t="s">
        <v>30</v>
      </c>
      <c r="AX149" s="12" t="s">
        <v>73</v>
      </c>
      <c r="AY149" s="154" t="s">
        <v>112</v>
      </c>
    </row>
    <row r="150" spans="2:65" s="1" customFormat="1" ht="14.45" customHeight="1">
      <c r="B150" s="124"/>
      <c r="C150" s="125" t="s">
        <v>178</v>
      </c>
      <c r="D150" s="125" t="s">
        <v>113</v>
      </c>
      <c r="E150" s="126" t="s">
        <v>179</v>
      </c>
      <c r="F150" s="127" t="s">
        <v>180</v>
      </c>
      <c r="G150" s="128" t="s">
        <v>150</v>
      </c>
      <c r="H150" s="129">
        <v>3.75</v>
      </c>
      <c r="I150" s="130"/>
      <c r="J150" s="131">
        <f>ROUND(I150*H150,2)</f>
        <v>0</v>
      </c>
      <c r="K150" s="132"/>
      <c r="L150" s="29"/>
      <c r="M150" s="133" t="s">
        <v>1</v>
      </c>
      <c r="N150" s="134" t="s">
        <v>38</v>
      </c>
      <c r="P150" s="135">
        <f>O150*H150</f>
        <v>0</v>
      </c>
      <c r="Q150" s="135">
        <v>0</v>
      </c>
      <c r="R150" s="135">
        <f>Q150*H150</f>
        <v>0</v>
      </c>
      <c r="S150" s="135">
        <v>0</v>
      </c>
      <c r="T150" s="136">
        <f>S150*H150</f>
        <v>0</v>
      </c>
      <c r="AR150" s="137" t="s">
        <v>111</v>
      </c>
      <c r="AT150" s="137" t="s">
        <v>113</v>
      </c>
      <c r="AU150" s="137" t="s">
        <v>83</v>
      </c>
      <c r="AY150" s="14" t="s">
        <v>112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4" t="s">
        <v>81</v>
      </c>
      <c r="BK150" s="138">
        <f>ROUND(I150*H150,2)</f>
        <v>0</v>
      </c>
      <c r="BL150" s="14" t="s">
        <v>111</v>
      </c>
      <c r="BM150" s="137" t="s">
        <v>181</v>
      </c>
    </row>
    <row r="151" spans="2:47" s="1" customFormat="1" ht="12">
      <c r="B151" s="29"/>
      <c r="D151" s="139" t="s">
        <v>119</v>
      </c>
      <c r="F151" s="140" t="s">
        <v>180</v>
      </c>
      <c r="I151" s="141"/>
      <c r="L151" s="29"/>
      <c r="M151" s="142"/>
      <c r="T151" s="53"/>
      <c r="AT151" s="14" t="s">
        <v>119</v>
      </c>
      <c r="AU151" s="14" t="s">
        <v>83</v>
      </c>
    </row>
    <row r="152" spans="2:47" s="1" customFormat="1" ht="156">
      <c r="B152" s="29"/>
      <c r="D152" s="139" t="s">
        <v>120</v>
      </c>
      <c r="F152" s="143" t="s">
        <v>182</v>
      </c>
      <c r="I152" s="141"/>
      <c r="L152" s="29"/>
      <c r="M152" s="142"/>
      <c r="T152" s="53"/>
      <c r="AT152" s="14" t="s">
        <v>120</v>
      </c>
      <c r="AU152" s="14" t="s">
        <v>83</v>
      </c>
    </row>
    <row r="153" spans="2:51" s="12" customFormat="1" ht="12">
      <c r="B153" s="153"/>
      <c r="D153" s="139" t="s">
        <v>153</v>
      </c>
      <c r="E153" s="154" t="s">
        <v>1</v>
      </c>
      <c r="F153" s="155" t="s">
        <v>183</v>
      </c>
      <c r="H153" s="156">
        <v>3.75</v>
      </c>
      <c r="I153" s="157"/>
      <c r="L153" s="153"/>
      <c r="M153" s="158"/>
      <c r="T153" s="159"/>
      <c r="AT153" s="154" t="s">
        <v>153</v>
      </c>
      <c r="AU153" s="154" t="s">
        <v>83</v>
      </c>
      <c r="AV153" s="12" t="s">
        <v>83</v>
      </c>
      <c r="AW153" s="12" t="s">
        <v>30</v>
      </c>
      <c r="AX153" s="12" t="s">
        <v>81</v>
      </c>
      <c r="AY153" s="154" t="s">
        <v>112</v>
      </c>
    </row>
    <row r="154" spans="2:65" s="1" customFormat="1" ht="14.45" customHeight="1">
      <c r="B154" s="124"/>
      <c r="C154" s="125" t="s">
        <v>184</v>
      </c>
      <c r="D154" s="125" t="s">
        <v>113</v>
      </c>
      <c r="E154" s="126" t="s">
        <v>185</v>
      </c>
      <c r="F154" s="127" t="s">
        <v>186</v>
      </c>
      <c r="G154" s="128" t="s">
        <v>187</v>
      </c>
      <c r="H154" s="129">
        <v>3.75</v>
      </c>
      <c r="I154" s="130"/>
      <c r="J154" s="131">
        <f>ROUND(I154*H154,2)</f>
        <v>0</v>
      </c>
      <c r="K154" s="132"/>
      <c r="L154" s="29"/>
      <c r="M154" s="133" t="s">
        <v>1</v>
      </c>
      <c r="N154" s="134" t="s">
        <v>38</v>
      </c>
      <c r="P154" s="135">
        <f>O154*H154</f>
        <v>0</v>
      </c>
      <c r="Q154" s="135">
        <v>0</v>
      </c>
      <c r="R154" s="135">
        <f>Q154*H154</f>
        <v>0</v>
      </c>
      <c r="S154" s="135">
        <v>0</v>
      </c>
      <c r="T154" s="136">
        <f>S154*H154</f>
        <v>0</v>
      </c>
      <c r="AR154" s="137" t="s">
        <v>111</v>
      </c>
      <c r="AT154" s="137" t="s">
        <v>113</v>
      </c>
      <c r="AU154" s="137" t="s">
        <v>83</v>
      </c>
      <c r="AY154" s="14" t="s">
        <v>112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4" t="s">
        <v>81</v>
      </c>
      <c r="BK154" s="138">
        <f>ROUND(I154*H154,2)</f>
        <v>0</v>
      </c>
      <c r="BL154" s="14" t="s">
        <v>111</v>
      </c>
      <c r="BM154" s="137" t="s">
        <v>188</v>
      </c>
    </row>
    <row r="155" spans="2:47" s="1" customFormat="1" ht="12">
      <c r="B155" s="29"/>
      <c r="D155" s="139" t="s">
        <v>119</v>
      </c>
      <c r="F155" s="140" t="s">
        <v>186</v>
      </c>
      <c r="I155" s="141"/>
      <c r="L155" s="29"/>
      <c r="M155" s="142"/>
      <c r="T155" s="53"/>
      <c r="AT155" s="14" t="s">
        <v>119</v>
      </c>
      <c r="AU155" s="14" t="s">
        <v>83</v>
      </c>
    </row>
    <row r="156" spans="2:47" s="1" customFormat="1" ht="29.25">
      <c r="B156" s="29"/>
      <c r="D156" s="139" t="s">
        <v>120</v>
      </c>
      <c r="F156" s="143" t="s">
        <v>189</v>
      </c>
      <c r="I156" s="141"/>
      <c r="L156" s="29"/>
      <c r="M156" s="142"/>
      <c r="T156" s="53"/>
      <c r="AT156" s="14" t="s">
        <v>120</v>
      </c>
      <c r="AU156" s="14" t="s">
        <v>83</v>
      </c>
    </row>
    <row r="157" spans="2:51" s="12" customFormat="1" ht="12">
      <c r="B157" s="153"/>
      <c r="D157" s="139" t="s">
        <v>153</v>
      </c>
      <c r="E157" s="154" t="s">
        <v>1</v>
      </c>
      <c r="F157" s="155" t="s">
        <v>183</v>
      </c>
      <c r="H157" s="156">
        <v>3.75</v>
      </c>
      <c r="I157" s="157"/>
      <c r="L157" s="153"/>
      <c r="M157" s="158"/>
      <c r="T157" s="159"/>
      <c r="AT157" s="154" t="s">
        <v>153</v>
      </c>
      <c r="AU157" s="154" t="s">
        <v>83</v>
      </c>
      <c r="AV157" s="12" t="s">
        <v>83</v>
      </c>
      <c r="AW157" s="12" t="s">
        <v>30</v>
      </c>
      <c r="AX157" s="12" t="s">
        <v>81</v>
      </c>
      <c r="AY157" s="154" t="s">
        <v>112</v>
      </c>
    </row>
    <row r="158" spans="2:63" s="10" customFormat="1" ht="22.9" customHeight="1">
      <c r="B158" s="114"/>
      <c r="D158" s="115" t="s">
        <v>72</v>
      </c>
      <c r="E158" s="151" t="s">
        <v>134</v>
      </c>
      <c r="F158" s="151" t="s">
        <v>190</v>
      </c>
      <c r="I158" s="117"/>
      <c r="J158" s="152">
        <f>BK158</f>
        <v>0</v>
      </c>
      <c r="L158" s="114"/>
      <c r="M158" s="119"/>
      <c r="P158" s="120">
        <f>SUM(P159:P209)</f>
        <v>0</v>
      </c>
      <c r="R158" s="120">
        <f>SUM(R159:R209)</f>
        <v>0</v>
      </c>
      <c r="T158" s="121">
        <f>SUM(T159:T209)</f>
        <v>0</v>
      </c>
      <c r="AR158" s="115" t="s">
        <v>81</v>
      </c>
      <c r="AT158" s="122" t="s">
        <v>72</v>
      </c>
      <c r="AU158" s="122" t="s">
        <v>81</v>
      </c>
      <c r="AY158" s="115" t="s">
        <v>112</v>
      </c>
      <c r="BK158" s="123">
        <f>SUM(BK159:BK209)</f>
        <v>0</v>
      </c>
    </row>
    <row r="159" spans="2:65" s="1" customFormat="1" ht="24.2" customHeight="1">
      <c r="B159" s="124"/>
      <c r="C159" s="125" t="s">
        <v>191</v>
      </c>
      <c r="D159" s="125" t="s">
        <v>113</v>
      </c>
      <c r="E159" s="126" t="s">
        <v>192</v>
      </c>
      <c r="F159" s="127" t="s">
        <v>193</v>
      </c>
      <c r="G159" s="128" t="s">
        <v>187</v>
      </c>
      <c r="H159" s="129">
        <v>12.2</v>
      </c>
      <c r="I159" s="130"/>
      <c r="J159" s="131">
        <f>ROUND(I159*H159,2)</f>
        <v>0</v>
      </c>
      <c r="K159" s="132"/>
      <c r="L159" s="29"/>
      <c r="M159" s="133" t="s">
        <v>1</v>
      </c>
      <c r="N159" s="134" t="s">
        <v>38</v>
      </c>
      <c r="P159" s="135">
        <f>O159*H159</f>
        <v>0</v>
      </c>
      <c r="Q159" s="135">
        <v>0</v>
      </c>
      <c r="R159" s="135">
        <f>Q159*H159</f>
        <v>0</v>
      </c>
      <c r="S159" s="135">
        <v>0</v>
      </c>
      <c r="T159" s="136">
        <f>S159*H159</f>
        <v>0</v>
      </c>
      <c r="AR159" s="137" t="s">
        <v>111</v>
      </c>
      <c r="AT159" s="137" t="s">
        <v>113</v>
      </c>
      <c r="AU159" s="137" t="s">
        <v>83</v>
      </c>
      <c r="AY159" s="14" t="s">
        <v>112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4" t="s">
        <v>81</v>
      </c>
      <c r="BK159" s="138">
        <f>ROUND(I159*H159,2)</f>
        <v>0</v>
      </c>
      <c r="BL159" s="14" t="s">
        <v>111</v>
      </c>
      <c r="BM159" s="137" t="s">
        <v>194</v>
      </c>
    </row>
    <row r="160" spans="2:47" s="1" customFormat="1" ht="19.5">
      <c r="B160" s="29"/>
      <c r="D160" s="139" t="s">
        <v>119</v>
      </c>
      <c r="F160" s="140" t="s">
        <v>193</v>
      </c>
      <c r="I160" s="141"/>
      <c r="L160" s="29"/>
      <c r="M160" s="142"/>
      <c r="T160" s="53"/>
      <c r="AT160" s="14" t="s">
        <v>119</v>
      </c>
      <c r="AU160" s="14" t="s">
        <v>83</v>
      </c>
    </row>
    <row r="161" spans="2:47" s="1" customFormat="1" ht="78">
      <c r="B161" s="29"/>
      <c r="D161" s="139" t="s">
        <v>120</v>
      </c>
      <c r="F161" s="143" t="s">
        <v>195</v>
      </c>
      <c r="I161" s="141"/>
      <c r="L161" s="29"/>
      <c r="M161" s="142"/>
      <c r="T161" s="53"/>
      <c r="AT161" s="14" t="s">
        <v>120</v>
      </c>
      <c r="AU161" s="14" t="s">
        <v>83</v>
      </c>
    </row>
    <row r="162" spans="2:51" s="12" customFormat="1" ht="12">
      <c r="B162" s="153"/>
      <c r="D162" s="139" t="s">
        <v>153</v>
      </c>
      <c r="E162" s="154" t="s">
        <v>1</v>
      </c>
      <c r="F162" s="155" t="s">
        <v>196</v>
      </c>
      <c r="H162" s="156">
        <v>12.2</v>
      </c>
      <c r="I162" s="157"/>
      <c r="L162" s="153"/>
      <c r="M162" s="158"/>
      <c r="T162" s="159"/>
      <c r="AT162" s="154" t="s">
        <v>153</v>
      </c>
      <c r="AU162" s="154" t="s">
        <v>83</v>
      </c>
      <c r="AV162" s="12" t="s">
        <v>83</v>
      </c>
      <c r="AW162" s="12" t="s">
        <v>30</v>
      </c>
      <c r="AX162" s="12" t="s">
        <v>81</v>
      </c>
      <c r="AY162" s="154" t="s">
        <v>112</v>
      </c>
    </row>
    <row r="163" spans="2:65" s="1" customFormat="1" ht="14.45" customHeight="1">
      <c r="B163" s="124"/>
      <c r="C163" s="125" t="s">
        <v>197</v>
      </c>
      <c r="D163" s="125" t="s">
        <v>113</v>
      </c>
      <c r="E163" s="126" t="s">
        <v>198</v>
      </c>
      <c r="F163" s="127" t="s">
        <v>199</v>
      </c>
      <c r="G163" s="128" t="s">
        <v>150</v>
      </c>
      <c r="H163" s="129">
        <v>311.76</v>
      </c>
      <c r="I163" s="130"/>
      <c r="J163" s="131">
        <f>ROUND(I163*H163,2)</f>
        <v>0</v>
      </c>
      <c r="K163" s="132"/>
      <c r="L163" s="29"/>
      <c r="M163" s="133" t="s">
        <v>1</v>
      </c>
      <c r="N163" s="134" t="s">
        <v>38</v>
      </c>
      <c r="P163" s="135">
        <f>O163*H163</f>
        <v>0</v>
      </c>
      <c r="Q163" s="135">
        <v>0</v>
      </c>
      <c r="R163" s="135">
        <f>Q163*H163</f>
        <v>0</v>
      </c>
      <c r="S163" s="135">
        <v>0</v>
      </c>
      <c r="T163" s="136">
        <f>S163*H163</f>
        <v>0</v>
      </c>
      <c r="AR163" s="137" t="s">
        <v>111</v>
      </c>
      <c r="AT163" s="137" t="s">
        <v>113</v>
      </c>
      <c r="AU163" s="137" t="s">
        <v>83</v>
      </c>
      <c r="AY163" s="14" t="s">
        <v>112</v>
      </c>
      <c r="BE163" s="138">
        <f>IF(N163="základní",J163,0)</f>
        <v>0</v>
      </c>
      <c r="BF163" s="138">
        <f>IF(N163="snížená",J163,0)</f>
        <v>0</v>
      </c>
      <c r="BG163" s="138">
        <f>IF(N163="zákl. přenesená",J163,0)</f>
        <v>0</v>
      </c>
      <c r="BH163" s="138">
        <f>IF(N163="sníž. přenesená",J163,0)</f>
        <v>0</v>
      </c>
      <c r="BI163" s="138">
        <f>IF(N163="nulová",J163,0)</f>
        <v>0</v>
      </c>
      <c r="BJ163" s="14" t="s">
        <v>81</v>
      </c>
      <c r="BK163" s="138">
        <f>ROUND(I163*H163,2)</f>
        <v>0</v>
      </c>
      <c r="BL163" s="14" t="s">
        <v>111</v>
      </c>
      <c r="BM163" s="137" t="s">
        <v>200</v>
      </c>
    </row>
    <row r="164" spans="2:47" s="1" customFormat="1" ht="19.5">
      <c r="B164" s="29"/>
      <c r="D164" s="139" t="s">
        <v>119</v>
      </c>
      <c r="F164" s="140" t="s">
        <v>201</v>
      </c>
      <c r="I164" s="141"/>
      <c r="L164" s="29"/>
      <c r="M164" s="142"/>
      <c r="T164" s="53"/>
      <c r="AT164" s="14" t="s">
        <v>119</v>
      </c>
      <c r="AU164" s="14" t="s">
        <v>83</v>
      </c>
    </row>
    <row r="165" spans="2:47" s="1" customFormat="1" ht="39">
      <c r="B165" s="29"/>
      <c r="D165" s="139" t="s">
        <v>120</v>
      </c>
      <c r="F165" s="143" t="s">
        <v>202</v>
      </c>
      <c r="I165" s="141"/>
      <c r="L165" s="29"/>
      <c r="M165" s="142"/>
      <c r="T165" s="53"/>
      <c r="AT165" s="14" t="s">
        <v>120</v>
      </c>
      <c r="AU165" s="14" t="s">
        <v>83</v>
      </c>
    </row>
    <row r="166" spans="2:51" s="12" customFormat="1" ht="22.5">
      <c r="B166" s="153"/>
      <c r="D166" s="139" t="s">
        <v>153</v>
      </c>
      <c r="E166" s="154" t="s">
        <v>1</v>
      </c>
      <c r="F166" s="155" t="s">
        <v>203</v>
      </c>
      <c r="H166" s="156">
        <v>311.76</v>
      </c>
      <c r="I166" s="157"/>
      <c r="L166" s="153"/>
      <c r="M166" s="158"/>
      <c r="T166" s="159"/>
      <c r="AT166" s="154" t="s">
        <v>153</v>
      </c>
      <c r="AU166" s="154" t="s">
        <v>83</v>
      </c>
      <c r="AV166" s="12" t="s">
        <v>83</v>
      </c>
      <c r="AW166" s="12" t="s">
        <v>30</v>
      </c>
      <c r="AX166" s="12" t="s">
        <v>73</v>
      </c>
      <c r="AY166" s="154" t="s">
        <v>112</v>
      </c>
    </row>
    <row r="167" spans="2:65" s="1" customFormat="1" ht="24.2" customHeight="1">
      <c r="B167" s="124"/>
      <c r="C167" s="125" t="s">
        <v>204</v>
      </c>
      <c r="D167" s="125" t="s">
        <v>113</v>
      </c>
      <c r="E167" s="126" t="s">
        <v>205</v>
      </c>
      <c r="F167" s="127" t="s">
        <v>206</v>
      </c>
      <c r="G167" s="128" t="s">
        <v>187</v>
      </c>
      <c r="H167" s="129">
        <v>453.3</v>
      </c>
      <c r="I167" s="130"/>
      <c r="J167" s="131">
        <f>ROUND(I167*H167,2)</f>
        <v>0</v>
      </c>
      <c r="K167" s="132"/>
      <c r="L167" s="29"/>
      <c r="M167" s="133" t="s">
        <v>1</v>
      </c>
      <c r="N167" s="134" t="s">
        <v>38</v>
      </c>
      <c r="P167" s="135">
        <f>O167*H167</f>
        <v>0</v>
      </c>
      <c r="Q167" s="135">
        <v>0</v>
      </c>
      <c r="R167" s="135">
        <f>Q167*H167</f>
        <v>0</v>
      </c>
      <c r="S167" s="135">
        <v>0</v>
      </c>
      <c r="T167" s="136">
        <f>S167*H167</f>
        <v>0</v>
      </c>
      <c r="AR167" s="137" t="s">
        <v>111</v>
      </c>
      <c r="AT167" s="137" t="s">
        <v>113</v>
      </c>
      <c r="AU167" s="137" t="s">
        <v>83</v>
      </c>
      <c r="AY167" s="14" t="s">
        <v>112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4" t="s">
        <v>81</v>
      </c>
      <c r="BK167" s="138">
        <f>ROUND(I167*H167,2)</f>
        <v>0</v>
      </c>
      <c r="BL167" s="14" t="s">
        <v>111</v>
      </c>
      <c r="BM167" s="137" t="s">
        <v>207</v>
      </c>
    </row>
    <row r="168" spans="2:47" s="1" customFormat="1" ht="12">
      <c r="B168" s="29"/>
      <c r="D168" s="139" t="s">
        <v>119</v>
      </c>
      <c r="F168" s="140" t="s">
        <v>206</v>
      </c>
      <c r="I168" s="141"/>
      <c r="L168" s="29"/>
      <c r="M168" s="142"/>
      <c r="T168" s="53"/>
      <c r="AT168" s="14" t="s">
        <v>119</v>
      </c>
      <c r="AU168" s="14" t="s">
        <v>83</v>
      </c>
    </row>
    <row r="169" spans="2:47" s="1" customFormat="1" ht="39">
      <c r="B169" s="29"/>
      <c r="D169" s="139" t="s">
        <v>120</v>
      </c>
      <c r="F169" s="143" t="s">
        <v>202</v>
      </c>
      <c r="I169" s="141"/>
      <c r="L169" s="29"/>
      <c r="M169" s="142"/>
      <c r="T169" s="53"/>
      <c r="AT169" s="14" t="s">
        <v>120</v>
      </c>
      <c r="AU169" s="14" t="s">
        <v>83</v>
      </c>
    </row>
    <row r="170" spans="2:51" s="12" customFormat="1" ht="22.5">
      <c r="B170" s="153"/>
      <c r="D170" s="139" t="s">
        <v>153</v>
      </c>
      <c r="E170" s="154" t="s">
        <v>1</v>
      </c>
      <c r="F170" s="155" t="s">
        <v>208</v>
      </c>
      <c r="H170" s="156">
        <v>453.3</v>
      </c>
      <c r="I170" s="157"/>
      <c r="L170" s="153"/>
      <c r="M170" s="158"/>
      <c r="T170" s="159"/>
      <c r="AT170" s="154" t="s">
        <v>153</v>
      </c>
      <c r="AU170" s="154" t="s">
        <v>83</v>
      </c>
      <c r="AV170" s="12" t="s">
        <v>83</v>
      </c>
      <c r="AW170" s="12" t="s">
        <v>30</v>
      </c>
      <c r="AX170" s="12" t="s">
        <v>73</v>
      </c>
      <c r="AY170" s="154" t="s">
        <v>112</v>
      </c>
    </row>
    <row r="171" spans="2:65" s="1" customFormat="1" ht="24.2" customHeight="1">
      <c r="B171" s="124"/>
      <c r="C171" s="125" t="s">
        <v>209</v>
      </c>
      <c r="D171" s="125" t="s">
        <v>113</v>
      </c>
      <c r="E171" s="126" t="s">
        <v>210</v>
      </c>
      <c r="F171" s="127" t="s">
        <v>211</v>
      </c>
      <c r="G171" s="128" t="s">
        <v>187</v>
      </c>
      <c r="H171" s="129">
        <v>12.2</v>
      </c>
      <c r="I171" s="130"/>
      <c r="J171" s="131">
        <f>ROUND(I171*H171,2)</f>
        <v>0</v>
      </c>
      <c r="K171" s="132"/>
      <c r="L171" s="29"/>
      <c r="M171" s="133" t="s">
        <v>1</v>
      </c>
      <c r="N171" s="134" t="s">
        <v>38</v>
      </c>
      <c r="P171" s="135">
        <f>O171*H171</f>
        <v>0</v>
      </c>
      <c r="Q171" s="135">
        <v>0</v>
      </c>
      <c r="R171" s="135">
        <f>Q171*H171</f>
        <v>0</v>
      </c>
      <c r="S171" s="135">
        <v>0</v>
      </c>
      <c r="T171" s="136">
        <f>S171*H171</f>
        <v>0</v>
      </c>
      <c r="AR171" s="137" t="s">
        <v>111</v>
      </c>
      <c r="AT171" s="137" t="s">
        <v>113</v>
      </c>
      <c r="AU171" s="137" t="s">
        <v>83</v>
      </c>
      <c r="AY171" s="14" t="s">
        <v>112</v>
      </c>
      <c r="BE171" s="138">
        <f>IF(N171="základní",J171,0)</f>
        <v>0</v>
      </c>
      <c r="BF171" s="138">
        <f>IF(N171="snížená",J171,0)</f>
        <v>0</v>
      </c>
      <c r="BG171" s="138">
        <f>IF(N171="zákl. přenesená",J171,0)</f>
        <v>0</v>
      </c>
      <c r="BH171" s="138">
        <f>IF(N171="sníž. přenesená",J171,0)</f>
        <v>0</v>
      </c>
      <c r="BI171" s="138">
        <f>IF(N171="nulová",J171,0)</f>
        <v>0</v>
      </c>
      <c r="BJ171" s="14" t="s">
        <v>81</v>
      </c>
      <c r="BK171" s="138">
        <f>ROUND(I171*H171,2)</f>
        <v>0</v>
      </c>
      <c r="BL171" s="14" t="s">
        <v>111</v>
      </c>
      <c r="BM171" s="137" t="s">
        <v>212</v>
      </c>
    </row>
    <row r="172" spans="2:47" s="1" customFormat="1" ht="12">
      <c r="B172" s="29"/>
      <c r="D172" s="139" t="s">
        <v>119</v>
      </c>
      <c r="F172" s="140" t="s">
        <v>211</v>
      </c>
      <c r="I172" s="141"/>
      <c r="L172" s="29"/>
      <c r="M172" s="142"/>
      <c r="T172" s="53"/>
      <c r="AT172" s="14" t="s">
        <v>119</v>
      </c>
      <c r="AU172" s="14" t="s">
        <v>83</v>
      </c>
    </row>
    <row r="173" spans="2:47" s="1" customFormat="1" ht="39">
      <c r="B173" s="29"/>
      <c r="D173" s="139" t="s">
        <v>120</v>
      </c>
      <c r="F173" s="143" t="s">
        <v>202</v>
      </c>
      <c r="I173" s="141"/>
      <c r="L173" s="29"/>
      <c r="M173" s="142"/>
      <c r="T173" s="53"/>
      <c r="AT173" s="14" t="s">
        <v>120</v>
      </c>
      <c r="AU173" s="14" t="s">
        <v>83</v>
      </c>
    </row>
    <row r="174" spans="2:51" s="12" customFormat="1" ht="12">
      <c r="B174" s="153"/>
      <c r="D174" s="139" t="s">
        <v>153</v>
      </c>
      <c r="E174" s="154" t="s">
        <v>1</v>
      </c>
      <c r="F174" s="155" t="s">
        <v>213</v>
      </c>
      <c r="H174" s="156">
        <v>12.2</v>
      </c>
      <c r="I174" s="157"/>
      <c r="L174" s="153"/>
      <c r="M174" s="158"/>
      <c r="T174" s="159"/>
      <c r="AT174" s="154" t="s">
        <v>153</v>
      </c>
      <c r="AU174" s="154" t="s">
        <v>83</v>
      </c>
      <c r="AV174" s="12" t="s">
        <v>83</v>
      </c>
      <c r="AW174" s="12" t="s">
        <v>30</v>
      </c>
      <c r="AX174" s="12" t="s">
        <v>73</v>
      </c>
      <c r="AY174" s="154" t="s">
        <v>112</v>
      </c>
    </row>
    <row r="175" spans="2:65" s="1" customFormat="1" ht="14.45" customHeight="1">
      <c r="B175" s="124"/>
      <c r="C175" s="125" t="s">
        <v>214</v>
      </c>
      <c r="D175" s="125" t="s">
        <v>113</v>
      </c>
      <c r="E175" s="126" t="s">
        <v>215</v>
      </c>
      <c r="F175" s="127" t="s">
        <v>216</v>
      </c>
      <c r="G175" s="128" t="s">
        <v>187</v>
      </c>
      <c r="H175" s="129">
        <v>1732</v>
      </c>
      <c r="I175" s="130"/>
      <c r="J175" s="131">
        <f>ROUND(I175*H175,2)</f>
        <v>0</v>
      </c>
      <c r="K175" s="132"/>
      <c r="L175" s="29"/>
      <c r="M175" s="133" t="s">
        <v>1</v>
      </c>
      <c r="N175" s="134" t="s">
        <v>38</v>
      </c>
      <c r="P175" s="135">
        <f>O175*H175</f>
        <v>0</v>
      </c>
      <c r="Q175" s="135">
        <v>0</v>
      </c>
      <c r="R175" s="135">
        <f>Q175*H175</f>
        <v>0</v>
      </c>
      <c r="S175" s="135">
        <v>0</v>
      </c>
      <c r="T175" s="136">
        <f>S175*H175</f>
        <v>0</v>
      </c>
      <c r="AR175" s="137" t="s">
        <v>111</v>
      </c>
      <c r="AT175" s="137" t="s">
        <v>113</v>
      </c>
      <c r="AU175" s="137" t="s">
        <v>83</v>
      </c>
      <c r="AY175" s="14" t="s">
        <v>112</v>
      </c>
      <c r="BE175" s="138">
        <f>IF(N175="základní",J175,0)</f>
        <v>0</v>
      </c>
      <c r="BF175" s="138">
        <f>IF(N175="snížená",J175,0)</f>
        <v>0</v>
      </c>
      <c r="BG175" s="138">
        <f>IF(N175="zákl. přenesená",J175,0)</f>
        <v>0</v>
      </c>
      <c r="BH175" s="138">
        <f>IF(N175="sníž. přenesená",J175,0)</f>
        <v>0</v>
      </c>
      <c r="BI175" s="138">
        <f>IF(N175="nulová",J175,0)</f>
        <v>0</v>
      </c>
      <c r="BJ175" s="14" t="s">
        <v>81</v>
      </c>
      <c r="BK175" s="138">
        <f>ROUND(I175*H175,2)</f>
        <v>0</v>
      </c>
      <c r="BL175" s="14" t="s">
        <v>111</v>
      </c>
      <c r="BM175" s="137" t="s">
        <v>217</v>
      </c>
    </row>
    <row r="176" spans="2:47" s="1" customFormat="1" ht="12">
      <c r="B176" s="29"/>
      <c r="D176" s="139" t="s">
        <v>119</v>
      </c>
      <c r="F176" s="140" t="s">
        <v>216</v>
      </c>
      <c r="I176" s="141"/>
      <c r="L176" s="29"/>
      <c r="M176" s="142"/>
      <c r="T176" s="53"/>
      <c r="AT176" s="14" t="s">
        <v>119</v>
      </c>
      <c r="AU176" s="14" t="s">
        <v>83</v>
      </c>
    </row>
    <row r="177" spans="2:47" s="1" customFormat="1" ht="48.75">
      <c r="B177" s="29"/>
      <c r="D177" s="139" t="s">
        <v>120</v>
      </c>
      <c r="F177" s="143" t="s">
        <v>218</v>
      </c>
      <c r="I177" s="141"/>
      <c r="L177" s="29"/>
      <c r="M177" s="142"/>
      <c r="T177" s="53"/>
      <c r="AT177" s="14" t="s">
        <v>120</v>
      </c>
      <c r="AU177" s="14" t="s">
        <v>83</v>
      </c>
    </row>
    <row r="178" spans="2:51" s="12" customFormat="1" ht="12">
      <c r="B178" s="153"/>
      <c r="D178" s="139" t="s">
        <v>153</v>
      </c>
      <c r="E178" s="154" t="s">
        <v>1</v>
      </c>
      <c r="F178" s="155" t="s">
        <v>219</v>
      </c>
      <c r="H178" s="156">
        <v>1732</v>
      </c>
      <c r="I178" s="157"/>
      <c r="L178" s="153"/>
      <c r="M178" s="158"/>
      <c r="T178" s="159"/>
      <c r="AT178" s="154" t="s">
        <v>153</v>
      </c>
      <c r="AU178" s="154" t="s">
        <v>83</v>
      </c>
      <c r="AV178" s="12" t="s">
        <v>83</v>
      </c>
      <c r="AW178" s="12" t="s">
        <v>30</v>
      </c>
      <c r="AX178" s="12" t="s">
        <v>73</v>
      </c>
      <c r="AY178" s="154" t="s">
        <v>112</v>
      </c>
    </row>
    <row r="179" spans="2:65" s="1" customFormat="1" ht="24.2" customHeight="1">
      <c r="B179" s="124"/>
      <c r="C179" s="125" t="s">
        <v>220</v>
      </c>
      <c r="D179" s="125" t="s">
        <v>113</v>
      </c>
      <c r="E179" s="126" t="s">
        <v>221</v>
      </c>
      <c r="F179" s="127" t="s">
        <v>222</v>
      </c>
      <c r="G179" s="128" t="s">
        <v>187</v>
      </c>
      <c r="H179" s="129">
        <v>1732</v>
      </c>
      <c r="I179" s="130"/>
      <c r="J179" s="131">
        <f>ROUND(I179*H179,2)</f>
        <v>0</v>
      </c>
      <c r="K179" s="132"/>
      <c r="L179" s="29"/>
      <c r="M179" s="133" t="s">
        <v>1</v>
      </c>
      <c r="N179" s="134" t="s">
        <v>38</v>
      </c>
      <c r="P179" s="135">
        <f>O179*H179</f>
        <v>0</v>
      </c>
      <c r="Q179" s="135">
        <v>0</v>
      </c>
      <c r="R179" s="135">
        <f>Q179*H179</f>
        <v>0</v>
      </c>
      <c r="S179" s="135">
        <v>0</v>
      </c>
      <c r="T179" s="136">
        <f>S179*H179</f>
        <v>0</v>
      </c>
      <c r="AR179" s="137" t="s">
        <v>111</v>
      </c>
      <c r="AT179" s="137" t="s">
        <v>113</v>
      </c>
      <c r="AU179" s="137" t="s">
        <v>83</v>
      </c>
      <c r="AY179" s="14" t="s">
        <v>112</v>
      </c>
      <c r="BE179" s="138">
        <f>IF(N179="základní",J179,0)</f>
        <v>0</v>
      </c>
      <c r="BF179" s="138">
        <f>IF(N179="snížená",J179,0)</f>
        <v>0</v>
      </c>
      <c r="BG179" s="138">
        <f>IF(N179="zákl. přenesená",J179,0)</f>
        <v>0</v>
      </c>
      <c r="BH179" s="138">
        <f>IF(N179="sníž. přenesená",J179,0)</f>
        <v>0</v>
      </c>
      <c r="BI179" s="138">
        <f>IF(N179="nulová",J179,0)</f>
        <v>0</v>
      </c>
      <c r="BJ179" s="14" t="s">
        <v>81</v>
      </c>
      <c r="BK179" s="138">
        <f>ROUND(I179*H179,2)</f>
        <v>0</v>
      </c>
      <c r="BL179" s="14" t="s">
        <v>111</v>
      </c>
      <c r="BM179" s="137" t="s">
        <v>223</v>
      </c>
    </row>
    <row r="180" spans="2:47" s="1" customFormat="1" ht="12">
      <c r="B180" s="29"/>
      <c r="D180" s="139" t="s">
        <v>119</v>
      </c>
      <c r="F180" s="140" t="s">
        <v>222</v>
      </c>
      <c r="I180" s="141"/>
      <c r="L180" s="29"/>
      <c r="M180" s="142"/>
      <c r="T180" s="53"/>
      <c r="AT180" s="14" t="s">
        <v>119</v>
      </c>
      <c r="AU180" s="14" t="s">
        <v>83</v>
      </c>
    </row>
    <row r="181" spans="2:47" s="1" customFormat="1" ht="48.75">
      <c r="B181" s="29"/>
      <c r="D181" s="139" t="s">
        <v>120</v>
      </c>
      <c r="F181" s="143" t="s">
        <v>218</v>
      </c>
      <c r="I181" s="141"/>
      <c r="L181" s="29"/>
      <c r="M181" s="142"/>
      <c r="T181" s="53"/>
      <c r="AT181" s="14" t="s">
        <v>120</v>
      </c>
      <c r="AU181" s="14" t="s">
        <v>83</v>
      </c>
    </row>
    <row r="182" spans="2:51" s="12" customFormat="1" ht="12">
      <c r="B182" s="153"/>
      <c r="D182" s="139" t="s">
        <v>153</v>
      </c>
      <c r="E182" s="154" t="s">
        <v>1</v>
      </c>
      <c r="F182" s="155" t="s">
        <v>224</v>
      </c>
      <c r="H182" s="156">
        <v>1732</v>
      </c>
      <c r="I182" s="157"/>
      <c r="L182" s="153"/>
      <c r="M182" s="158"/>
      <c r="T182" s="159"/>
      <c r="AT182" s="154" t="s">
        <v>153</v>
      </c>
      <c r="AU182" s="154" t="s">
        <v>83</v>
      </c>
      <c r="AV182" s="12" t="s">
        <v>83</v>
      </c>
      <c r="AW182" s="12" t="s">
        <v>30</v>
      </c>
      <c r="AX182" s="12" t="s">
        <v>81</v>
      </c>
      <c r="AY182" s="154" t="s">
        <v>112</v>
      </c>
    </row>
    <row r="183" spans="2:65" s="1" customFormat="1" ht="24.2" customHeight="1">
      <c r="B183" s="124"/>
      <c r="C183" s="125" t="s">
        <v>225</v>
      </c>
      <c r="D183" s="125" t="s">
        <v>113</v>
      </c>
      <c r="E183" s="126" t="s">
        <v>226</v>
      </c>
      <c r="F183" s="127" t="s">
        <v>227</v>
      </c>
      <c r="G183" s="128" t="s">
        <v>187</v>
      </c>
      <c r="H183" s="129">
        <v>1732</v>
      </c>
      <c r="I183" s="130"/>
      <c r="J183" s="131">
        <f>ROUND(I183*H183,2)</f>
        <v>0</v>
      </c>
      <c r="K183" s="132"/>
      <c r="L183" s="29"/>
      <c r="M183" s="133" t="s">
        <v>1</v>
      </c>
      <c r="N183" s="134" t="s">
        <v>38</v>
      </c>
      <c r="P183" s="135">
        <f>O183*H183</f>
        <v>0</v>
      </c>
      <c r="Q183" s="135">
        <v>0</v>
      </c>
      <c r="R183" s="135">
        <f>Q183*H183</f>
        <v>0</v>
      </c>
      <c r="S183" s="135">
        <v>0</v>
      </c>
      <c r="T183" s="136">
        <f>S183*H183</f>
        <v>0</v>
      </c>
      <c r="AR183" s="137" t="s">
        <v>111</v>
      </c>
      <c r="AT183" s="137" t="s">
        <v>113</v>
      </c>
      <c r="AU183" s="137" t="s">
        <v>83</v>
      </c>
      <c r="AY183" s="14" t="s">
        <v>112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4" t="s">
        <v>81</v>
      </c>
      <c r="BK183" s="138">
        <f>ROUND(I183*H183,2)</f>
        <v>0</v>
      </c>
      <c r="BL183" s="14" t="s">
        <v>111</v>
      </c>
      <c r="BM183" s="137" t="s">
        <v>228</v>
      </c>
    </row>
    <row r="184" spans="2:47" s="1" customFormat="1" ht="19.5">
      <c r="B184" s="29"/>
      <c r="D184" s="139" t="s">
        <v>119</v>
      </c>
      <c r="F184" s="140" t="s">
        <v>227</v>
      </c>
      <c r="I184" s="141"/>
      <c r="L184" s="29"/>
      <c r="M184" s="142"/>
      <c r="T184" s="53"/>
      <c r="AT184" s="14" t="s">
        <v>119</v>
      </c>
      <c r="AU184" s="14" t="s">
        <v>83</v>
      </c>
    </row>
    <row r="185" spans="2:47" s="1" customFormat="1" ht="97.5">
      <c r="B185" s="29"/>
      <c r="D185" s="139" t="s">
        <v>120</v>
      </c>
      <c r="F185" s="143" t="s">
        <v>229</v>
      </c>
      <c r="I185" s="141"/>
      <c r="L185" s="29"/>
      <c r="M185" s="142"/>
      <c r="T185" s="53"/>
      <c r="AT185" s="14" t="s">
        <v>120</v>
      </c>
      <c r="AU185" s="14" t="s">
        <v>83</v>
      </c>
    </row>
    <row r="186" spans="2:51" s="12" customFormat="1" ht="12">
      <c r="B186" s="153"/>
      <c r="D186" s="139" t="s">
        <v>153</v>
      </c>
      <c r="E186" s="154" t="s">
        <v>1</v>
      </c>
      <c r="F186" s="155" t="s">
        <v>230</v>
      </c>
      <c r="H186" s="156">
        <v>1732</v>
      </c>
      <c r="I186" s="157"/>
      <c r="L186" s="153"/>
      <c r="M186" s="158"/>
      <c r="T186" s="159"/>
      <c r="AT186" s="154" t="s">
        <v>153</v>
      </c>
      <c r="AU186" s="154" t="s">
        <v>83</v>
      </c>
      <c r="AV186" s="12" t="s">
        <v>83</v>
      </c>
      <c r="AW186" s="12" t="s">
        <v>30</v>
      </c>
      <c r="AX186" s="12" t="s">
        <v>81</v>
      </c>
      <c r="AY186" s="154" t="s">
        <v>112</v>
      </c>
    </row>
    <row r="187" spans="2:65" s="1" customFormat="1" ht="24.2" customHeight="1">
      <c r="B187" s="124"/>
      <c r="C187" s="125" t="s">
        <v>8</v>
      </c>
      <c r="D187" s="125" t="s">
        <v>113</v>
      </c>
      <c r="E187" s="126" t="s">
        <v>231</v>
      </c>
      <c r="F187" s="127" t="s">
        <v>232</v>
      </c>
      <c r="G187" s="128" t="s">
        <v>187</v>
      </c>
      <c r="H187" s="129">
        <v>1732</v>
      </c>
      <c r="I187" s="130"/>
      <c r="J187" s="131">
        <f>ROUND(I187*H187,2)</f>
        <v>0</v>
      </c>
      <c r="K187" s="132"/>
      <c r="L187" s="29"/>
      <c r="M187" s="133" t="s">
        <v>1</v>
      </c>
      <c r="N187" s="134" t="s">
        <v>38</v>
      </c>
      <c r="P187" s="135">
        <f>O187*H187</f>
        <v>0</v>
      </c>
      <c r="Q187" s="135">
        <v>0</v>
      </c>
      <c r="R187" s="135">
        <f>Q187*H187</f>
        <v>0</v>
      </c>
      <c r="S187" s="135">
        <v>0</v>
      </c>
      <c r="T187" s="136">
        <f>S187*H187</f>
        <v>0</v>
      </c>
      <c r="AR187" s="137" t="s">
        <v>111</v>
      </c>
      <c r="AT187" s="137" t="s">
        <v>113</v>
      </c>
      <c r="AU187" s="137" t="s">
        <v>83</v>
      </c>
      <c r="AY187" s="14" t="s">
        <v>112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4" t="s">
        <v>81</v>
      </c>
      <c r="BK187" s="138">
        <f>ROUND(I187*H187,2)</f>
        <v>0</v>
      </c>
      <c r="BL187" s="14" t="s">
        <v>111</v>
      </c>
      <c r="BM187" s="137" t="s">
        <v>233</v>
      </c>
    </row>
    <row r="188" spans="2:47" s="1" customFormat="1" ht="12">
      <c r="B188" s="29"/>
      <c r="D188" s="139" t="s">
        <v>119</v>
      </c>
      <c r="F188" s="140" t="s">
        <v>232</v>
      </c>
      <c r="I188" s="141"/>
      <c r="L188" s="29"/>
      <c r="M188" s="142"/>
      <c r="T188" s="53"/>
      <c r="AT188" s="14" t="s">
        <v>119</v>
      </c>
      <c r="AU188" s="14" t="s">
        <v>83</v>
      </c>
    </row>
    <row r="189" spans="2:47" s="1" customFormat="1" ht="97.5">
      <c r="B189" s="29"/>
      <c r="D189" s="139" t="s">
        <v>120</v>
      </c>
      <c r="F189" s="143" t="s">
        <v>229</v>
      </c>
      <c r="I189" s="141"/>
      <c r="L189" s="29"/>
      <c r="M189" s="142"/>
      <c r="T189" s="53"/>
      <c r="AT189" s="14" t="s">
        <v>120</v>
      </c>
      <c r="AU189" s="14" t="s">
        <v>83</v>
      </c>
    </row>
    <row r="190" spans="2:51" s="12" customFormat="1" ht="12">
      <c r="B190" s="153"/>
      <c r="D190" s="139" t="s">
        <v>153</v>
      </c>
      <c r="E190" s="154" t="s">
        <v>1</v>
      </c>
      <c r="F190" s="155" t="s">
        <v>230</v>
      </c>
      <c r="H190" s="156">
        <v>1732</v>
      </c>
      <c r="I190" s="157"/>
      <c r="L190" s="153"/>
      <c r="M190" s="158"/>
      <c r="T190" s="159"/>
      <c r="AT190" s="154" t="s">
        <v>153</v>
      </c>
      <c r="AU190" s="154" t="s">
        <v>83</v>
      </c>
      <c r="AV190" s="12" t="s">
        <v>83</v>
      </c>
      <c r="AW190" s="12" t="s">
        <v>30</v>
      </c>
      <c r="AX190" s="12" t="s">
        <v>81</v>
      </c>
      <c r="AY190" s="154" t="s">
        <v>112</v>
      </c>
    </row>
    <row r="191" spans="2:65" s="1" customFormat="1" ht="24.2" customHeight="1">
      <c r="B191" s="124"/>
      <c r="C191" s="125" t="s">
        <v>234</v>
      </c>
      <c r="D191" s="125" t="s">
        <v>113</v>
      </c>
      <c r="E191" s="126" t="s">
        <v>235</v>
      </c>
      <c r="F191" s="127" t="s">
        <v>236</v>
      </c>
      <c r="G191" s="128" t="s">
        <v>187</v>
      </c>
      <c r="H191" s="129">
        <v>444.55</v>
      </c>
      <c r="I191" s="130"/>
      <c r="J191" s="131">
        <f>ROUND(I191*H191,2)</f>
        <v>0</v>
      </c>
      <c r="K191" s="132"/>
      <c r="L191" s="29"/>
      <c r="M191" s="133" t="s">
        <v>1</v>
      </c>
      <c r="N191" s="134" t="s">
        <v>38</v>
      </c>
      <c r="P191" s="135">
        <f>O191*H191</f>
        <v>0</v>
      </c>
      <c r="Q191" s="135">
        <v>0</v>
      </c>
      <c r="R191" s="135">
        <f>Q191*H191</f>
        <v>0</v>
      </c>
      <c r="S191" s="135">
        <v>0</v>
      </c>
      <c r="T191" s="136">
        <f>S191*H191</f>
        <v>0</v>
      </c>
      <c r="AR191" s="137" t="s">
        <v>111</v>
      </c>
      <c r="AT191" s="137" t="s">
        <v>113</v>
      </c>
      <c r="AU191" s="137" t="s">
        <v>83</v>
      </c>
      <c r="AY191" s="14" t="s">
        <v>112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4" t="s">
        <v>81</v>
      </c>
      <c r="BK191" s="138">
        <f>ROUND(I191*H191,2)</f>
        <v>0</v>
      </c>
      <c r="BL191" s="14" t="s">
        <v>111</v>
      </c>
      <c r="BM191" s="137" t="s">
        <v>237</v>
      </c>
    </row>
    <row r="192" spans="2:47" s="1" customFormat="1" ht="19.5">
      <c r="B192" s="29"/>
      <c r="D192" s="139" t="s">
        <v>119</v>
      </c>
      <c r="F192" s="140" t="s">
        <v>236</v>
      </c>
      <c r="I192" s="141"/>
      <c r="L192" s="29"/>
      <c r="M192" s="142"/>
      <c r="T192" s="53"/>
      <c r="AT192" s="14" t="s">
        <v>119</v>
      </c>
      <c r="AU192" s="14" t="s">
        <v>83</v>
      </c>
    </row>
    <row r="193" spans="2:47" s="1" customFormat="1" ht="117">
      <c r="B193" s="29"/>
      <c r="D193" s="139" t="s">
        <v>120</v>
      </c>
      <c r="F193" s="143" t="s">
        <v>238</v>
      </c>
      <c r="I193" s="141"/>
      <c r="L193" s="29"/>
      <c r="M193" s="142"/>
      <c r="T193" s="53"/>
      <c r="AT193" s="14" t="s">
        <v>120</v>
      </c>
      <c r="AU193" s="14" t="s">
        <v>83</v>
      </c>
    </row>
    <row r="194" spans="2:51" s="12" customFormat="1" ht="12">
      <c r="B194" s="153"/>
      <c r="D194" s="139" t="s">
        <v>153</v>
      </c>
      <c r="E194" s="154" t="s">
        <v>1</v>
      </c>
      <c r="F194" s="155" t="s">
        <v>239</v>
      </c>
      <c r="H194" s="156">
        <v>444.55</v>
      </c>
      <c r="I194" s="157"/>
      <c r="L194" s="153"/>
      <c r="M194" s="158"/>
      <c r="T194" s="159"/>
      <c r="AT194" s="154" t="s">
        <v>153</v>
      </c>
      <c r="AU194" s="154" t="s">
        <v>83</v>
      </c>
      <c r="AV194" s="12" t="s">
        <v>83</v>
      </c>
      <c r="AW194" s="12" t="s">
        <v>30</v>
      </c>
      <c r="AX194" s="12" t="s">
        <v>73</v>
      </c>
      <c r="AY194" s="154" t="s">
        <v>112</v>
      </c>
    </row>
    <row r="195" spans="2:65" s="1" customFormat="1" ht="24.2" customHeight="1">
      <c r="B195" s="124"/>
      <c r="C195" s="125" t="s">
        <v>240</v>
      </c>
      <c r="D195" s="125" t="s">
        <v>113</v>
      </c>
      <c r="E195" s="126" t="s">
        <v>241</v>
      </c>
      <c r="F195" s="127" t="s">
        <v>242</v>
      </c>
      <c r="G195" s="128" t="s">
        <v>187</v>
      </c>
      <c r="H195" s="129">
        <v>7.4</v>
      </c>
      <c r="I195" s="130"/>
      <c r="J195" s="131">
        <f>ROUND(I195*H195,2)</f>
        <v>0</v>
      </c>
      <c r="K195" s="132"/>
      <c r="L195" s="29"/>
      <c r="M195" s="133" t="s">
        <v>1</v>
      </c>
      <c r="N195" s="134" t="s">
        <v>38</v>
      </c>
      <c r="P195" s="135">
        <f>O195*H195</f>
        <v>0</v>
      </c>
      <c r="Q195" s="135">
        <v>0</v>
      </c>
      <c r="R195" s="135">
        <f>Q195*H195</f>
        <v>0</v>
      </c>
      <c r="S195" s="135">
        <v>0</v>
      </c>
      <c r="T195" s="136">
        <f>S195*H195</f>
        <v>0</v>
      </c>
      <c r="AR195" s="137" t="s">
        <v>111</v>
      </c>
      <c r="AT195" s="137" t="s">
        <v>113</v>
      </c>
      <c r="AU195" s="137" t="s">
        <v>83</v>
      </c>
      <c r="AY195" s="14" t="s">
        <v>112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4" t="s">
        <v>81</v>
      </c>
      <c r="BK195" s="138">
        <f>ROUND(I195*H195,2)</f>
        <v>0</v>
      </c>
      <c r="BL195" s="14" t="s">
        <v>111</v>
      </c>
      <c r="BM195" s="137" t="s">
        <v>243</v>
      </c>
    </row>
    <row r="196" spans="2:47" s="1" customFormat="1" ht="19.5">
      <c r="B196" s="29"/>
      <c r="D196" s="139" t="s">
        <v>119</v>
      </c>
      <c r="F196" s="140" t="s">
        <v>242</v>
      </c>
      <c r="I196" s="141"/>
      <c r="L196" s="29"/>
      <c r="M196" s="142"/>
      <c r="T196" s="53"/>
      <c r="AT196" s="14" t="s">
        <v>119</v>
      </c>
      <c r="AU196" s="14" t="s">
        <v>83</v>
      </c>
    </row>
    <row r="197" spans="2:47" s="1" customFormat="1" ht="117">
      <c r="B197" s="29"/>
      <c r="D197" s="139" t="s">
        <v>120</v>
      </c>
      <c r="F197" s="143" t="s">
        <v>238</v>
      </c>
      <c r="I197" s="141"/>
      <c r="L197" s="29"/>
      <c r="M197" s="142"/>
      <c r="T197" s="53"/>
      <c r="AT197" s="14" t="s">
        <v>120</v>
      </c>
      <c r="AU197" s="14" t="s">
        <v>83</v>
      </c>
    </row>
    <row r="198" spans="2:51" s="12" customFormat="1" ht="12">
      <c r="B198" s="153"/>
      <c r="D198" s="139" t="s">
        <v>153</v>
      </c>
      <c r="E198" s="154" t="s">
        <v>1</v>
      </c>
      <c r="F198" s="155" t="s">
        <v>244</v>
      </c>
      <c r="H198" s="156">
        <v>7.4</v>
      </c>
      <c r="I198" s="157"/>
      <c r="L198" s="153"/>
      <c r="M198" s="158"/>
      <c r="T198" s="159"/>
      <c r="AT198" s="154" t="s">
        <v>153</v>
      </c>
      <c r="AU198" s="154" t="s">
        <v>83</v>
      </c>
      <c r="AV198" s="12" t="s">
        <v>83</v>
      </c>
      <c r="AW198" s="12" t="s">
        <v>30</v>
      </c>
      <c r="AX198" s="12" t="s">
        <v>73</v>
      </c>
      <c r="AY198" s="154" t="s">
        <v>112</v>
      </c>
    </row>
    <row r="199" spans="2:65" s="1" customFormat="1" ht="24.2" customHeight="1">
      <c r="B199" s="124"/>
      <c r="C199" s="125" t="s">
        <v>245</v>
      </c>
      <c r="D199" s="125" t="s">
        <v>113</v>
      </c>
      <c r="E199" s="126" t="s">
        <v>246</v>
      </c>
      <c r="F199" s="127" t="s">
        <v>247</v>
      </c>
      <c r="G199" s="128" t="s">
        <v>187</v>
      </c>
      <c r="H199" s="129">
        <v>9.4</v>
      </c>
      <c r="I199" s="130"/>
      <c r="J199" s="131">
        <f>ROUND(I199*H199,2)</f>
        <v>0</v>
      </c>
      <c r="K199" s="132"/>
      <c r="L199" s="29"/>
      <c r="M199" s="133" t="s">
        <v>1</v>
      </c>
      <c r="N199" s="134" t="s">
        <v>38</v>
      </c>
      <c r="P199" s="135">
        <f>O199*H199</f>
        <v>0</v>
      </c>
      <c r="Q199" s="135">
        <v>0</v>
      </c>
      <c r="R199" s="135">
        <f>Q199*H199</f>
        <v>0</v>
      </c>
      <c r="S199" s="135">
        <v>0</v>
      </c>
      <c r="T199" s="136">
        <f>S199*H199</f>
        <v>0</v>
      </c>
      <c r="AR199" s="137" t="s">
        <v>111</v>
      </c>
      <c r="AT199" s="137" t="s">
        <v>113</v>
      </c>
      <c r="AU199" s="137" t="s">
        <v>83</v>
      </c>
      <c r="AY199" s="14" t="s">
        <v>112</v>
      </c>
      <c r="BE199" s="138">
        <f>IF(N199="základní",J199,0)</f>
        <v>0</v>
      </c>
      <c r="BF199" s="138">
        <f>IF(N199="snížená",J199,0)</f>
        <v>0</v>
      </c>
      <c r="BG199" s="138">
        <f>IF(N199="zákl. přenesená",J199,0)</f>
        <v>0</v>
      </c>
      <c r="BH199" s="138">
        <f>IF(N199="sníž. přenesená",J199,0)</f>
        <v>0</v>
      </c>
      <c r="BI199" s="138">
        <f>IF(N199="nulová",J199,0)</f>
        <v>0</v>
      </c>
      <c r="BJ199" s="14" t="s">
        <v>81</v>
      </c>
      <c r="BK199" s="138">
        <f>ROUND(I199*H199,2)</f>
        <v>0</v>
      </c>
      <c r="BL199" s="14" t="s">
        <v>111</v>
      </c>
      <c r="BM199" s="137" t="s">
        <v>248</v>
      </c>
    </row>
    <row r="200" spans="2:47" s="1" customFormat="1" ht="19.5">
      <c r="B200" s="29"/>
      <c r="D200" s="139" t="s">
        <v>119</v>
      </c>
      <c r="F200" s="140" t="s">
        <v>247</v>
      </c>
      <c r="I200" s="141"/>
      <c r="L200" s="29"/>
      <c r="M200" s="142"/>
      <c r="T200" s="53"/>
      <c r="AT200" s="14" t="s">
        <v>119</v>
      </c>
      <c r="AU200" s="14" t="s">
        <v>83</v>
      </c>
    </row>
    <row r="201" spans="2:51" s="12" customFormat="1" ht="12">
      <c r="B201" s="153"/>
      <c r="D201" s="139" t="s">
        <v>153</v>
      </c>
      <c r="E201" s="154" t="s">
        <v>1</v>
      </c>
      <c r="F201" s="155" t="s">
        <v>249</v>
      </c>
      <c r="H201" s="156">
        <v>9.4</v>
      </c>
      <c r="I201" s="157"/>
      <c r="L201" s="153"/>
      <c r="M201" s="158"/>
      <c r="T201" s="159"/>
      <c r="AT201" s="154" t="s">
        <v>153</v>
      </c>
      <c r="AU201" s="154" t="s">
        <v>83</v>
      </c>
      <c r="AV201" s="12" t="s">
        <v>83</v>
      </c>
      <c r="AW201" s="12" t="s">
        <v>30</v>
      </c>
      <c r="AX201" s="12" t="s">
        <v>81</v>
      </c>
      <c r="AY201" s="154" t="s">
        <v>112</v>
      </c>
    </row>
    <row r="202" spans="2:65" s="1" customFormat="1" ht="24.2" customHeight="1">
      <c r="B202" s="124"/>
      <c r="C202" s="125" t="s">
        <v>250</v>
      </c>
      <c r="D202" s="125" t="s">
        <v>113</v>
      </c>
      <c r="E202" s="126" t="s">
        <v>251</v>
      </c>
      <c r="F202" s="127" t="s">
        <v>252</v>
      </c>
      <c r="G202" s="128" t="s">
        <v>187</v>
      </c>
      <c r="H202" s="129">
        <v>6.4</v>
      </c>
      <c r="I202" s="130"/>
      <c r="J202" s="131">
        <f>ROUND(I202*H202,2)</f>
        <v>0</v>
      </c>
      <c r="K202" s="132"/>
      <c r="L202" s="29"/>
      <c r="M202" s="133" t="s">
        <v>1</v>
      </c>
      <c r="N202" s="134" t="s">
        <v>38</v>
      </c>
      <c r="P202" s="135">
        <f>O202*H202</f>
        <v>0</v>
      </c>
      <c r="Q202" s="135">
        <v>0</v>
      </c>
      <c r="R202" s="135">
        <f>Q202*H202</f>
        <v>0</v>
      </c>
      <c r="S202" s="135">
        <v>0</v>
      </c>
      <c r="T202" s="136">
        <f>S202*H202</f>
        <v>0</v>
      </c>
      <c r="AR202" s="137" t="s">
        <v>111</v>
      </c>
      <c r="AT202" s="137" t="s">
        <v>113</v>
      </c>
      <c r="AU202" s="137" t="s">
        <v>83</v>
      </c>
      <c r="AY202" s="14" t="s">
        <v>112</v>
      </c>
      <c r="BE202" s="138">
        <f>IF(N202="základní",J202,0)</f>
        <v>0</v>
      </c>
      <c r="BF202" s="138">
        <f>IF(N202="snížená",J202,0)</f>
        <v>0</v>
      </c>
      <c r="BG202" s="138">
        <f>IF(N202="zákl. přenesená",J202,0)</f>
        <v>0</v>
      </c>
      <c r="BH202" s="138">
        <f>IF(N202="sníž. přenesená",J202,0)</f>
        <v>0</v>
      </c>
      <c r="BI202" s="138">
        <f>IF(N202="nulová",J202,0)</f>
        <v>0</v>
      </c>
      <c r="BJ202" s="14" t="s">
        <v>81</v>
      </c>
      <c r="BK202" s="138">
        <f>ROUND(I202*H202,2)</f>
        <v>0</v>
      </c>
      <c r="BL202" s="14" t="s">
        <v>111</v>
      </c>
      <c r="BM202" s="137" t="s">
        <v>253</v>
      </c>
    </row>
    <row r="203" spans="2:47" s="1" customFormat="1" ht="19.5">
      <c r="B203" s="29"/>
      <c r="D203" s="139" t="s">
        <v>119</v>
      </c>
      <c r="F203" s="140" t="s">
        <v>252</v>
      </c>
      <c r="I203" s="141"/>
      <c r="L203" s="29"/>
      <c r="M203" s="142"/>
      <c r="T203" s="53"/>
      <c r="AT203" s="14" t="s">
        <v>119</v>
      </c>
      <c r="AU203" s="14" t="s">
        <v>83</v>
      </c>
    </row>
    <row r="204" spans="2:47" s="1" customFormat="1" ht="117">
      <c r="B204" s="29"/>
      <c r="D204" s="139" t="s">
        <v>120</v>
      </c>
      <c r="F204" s="143" t="s">
        <v>238</v>
      </c>
      <c r="I204" s="141"/>
      <c r="L204" s="29"/>
      <c r="M204" s="142"/>
      <c r="T204" s="53"/>
      <c r="AT204" s="14" t="s">
        <v>120</v>
      </c>
      <c r="AU204" s="14" t="s">
        <v>83</v>
      </c>
    </row>
    <row r="205" spans="2:51" s="12" customFormat="1" ht="12">
      <c r="B205" s="153"/>
      <c r="D205" s="139" t="s">
        <v>153</v>
      </c>
      <c r="E205" s="154" t="s">
        <v>1</v>
      </c>
      <c r="F205" s="155" t="s">
        <v>254</v>
      </c>
      <c r="H205" s="156">
        <v>6.4</v>
      </c>
      <c r="I205" s="157"/>
      <c r="L205" s="153"/>
      <c r="M205" s="158"/>
      <c r="T205" s="159"/>
      <c r="AT205" s="154" t="s">
        <v>153</v>
      </c>
      <c r="AU205" s="154" t="s">
        <v>83</v>
      </c>
      <c r="AV205" s="12" t="s">
        <v>83</v>
      </c>
      <c r="AW205" s="12" t="s">
        <v>30</v>
      </c>
      <c r="AX205" s="12" t="s">
        <v>81</v>
      </c>
      <c r="AY205" s="154" t="s">
        <v>112</v>
      </c>
    </row>
    <row r="206" spans="2:65" s="1" customFormat="1" ht="14.45" customHeight="1">
      <c r="B206" s="124"/>
      <c r="C206" s="125" t="s">
        <v>255</v>
      </c>
      <c r="D206" s="125" t="s">
        <v>113</v>
      </c>
      <c r="E206" s="126" t="s">
        <v>256</v>
      </c>
      <c r="F206" s="127" t="s">
        <v>257</v>
      </c>
      <c r="G206" s="128" t="s">
        <v>162</v>
      </c>
      <c r="H206" s="129">
        <v>276</v>
      </c>
      <c r="I206" s="130"/>
      <c r="J206" s="131">
        <f>ROUND(I206*H206,2)</f>
        <v>0</v>
      </c>
      <c r="K206" s="132"/>
      <c r="L206" s="29"/>
      <c r="M206" s="133" t="s">
        <v>1</v>
      </c>
      <c r="N206" s="134" t="s">
        <v>38</v>
      </c>
      <c r="P206" s="135">
        <f>O206*H206</f>
        <v>0</v>
      </c>
      <c r="Q206" s="135">
        <v>0</v>
      </c>
      <c r="R206" s="135">
        <f>Q206*H206</f>
        <v>0</v>
      </c>
      <c r="S206" s="135">
        <v>0</v>
      </c>
      <c r="T206" s="136">
        <f>S206*H206</f>
        <v>0</v>
      </c>
      <c r="AR206" s="137" t="s">
        <v>111</v>
      </c>
      <c r="AT206" s="137" t="s">
        <v>113</v>
      </c>
      <c r="AU206" s="137" t="s">
        <v>83</v>
      </c>
      <c r="AY206" s="14" t="s">
        <v>112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4" t="s">
        <v>81</v>
      </c>
      <c r="BK206" s="138">
        <f>ROUND(I206*H206,2)</f>
        <v>0</v>
      </c>
      <c r="BL206" s="14" t="s">
        <v>111</v>
      </c>
      <c r="BM206" s="137" t="s">
        <v>258</v>
      </c>
    </row>
    <row r="207" spans="2:47" s="1" customFormat="1" ht="12">
      <c r="B207" s="29"/>
      <c r="D207" s="139" t="s">
        <v>119</v>
      </c>
      <c r="F207" s="140" t="s">
        <v>257</v>
      </c>
      <c r="I207" s="141"/>
      <c r="L207" s="29"/>
      <c r="M207" s="142"/>
      <c r="T207" s="53"/>
      <c r="AT207" s="14" t="s">
        <v>119</v>
      </c>
      <c r="AU207" s="14" t="s">
        <v>83</v>
      </c>
    </row>
    <row r="208" spans="2:47" s="1" customFormat="1" ht="29.25">
      <c r="B208" s="29"/>
      <c r="D208" s="139" t="s">
        <v>120</v>
      </c>
      <c r="F208" s="143" t="s">
        <v>259</v>
      </c>
      <c r="I208" s="141"/>
      <c r="L208" s="29"/>
      <c r="M208" s="142"/>
      <c r="T208" s="53"/>
      <c r="AT208" s="14" t="s">
        <v>120</v>
      </c>
      <c r="AU208" s="14" t="s">
        <v>83</v>
      </c>
    </row>
    <row r="209" spans="2:51" s="12" customFormat="1" ht="12">
      <c r="B209" s="153"/>
      <c r="D209" s="139" t="s">
        <v>153</v>
      </c>
      <c r="E209" s="154" t="s">
        <v>1</v>
      </c>
      <c r="F209" s="155" t="s">
        <v>260</v>
      </c>
      <c r="H209" s="156">
        <v>276</v>
      </c>
      <c r="I209" s="157"/>
      <c r="L209" s="153"/>
      <c r="M209" s="158"/>
      <c r="T209" s="159"/>
      <c r="AT209" s="154" t="s">
        <v>153</v>
      </c>
      <c r="AU209" s="154" t="s">
        <v>83</v>
      </c>
      <c r="AV209" s="12" t="s">
        <v>83</v>
      </c>
      <c r="AW209" s="12" t="s">
        <v>30</v>
      </c>
      <c r="AX209" s="12" t="s">
        <v>81</v>
      </c>
      <c r="AY209" s="154" t="s">
        <v>112</v>
      </c>
    </row>
    <row r="210" spans="2:63" s="10" customFormat="1" ht="22.9" customHeight="1">
      <c r="B210" s="114"/>
      <c r="D210" s="115" t="s">
        <v>72</v>
      </c>
      <c r="E210" s="151" t="s">
        <v>191</v>
      </c>
      <c r="F210" s="151" t="s">
        <v>261</v>
      </c>
      <c r="I210" s="117"/>
      <c r="J210" s="152">
        <f>BK210</f>
        <v>0</v>
      </c>
      <c r="L210" s="114"/>
      <c r="M210" s="119"/>
      <c r="P210" s="120">
        <f>SUM(P211:P222)</f>
        <v>0</v>
      </c>
      <c r="R210" s="120">
        <f>SUM(R211:R222)</f>
        <v>0</v>
      </c>
      <c r="T210" s="121">
        <f>SUM(T211:T222)</f>
        <v>0</v>
      </c>
      <c r="AR210" s="115" t="s">
        <v>81</v>
      </c>
      <c r="AT210" s="122" t="s">
        <v>72</v>
      </c>
      <c r="AU210" s="122" t="s">
        <v>81</v>
      </c>
      <c r="AY210" s="115" t="s">
        <v>112</v>
      </c>
      <c r="BK210" s="123">
        <f>SUM(BK211:BK222)</f>
        <v>0</v>
      </c>
    </row>
    <row r="211" spans="2:65" s="1" customFormat="1" ht="24.2" customHeight="1">
      <c r="B211" s="124"/>
      <c r="C211" s="125" t="s">
        <v>7</v>
      </c>
      <c r="D211" s="125" t="s">
        <v>113</v>
      </c>
      <c r="E211" s="126" t="s">
        <v>262</v>
      </c>
      <c r="F211" s="127" t="s">
        <v>263</v>
      </c>
      <c r="G211" s="128" t="s">
        <v>128</v>
      </c>
      <c r="H211" s="129">
        <v>4</v>
      </c>
      <c r="I211" s="130"/>
      <c r="J211" s="131">
        <f>ROUND(I211*H211,2)</f>
        <v>0</v>
      </c>
      <c r="K211" s="132"/>
      <c r="L211" s="29"/>
      <c r="M211" s="133" t="s">
        <v>1</v>
      </c>
      <c r="N211" s="134" t="s">
        <v>38</v>
      </c>
      <c r="P211" s="135">
        <f>O211*H211</f>
        <v>0</v>
      </c>
      <c r="Q211" s="135">
        <v>0</v>
      </c>
      <c r="R211" s="135">
        <f>Q211*H211</f>
        <v>0</v>
      </c>
      <c r="S211" s="135">
        <v>0</v>
      </c>
      <c r="T211" s="136">
        <f>S211*H211</f>
        <v>0</v>
      </c>
      <c r="AR211" s="137" t="s">
        <v>111</v>
      </c>
      <c r="AT211" s="137" t="s">
        <v>113</v>
      </c>
      <c r="AU211" s="137" t="s">
        <v>83</v>
      </c>
      <c r="AY211" s="14" t="s">
        <v>112</v>
      </c>
      <c r="BE211" s="138">
        <f>IF(N211="základní",J211,0)</f>
        <v>0</v>
      </c>
      <c r="BF211" s="138">
        <f>IF(N211="snížená",J211,0)</f>
        <v>0</v>
      </c>
      <c r="BG211" s="138">
        <f>IF(N211="zákl. přenesená",J211,0)</f>
        <v>0</v>
      </c>
      <c r="BH211" s="138">
        <f>IF(N211="sníž. přenesená",J211,0)</f>
        <v>0</v>
      </c>
      <c r="BI211" s="138">
        <f>IF(N211="nulová",J211,0)</f>
        <v>0</v>
      </c>
      <c r="BJ211" s="14" t="s">
        <v>81</v>
      </c>
      <c r="BK211" s="138">
        <f>ROUND(I211*H211,2)</f>
        <v>0</v>
      </c>
      <c r="BL211" s="14" t="s">
        <v>111</v>
      </c>
      <c r="BM211" s="137" t="s">
        <v>264</v>
      </c>
    </row>
    <row r="212" spans="2:47" s="1" customFormat="1" ht="19.5">
      <c r="B212" s="29"/>
      <c r="D212" s="139" t="s">
        <v>119</v>
      </c>
      <c r="F212" s="140" t="s">
        <v>263</v>
      </c>
      <c r="I212" s="141"/>
      <c r="L212" s="29"/>
      <c r="M212" s="142"/>
      <c r="T212" s="53"/>
      <c r="AT212" s="14" t="s">
        <v>119</v>
      </c>
      <c r="AU212" s="14" t="s">
        <v>83</v>
      </c>
    </row>
    <row r="213" spans="2:47" s="1" customFormat="1" ht="48.75">
      <c r="B213" s="29"/>
      <c r="D213" s="139" t="s">
        <v>120</v>
      </c>
      <c r="F213" s="143" t="s">
        <v>265</v>
      </c>
      <c r="I213" s="141"/>
      <c r="L213" s="29"/>
      <c r="M213" s="142"/>
      <c r="T213" s="53"/>
      <c r="AT213" s="14" t="s">
        <v>120</v>
      </c>
      <c r="AU213" s="14" t="s">
        <v>83</v>
      </c>
    </row>
    <row r="214" spans="2:51" s="12" customFormat="1" ht="12">
      <c r="B214" s="153"/>
      <c r="D214" s="139" t="s">
        <v>153</v>
      </c>
      <c r="E214" s="154" t="s">
        <v>1</v>
      </c>
      <c r="F214" s="155" t="s">
        <v>266</v>
      </c>
      <c r="H214" s="156">
        <v>4</v>
      </c>
      <c r="I214" s="157"/>
      <c r="L214" s="153"/>
      <c r="M214" s="158"/>
      <c r="T214" s="159"/>
      <c r="AT214" s="154" t="s">
        <v>153</v>
      </c>
      <c r="AU214" s="154" t="s">
        <v>83</v>
      </c>
      <c r="AV214" s="12" t="s">
        <v>83</v>
      </c>
      <c r="AW214" s="12" t="s">
        <v>30</v>
      </c>
      <c r="AX214" s="12" t="s">
        <v>81</v>
      </c>
      <c r="AY214" s="154" t="s">
        <v>112</v>
      </c>
    </row>
    <row r="215" spans="2:65" s="1" customFormat="1" ht="14.45" customHeight="1">
      <c r="B215" s="124"/>
      <c r="C215" s="125" t="s">
        <v>267</v>
      </c>
      <c r="D215" s="125" t="s">
        <v>113</v>
      </c>
      <c r="E215" s="126" t="s">
        <v>268</v>
      </c>
      <c r="F215" s="127" t="s">
        <v>269</v>
      </c>
      <c r="G215" s="128" t="s">
        <v>128</v>
      </c>
      <c r="H215" s="129">
        <v>23</v>
      </c>
      <c r="I215" s="130"/>
      <c r="J215" s="131">
        <f>ROUND(I215*H215,2)</f>
        <v>0</v>
      </c>
      <c r="K215" s="132"/>
      <c r="L215" s="29"/>
      <c r="M215" s="133" t="s">
        <v>1</v>
      </c>
      <c r="N215" s="134" t="s">
        <v>38</v>
      </c>
      <c r="P215" s="135">
        <f>O215*H215</f>
        <v>0</v>
      </c>
      <c r="Q215" s="135">
        <v>0</v>
      </c>
      <c r="R215" s="135">
        <f>Q215*H215</f>
        <v>0</v>
      </c>
      <c r="S215" s="135">
        <v>0</v>
      </c>
      <c r="T215" s="136">
        <f>S215*H215</f>
        <v>0</v>
      </c>
      <c r="AR215" s="137" t="s">
        <v>111</v>
      </c>
      <c r="AT215" s="137" t="s">
        <v>113</v>
      </c>
      <c r="AU215" s="137" t="s">
        <v>83</v>
      </c>
      <c r="AY215" s="14" t="s">
        <v>112</v>
      </c>
      <c r="BE215" s="138">
        <f>IF(N215="základní",J215,0)</f>
        <v>0</v>
      </c>
      <c r="BF215" s="138">
        <f>IF(N215="snížená",J215,0)</f>
        <v>0</v>
      </c>
      <c r="BG215" s="138">
        <f>IF(N215="zákl. přenesená",J215,0)</f>
        <v>0</v>
      </c>
      <c r="BH215" s="138">
        <f>IF(N215="sníž. přenesená",J215,0)</f>
        <v>0</v>
      </c>
      <c r="BI215" s="138">
        <f>IF(N215="nulová",J215,0)</f>
        <v>0</v>
      </c>
      <c r="BJ215" s="14" t="s">
        <v>81</v>
      </c>
      <c r="BK215" s="138">
        <f>ROUND(I215*H215,2)</f>
        <v>0</v>
      </c>
      <c r="BL215" s="14" t="s">
        <v>111</v>
      </c>
      <c r="BM215" s="137" t="s">
        <v>270</v>
      </c>
    </row>
    <row r="216" spans="2:47" s="1" customFormat="1" ht="12">
      <c r="B216" s="29"/>
      <c r="D216" s="139" t="s">
        <v>119</v>
      </c>
      <c r="F216" s="140" t="s">
        <v>269</v>
      </c>
      <c r="I216" s="141"/>
      <c r="L216" s="29"/>
      <c r="M216" s="142"/>
      <c r="T216" s="53"/>
      <c r="AT216" s="14" t="s">
        <v>119</v>
      </c>
      <c r="AU216" s="14" t="s">
        <v>83</v>
      </c>
    </row>
    <row r="217" spans="2:47" s="1" customFormat="1" ht="39">
      <c r="B217" s="29"/>
      <c r="D217" s="139" t="s">
        <v>120</v>
      </c>
      <c r="F217" s="143" t="s">
        <v>271</v>
      </c>
      <c r="I217" s="141"/>
      <c r="L217" s="29"/>
      <c r="M217" s="142"/>
      <c r="T217" s="53"/>
      <c r="AT217" s="14" t="s">
        <v>120</v>
      </c>
      <c r="AU217" s="14" t="s">
        <v>83</v>
      </c>
    </row>
    <row r="218" spans="2:51" s="12" customFormat="1" ht="12">
      <c r="B218" s="153"/>
      <c r="D218" s="139" t="s">
        <v>153</v>
      </c>
      <c r="E218" s="154" t="s">
        <v>1</v>
      </c>
      <c r="F218" s="155" t="s">
        <v>272</v>
      </c>
      <c r="H218" s="156">
        <v>23</v>
      </c>
      <c r="I218" s="157"/>
      <c r="L218" s="153"/>
      <c r="M218" s="158"/>
      <c r="T218" s="159"/>
      <c r="AT218" s="154" t="s">
        <v>153</v>
      </c>
      <c r="AU218" s="154" t="s">
        <v>83</v>
      </c>
      <c r="AV218" s="12" t="s">
        <v>83</v>
      </c>
      <c r="AW218" s="12" t="s">
        <v>30</v>
      </c>
      <c r="AX218" s="12" t="s">
        <v>81</v>
      </c>
      <c r="AY218" s="154" t="s">
        <v>112</v>
      </c>
    </row>
    <row r="219" spans="2:65" s="1" customFormat="1" ht="14.45" customHeight="1">
      <c r="B219" s="124"/>
      <c r="C219" s="125" t="s">
        <v>273</v>
      </c>
      <c r="D219" s="125" t="s">
        <v>113</v>
      </c>
      <c r="E219" s="126" t="s">
        <v>274</v>
      </c>
      <c r="F219" s="127" t="s">
        <v>275</v>
      </c>
      <c r="G219" s="128" t="s">
        <v>128</v>
      </c>
      <c r="H219" s="129">
        <v>58</v>
      </c>
      <c r="I219" s="130"/>
      <c r="J219" s="131">
        <f>ROUND(I219*H219,2)</f>
        <v>0</v>
      </c>
      <c r="K219" s="132"/>
      <c r="L219" s="29"/>
      <c r="M219" s="133" t="s">
        <v>1</v>
      </c>
      <c r="N219" s="134" t="s">
        <v>38</v>
      </c>
      <c r="P219" s="135">
        <f>O219*H219</f>
        <v>0</v>
      </c>
      <c r="Q219" s="135">
        <v>0</v>
      </c>
      <c r="R219" s="135">
        <f>Q219*H219</f>
        <v>0</v>
      </c>
      <c r="S219" s="135">
        <v>0</v>
      </c>
      <c r="T219" s="136">
        <f>S219*H219</f>
        <v>0</v>
      </c>
      <c r="AR219" s="137" t="s">
        <v>111</v>
      </c>
      <c r="AT219" s="137" t="s">
        <v>113</v>
      </c>
      <c r="AU219" s="137" t="s">
        <v>83</v>
      </c>
      <c r="AY219" s="14" t="s">
        <v>112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4" t="s">
        <v>81</v>
      </c>
      <c r="BK219" s="138">
        <f>ROUND(I219*H219,2)</f>
        <v>0</v>
      </c>
      <c r="BL219" s="14" t="s">
        <v>111</v>
      </c>
      <c r="BM219" s="137" t="s">
        <v>276</v>
      </c>
    </row>
    <row r="220" spans="2:47" s="1" customFormat="1" ht="12">
      <c r="B220" s="29"/>
      <c r="D220" s="139" t="s">
        <v>119</v>
      </c>
      <c r="F220" s="140" t="s">
        <v>275</v>
      </c>
      <c r="I220" s="141"/>
      <c r="L220" s="29"/>
      <c r="M220" s="142"/>
      <c r="T220" s="53"/>
      <c r="AT220" s="14" t="s">
        <v>119</v>
      </c>
      <c r="AU220" s="14" t="s">
        <v>83</v>
      </c>
    </row>
    <row r="221" spans="2:47" s="1" customFormat="1" ht="39">
      <c r="B221" s="29"/>
      <c r="D221" s="139" t="s">
        <v>120</v>
      </c>
      <c r="F221" s="143" t="s">
        <v>271</v>
      </c>
      <c r="I221" s="141"/>
      <c r="L221" s="29"/>
      <c r="M221" s="142"/>
      <c r="T221" s="53"/>
      <c r="AT221" s="14" t="s">
        <v>120</v>
      </c>
      <c r="AU221" s="14" t="s">
        <v>83</v>
      </c>
    </row>
    <row r="222" spans="2:51" s="12" customFormat="1" ht="12">
      <c r="B222" s="153"/>
      <c r="D222" s="139" t="s">
        <v>153</v>
      </c>
      <c r="E222" s="154" t="s">
        <v>1</v>
      </c>
      <c r="F222" s="155" t="s">
        <v>277</v>
      </c>
      <c r="H222" s="156">
        <v>58</v>
      </c>
      <c r="I222" s="157"/>
      <c r="L222" s="153"/>
      <c r="M222" s="158"/>
      <c r="T222" s="159"/>
      <c r="AT222" s="154" t="s">
        <v>153</v>
      </c>
      <c r="AU222" s="154" t="s">
        <v>83</v>
      </c>
      <c r="AV222" s="12" t="s">
        <v>83</v>
      </c>
      <c r="AW222" s="12" t="s">
        <v>30</v>
      </c>
      <c r="AX222" s="12" t="s">
        <v>81</v>
      </c>
      <c r="AY222" s="154" t="s">
        <v>112</v>
      </c>
    </row>
    <row r="223" spans="2:63" s="10" customFormat="1" ht="22.9" customHeight="1">
      <c r="B223" s="114"/>
      <c r="D223" s="115" t="s">
        <v>72</v>
      </c>
      <c r="E223" s="151" t="s">
        <v>197</v>
      </c>
      <c r="F223" s="151" t="s">
        <v>278</v>
      </c>
      <c r="I223" s="117"/>
      <c r="J223" s="152">
        <f>BK223</f>
        <v>0</v>
      </c>
      <c r="L223" s="114"/>
      <c r="M223" s="119"/>
      <c r="P223" s="120">
        <f>SUM(P224:P272)</f>
        <v>0</v>
      </c>
      <c r="R223" s="120">
        <f>SUM(R224:R272)</f>
        <v>0</v>
      </c>
      <c r="T223" s="121">
        <f>SUM(T224:T272)</f>
        <v>0</v>
      </c>
      <c r="AR223" s="115" t="s">
        <v>81</v>
      </c>
      <c r="AT223" s="122" t="s">
        <v>72</v>
      </c>
      <c r="AU223" s="122" t="s">
        <v>81</v>
      </c>
      <c r="AY223" s="115" t="s">
        <v>112</v>
      </c>
      <c r="BK223" s="123">
        <f>SUM(BK224:BK272)</f>
        <v>0</v>
      </c>
    </row>
    <row r="224" spans="2:65" s="1" customFormat="1" ht="24.2" customHeight="1">
      <c r="B224" s="124"/>
      <c r="C224" s="125" t="s">
        <v>279</v>
      </c>
      <c r="D224" s="125" t="s">
        <v>113</v>
      </c>
      <c r="E224" s="126" t="s">
        <v>280</v>
      </c>
      <c r="F224" s="127" t="s">
        <v>281</v>
      </c>
      <c r="G224" s="128" t="s">
        <v>128</v>
      </c>
      <c r="H224" s="129">
        <v>7</v>
      </c>
      <c r="I224" s="130"/>
      <c r="J224" s="131">
        <f>ROUND(I224*H224,2)</f>
        <v>0</v>
      </c>
      <c r="K224" s="132"/>
      <c r="L224" s="29"/>
      <c r="M224" s="133" t="s">
        <v>1</v>
      </c>
      <c r="N224" s="134" t="s">
        <v>38</v>
      </c>
      <c r="P224" s="135">
        <f>O224*H224</f>
        <v>0</v>
      </c>
      <c r="Q224" s="135">
        <v>0</v>
      </c>
      <c r="R224" s="135">
        <f>Q224*H224</f>
        <v>0</v>
      </c>
      <c r="S224" s="135">
        <v>0</v>
      </c>
      <c r="T224" s="136">
        <f>S224*H224</f>
        <v>0</v>
      </c>
      <c r="AR224" s="137" t="s">
        <v>111</v>
      </c>
      <c r="AT224" s="137" t="s">
        <v>113</v>
      </c>
      <c r="AU224" s="137" t="s">
        <v>83</v>
      </c>
      <c r="AY224" s="14" t="s">
        <v>112</v>
      </c>
      <c r="BE224" s="138">
        <f>IF(N224="základní",J224,0)</f>
        <v>0</v>
      </c>
      <c r="BF224" s="138">
        <f>IF(N224="snížená",J224,0)</f>
        <v>0</v>
      </c>
      <c r="BG224" s="138">
        <f>IF(N224="zákl. přenesená",J224,0)</f>
        <v>0</v>
      </c>
      <c r="BH224" s="138">
        <f>IF(N224="sníž. přenesená",J224,0)</f>
        <v>0</v>
      </c>
      <c r="BI224" s="138">
        <f>IF(N224="nulová",J224,0)</f>
        <v>0</v>
      </c>
      <c r="BJ224" s="14" t="s">
        <v>81</v>
      </c>
      <c r="BK224" s="138">
        <f>ROUND(I224*H224,2)</f>
        <v>0</v>
      </c>
      <c r="BL224" s="14" t="s">
        <v>111</v>
      </c>
      <c r="BM224" s="137" t="s">
        <v>282</v>
      </c>
    </row>
    <row r="225" spans="2:47" s="1" customFormat="1" ht="19.5">
      <c r="B225" s="29"/>
      <c r="D225" s="139" t="s">
        <v>119</v>
      </c>
      <c r="F225" s="140" t="s">
        <v>281</v>
      </c>
      <c r="I225" s="141"/>
      <c r="L225" s="29"/>
      <c r="M225" s="142"/>
      <c r="T225" s="53"/>
      <c r="AT225" s="14" t="s">
        <v>119</v>
      </c>
      <c r="AU225" s="14" t="s">
        <v>83</v>
      </c>
    </row>
    <row r="226" spans="2:51" s="12" customFormat="1" ht="12">
      <c r="B226" s="153"/>
      <c r="D226" s="139" t="s">
        <v>153</v>
      </c>
      <c r="E226" s="154" t="s">
        <v>1</v>
      </c>
      <c r="F226" s="155" t="s">
        <v>283</v>
      </c>
      <c r="H226" s="156">
        <v>1</v>
      </c>
      <c r="I226" s="157"/>
      <c r="L226" s="153"/>
      <c r="M226" s="158"/>
      <c r="T226" s="159"/>
      <c r="AT226" s="154" t="s">
        <v>153</v>
      </c>
      <c r="AU226" s="154" t="s">
        <v>83</v>
      </c>
      <c r="AV226" s="12" t="s">
        <v>83</v>
      </c>
      <c r="AW226" s="12" t="s">
        <v>30</v>
      </c>
      <c r="AX226" s="12" t="s">
        <v>73</v>
      </c>
      <c r="AY226" s="154" t="s">
        <v>112</v>
      </c>
    </row>
    <row r="227" spans="2:51" s="12" customFormat="1" ht="12">
      <c r="B227" s="153"/>
      <c r="D227" s="139" t="s">
        <v>153</v>
      </c>
      <c r="E227" s="154" t="s">
        <v>1</v>
      </c>
      <c r="F227" s="155" t="s">
        <v>284</v>
      </c>
      <c r="H227" s="156">
        <v>1</v>
      </c>
      <c r="I227" s="157"/>
      <c r="L227" s="153"/>
      <c r="M227" s="158"/>
      <c r="T227" s="159"/>
      <c r="AT227" s="154" t="s">
        <v>153</v>
      </c>
      <c r="AU227" s="154" t="s">
        <v>83</v>
      </c>
      <c r="AV227" s="12" t="s">
        <v>83</v>
      </c>
      <c r="AW227" s="12" t="s">
        <v>30</v>
      </c>
      <c r="AX227" s="12" t="s">
        <v>73</v>
      </c>
      <c r="AY227" s="154" t="s">
        <v>112</v>
      </c>
    </row>
    <row r="228" spans="2:51" s="12" customFormat="1" ht="12">
      <c r="B228" s="153"/>
      <c r="D228" s="139" t="s">
        <v>153</v>
      </c>
      <c r="E228" s="154" t="s">
        <v>1</v>
      </c>
      <c r="F228" s="155" t="s">
        <v>285</v>
      </c>
      <c r="H228" s="156">
        <v>4</v>
      </c>
      <c r="I228" s="157"/>
      <c r="L228" s="153"/>
      <c r="M228" s="158"/>
      <c r="T228" s="159"/>
      <c r="AT228" s="154" t="s">
        <v>153</v>
      </c>
      <c r="AU228" s="154" t="s">
        <v>83</v>
      </c>
      <c r="AV228" s="12" t="s">
        <v>83</v>
      </c>
      <c r="AW228" s="12" t="s">
        <v>30</v>
      </c>
      <c r="AX228" s="12" t="s">
        <v>73</v>
      </c>
      <c r="AY228" s="154" t="s">
        <v>112</v>
      </c>
    </row>
    <row r="229" spans="2:51" s="12" customFormat="1" ht="12">
      <c r="B229" s="153"/>
      <c r="D229" s="139" t="s">
        <v>153</v>
      </c>
      <c r="E229" s="154" t="s">
        <v>1</v>
      </c>
      <c r="F229" s="155" t="s">
        <v>286</v>
      </c>
      <c r="H229" s="156">
        <v>1</v>
      </c>
      <c r="I229" s="157"/>
      <c r="L229" s="153"/>
      <c r="M229" s="158"/>
      <c r="T229" s="159"/>
      <c r="AT229" s="154" t="s">
        <v>153</v>
      </c>
      <c r="AU229" s="154" t="s">
        <v>83</v>
      </c>
      <c r="AV229" s="12" t="s">
        <v>83</v>
      </c>
      <c r="AW229" s="12" t="s">
        <v>30</v>
      </c>
      <c r="AX229" s="12" t="s">
        <v>73</v>
      </c>
      <c r="AY229" s="154" t="s">
        <v>112</v>
      </c>
    </row>
    <row r="230" spans="2:65" s="1" customFormat="1" ht="24.2" customHeight="1">
      <c r="B230" s="124"/>
      <c r="C230" s="125" t="s">
        <v>287</v>
      </c>
      <c r="D230" s="125" t="s">
        <v>113</v>
      </c>
      <c r="E230" s="126" t="s">
        <v>288</v>
      </c>
      <c r="F230" s="127" t="s">
        <v>289</v>
      </c>
      <c r="G230" s="128" t="s">
        <v>128</v>
      </c>
      <c r="H230" s="129">
        <v>7</v>
      </c>
      <c r="I230" s="130"/>
      <c r="J230" s="131">
        <f>ROUND(I230*H230,2)</f>
        <v>0</v>
      </c>
      <c r="K230" s="132"/>
      <c r="L230" s="29"/>
      <c r="M230" s="133" t="s">
        <v>1</v>
      </c>
      <c r="N230" s="134" t="s">
        <v>38</v>
      </c>
      <c r="P230" s="135">
        <f>O230*H230</f>
        <v>0</v>
      </c>
      <c r="Q230" s="135">
        <v>0</v>
      </c>
      <c r="R230" s="135">
        <f>Q230*H230</f>
        <v>0</v>
      </c>
      <c r="S230" s="135">
        <v>0</v>
      </c>
      <c r="T230" s="136">
        <f>S230*H230</f>
        <v>0</v>
      </c>
      <c r="AR230" s="137" t="s">
        <v>111</v>
      </c>
      <c r="AT230" s="137" t="s">
        <v>113</v>
      </c>
      <c r="AU230" s="137" t="s">
        <v>83</v>
      </c>
      <c r="AY230" s="14" t="s">
        <v>112</v>
      </c>
      <c r="BE230" s="138">
        <f>IF(N230="základní",J230,0)</f>
        <v>0</v>
      </c>
      <c r="BF230" s="138">
        <f>IF(N230="snížená",J230,0)</f>
        <v>0</v>
      </c>
      <c r="BG230" s="138">
        <f>IF(N230="zákl. přenesená",J230,0)</f>
        <v>0</v>
      </c>
      <c r="BH230" s="138">
        <f>IF(N230="sníž. přenesená",J230,0)</f>
        <v>0</v>
      </c>
      <c r="BI230" s="138">
        <f>IF(N230="nulová",J230,0)</f>
        <v>0</v>
      </c>
      <c r="BJ230" s="14" t="s">
        <v>81</v>
      </c>
      <c r="BK230" s="138">
        <f>ROUND(I230*H230,2)</f>
        <v>0</v>
      </c>
      <c r="BL230" s="14" t="s">
        <v>111</v>
      </c>
      <c r="BM230" s="137" t="s">
        <v>290</v>
      </c>
    </row>
    <row r="231" spans="2:47" s="1" customFormat="1" ht="19.5">
      <c r="B231" s="29"/>
      <c r="D231" s="139" t="s">
        <v>119</v>
      </c>
      <c r="F231" s="140" t="s">
        <v>289</v>
      </c>
      <c r="I231" s="141"/>
      <c r="L231" s="29"/>
      <c r="M231" s="142"/>
      <c r="T231" s="53"/>
      <c r="AT231" s="14" t="s">
        <v>119</v>
      </c>
      <c r="AU231" s="14" t="s">
        <v>83</v>
      </c>
    </row>
    <row r="232" spans="2:51" s="12" customFormat="1" ht="12">
      <c r="B232" s="153"/>
      <c r="D232" s="139" t="s">
        <v>153</v>
      </c>
      <c r="E232" s="154" t="s">
        <v>1</v>
      </c>
      <c r="F232" s="155" t="s">
        <v>283</v>
      </c>
      <c r="H232" s="156">
        <v>1</v>
      </c>
      <c r="I232" s="157"/>
      <c r="L232" s="153"/>
      <c r="M232" s="158"/>
      <c r="T232" s="159"/>
      <c r="AT232" s="154" t="s">
        <v>153</v>
      </c>
      <c r="AU232" s="154" t="s">
        <v>83</v>
      </c>
      <c r="AV232" s="12" t="s">
        <v>83</v>
      </c>
      <c r="AW232" s="12" t="s">
        <v>30</v>
      </c>
      <c r="AX232" s="12" t="s">
        <v>73</v>
      </c>
      <c r="AY232" s="154" t="s">
        <v>112</v>
      </c>
    </row>
    <row r="233" spans="2:51" s="12" customFormat="1" ht="12">
      <c r="B233" s="153"/>
      <c r="D233" s="139" t="s">
        <v>153</v>
      </c>
      <c r="E233" s="154" t="s">
        <v>1</v>
      </c>
      <c r="F233" s="155" t="s">
        <v>284</v>
      </c>
      <c r="H233" s="156">
        <v>1</v>
      </c>
      <c r="I233" s="157"/>
      <c r="L233" s="153"/>
      <c r="M233" s="158"/>
      <c r="T233" s="159"/>
      <c r="AT233" s="154" t="s">
        <v>153</v>
      </c>
      <c r="AU233" s="154" t="s">
        <v>83</v>
      </c>
      <c r="AV233" s="12" t="s">
        <v>83</v>
      </c>
      <c r="AW233" s="12" t="s">
        <v>30</v>
      </c>
      <c r="AX233" s="12" t="s">
        <v>73</v>
      </c>
      <c r="AY233" s="154" t="s">
        <v>112</v>
      </c>
    </row>
    <row r="234" spans="2:51" s="12" customFormat="1" ht="12">
      <c r="B234" s="153"/>
      <c r="D234" s="139" t="s">
        <v>153</v>
      </c>
      <c r="E234" s="154" t="s">
        <v>1</v>
      </c>
      <c r="F234" s="155" t="s">
        <v>285</v>
      </c>
      <c r="H234" s="156">
        <v>4</v>
      </c>
      <c r="I234" s="157"/>
      <c r="L234" s="153"/>
      <c r="M234" s="158"/>
      <c r="T234" s="159"/>
      <c r="AT234" s="154" t="s">
        <v>153</v>
      </c>
      <c r="AU234" s="154" t="s">
        <v>83</v>
      </c>
      <c r="AV234" s="12" t="s">
        <v>83</v>
      </c>
      <c r="AW234" s="12" t="s">
        <v>30</v>
      </c>
      <c r="AX234" s="12" t="s">
        <v>73</v>
      </c>
      <c r="AY234" s="154" t="s">
        <v>112</v>
      </c>
    </row>
    <row r="235" spans="2:51" s="12" customFormat="1" ht="12">
      <c r="B235" s="153"/>
      <c r="D235" s="139" t="s">
        <v>153</v>
      </c>
      <c r="E235" s="154" t="s">
        <v>1</v>
      </c>
      <c r="F235" s="155" t="s">
        <v>286</v>
      </c>
      <c r="H235" s="156">
        <v>1</v>
      </c>
      <c r="I235" s="157"/>
      <c r="L235" s="153"/>
      <c r="M235" s="158"/>
      <c r="T235" s="159"/>
      <c r="AT235" s="154" t="s">
        <v>153</v>
      </c>
      <c r="AU235" s="154" t="s">
        <v>83</v>
      </c>
      <c r="AV235" s="12" t="s">
        <v>83</v>
      </c>
      <c r="AW235" s="12" t="s">
        <v>30</v>
      </c>
      <c r="AX235" s="12" t="s">
        <v>73</v>
      </c>
      <c r="AY235" s="154" t="s">
        <v>112</v>
      </c>
    </row>
    <row r="236" spans="2:65" s="1" customFormat="1" ht="37.9" customHeight="1">
      <c r="B236" s="124"/>
      <c r="C236" s="125" t="s">
        <v>291</v>
      </c>
      <c r="D236" s="125" t="s">
        <v>113</v>
      </c>
      <c r="E236" s="126" t="s">
        <v>292</v>
      </c>
      <c r="F236" s="127" t="s">
        <v>293</v>
      </c>
      <c r="G236" s="128" t="s">
        <v>128</v>
      </c>
      <c r="H236" s="129">
        <v>5</v>
      </c>
      <c r="I236" s="130"/>
      <c r="J236" s="131">
        <f>ROUND(I236*H236,2)</f>
        <v>0</v>
      </c>
      <c r="K236" s="132"/>
      <c r="L236" s="29"/>
      <c r="M236" s="133" t="s">
        <v>1</v>
      </c>
      <c r="N236" s="134" t="s">
        <v>38</v>
      </c>
      <c r="P236" s="135">
        <f>O236*H236</f>
        <v>0</v>
      </c>
      <c r="Q236" s="135">
        <v>0</v>
      </c>
      <c r="R236" s="135">
        <f>Q236*H236</f>
        <v>0</v>
      </c>
      <c r="S236" s="135">
        <v>0</v>
      </c>
      <c r="T236" s="136">
        <f>S236*H236</f>
        <v>0</v>
      </c>
      <c r="AR236" s="137" t="s">
        <v>111</v>
      </c>
      <c r="AT236" s="137" t="s">
        <v>113</v>
      </c>
      <c r="AU236" s="137" t="s">
        <v>83</v>
      </c>
      <c r="AY236" s="14" t="s">
        <v>112</v>
      </c>
      <c r="BE236" s="138">
        <f>IF(N236="základní",J236,0)</f>
        <v>0</v>
      </c>
      <c r="BF236" s="138">
        <f>IF(N236="snížená",J236,0)</f>
        <v>0</v>
      </c>
      <c r="BG236" s="138">
        <f>IF(N236="zákl. přenesená",J236,0)</f>
        <v>0</v>
      </c>
      <c r="BH236" s="138">
        <f>IF(N236="sníž. přenesená",J236,0)</f>
        <v>0</v>
      </c>
      <c r="BI236" s="138">
        <f>IF(N236="nulová",J236,0)</f>
        <v>0</v>
      </c>
      <c r="BJ236" s="14" t="s">
        <v>81</v>
      </c>
      <c r="BK236" s="138">
        <f>ROUND(I236*H236,2)</f>
        <v>0</v>
      </c>
      <c r="BL236" s="14" t="s">
        <v>111</v>
      </c>
      <c r="BM236" s="137" t="s">
        <v>294</v>
      </c>
    </row>
    <row r="237" spans="2:47" s="1" customFormat="1" ht="19.5">
      <c r="B237" s="29"/>
      <c r="D237" s="139" t="s">
        <v>119</v>
      </c>
      <c r="F237" s="140" t="s">
        <v>293</v>
      </c>
      <c r="I237" s="141"/>
      <c r="L237" s="29"/>
      <c r="M237" s="142"/>
      <c r="T237" s="53"/>
      <c r="AT237" s="14" t="s">
        <v>119</v>
      </c>
      <c r="AU237" s="14" t="s">
        <v>83</v>
      </c>
    </row>
    <row r="238" spans="2:51" s="12" customFormat="1" ht="12">
      <c r="B238" s="153"/>
      <c r="D238" s="139" t="s">
        <v>153</v>
      </c>
      <c r="E238" s="154" t="s">
        <v>1</v>
      </c>
      <c r="F238" s="155" t="s">
        <v>283</v>
      </c>
      <c r="H238" s="156">
        <v>1</v>
      </c>
      <c r="I238" s="157"/>
      <c r="L238" s="153"/>
      <c r="M238" s="158"/>
      <c r="T238" s="159"/>
      <c r="AT238" s="154" t="s">
        <v>153</v>
      </c>
      <c r="AU238" s="154" t="s">
        <v>83</v>
      </c>
      <c r="AV238" s="12" t="s">
        <v>83</v>
      </c>
      <c r="AW238" s="12" t="s">
        <v>30</v>
      </c>
      <c r="AX238" s="12" t="s">
        <v>73</v>
      </c>
      <c r="AY238" s="154" t="s">
        <v>112</v>
      </c>
    </row>
    <row r="239" spans="2:51" s="12" customFormat="1" ht="12">
      <c r="B239" s="153"/>
      <c r="D239" s="139" t="s">
        <v>153</v>
      </c>
      <c r="E239" s="154" t="s">
        <v>1</v>
      </c>
      <c r="F239" s="155" t="s">
        <v>284</v>
      </c>
      <c r="H239" s="156">
        <v>1</v>
      </c>
      <c r="I239" s="157"/>
      <c r="L239" s="153"/>
      <c r="M239" s="158"/>
      <c r="T239" s="159"/>
      <c r="AT239" s="154" t="s">
        <v>153</v>
      </c>
      <c r="AU239" s="154" t="s">
        <v>83</v>
      </c>
      <c r="AV239" s="12" t="s">
        <v>83</v>
      </c>
      <c r="AW239" s="12" t="s">
        <v>30</v>
      </c>
      <c r="AX239" s="12" t="s">
        <v>73</v>
      </c>
      <c r="AY239" s="154" t="s">
        <v>112</v>
      </c>
    </row>
    <row r="240" spans="2:51" s="12" customFormat="1" ht="12">
      <c r="B240" s="153"/>
      <c r="D240" s="139" t="s">
        <v>153</v>
      </c>
      <c r="E240" s="154" t="s">
        <v>1</v>
      </c>
      <c r="F240" s="155" t="s">
        <v>295</v>
      </c>
      <c r="H240" s="156">
        <v>2</v>
      </c>
      <c r="I240" s="157"/>
      <c r="L240" s="153"/>
      <c r="M240" s="158"/>
      <c r="T240" s="159"/>
      <c r="AT240" s="154" t="s">
        <v>153</v>
      </c>
      <c r="AU240" s="154" t="s">
        <v>83</v>
      </c>
      <c r="AV240" s="12" t="s">
        <v>83</v>
      </c>
      <c r="AW240" s="12" t="s">
        <v>30</v>
      </c>
      <c r="AX240" s="12" t="s">
        <v>73</v>
      </c>
      <c r="AY240" s="154" t="s">
        <v>112</v>
      </c>
    </row>
    <row r="241" spans="2:51" s="12" customFormat="1" ht="12">
      <c r="B241" s="153"/>
      <c r="D241" s="139" t="s">
        <v>153</v>
      </c>
      <c r="E241" s="154" t="s">
        <v>1</v>
      </c>
      <c r="F241" s="155" t="s">
        <v>286</v>
      </c>
      <c r="H241" s="156">
        <v>1</v>
      </c>
      <c r="I241" s="157"/>
      <c r="L241" s="153"/>
      <c r="M241" s="158"/>
      <c r="T241" s="159"/>
      <c r="AT241" s="154" t="s">
        <v>153</v>
      </c>
      <c r="AU241" s="154" t="s">
        <v>83</v>
      </c>
      <c r="AV241" s="12" t="s">
        <v>83</v>
      </c>
      <c r="AW241" s="12" t="s">
        <v>30</v>
      </c>
      <c r="AX241" s="12" t="s">
        <v>73</v>
      </c>
      <c r="AY241" s="154" t="s">
        <v>112</v>
      </c>
    </row>
    <row r="242" spans="2:65" s="1" customFormat="1" ht="24.2" customHeight="1">
      <c r="B242" s="124"/>
      <c r="C242" s="125" t="s">
        <v>296</v>
      </c>
      <c r="D242" s="125" t="s">
        <v>113</v>
      </c>
      <c r="E242" s="126" t="s">
        <v>297</v>
      </c>
      <c r="F242" s="127" t="s">
        <v>298</v>
      </c>
      <c r="G242" s="128" t="s">
        <v>128</v>
      </c>
      <c r="H242" s="129">
        <v>5</v>
      </c>
      <c r="I242" s="130"/>
      <c r="J242" s="131">
        <f>ROUND(I242*H242,2)</f>
        <v>0</v>
      </c>
      <c r="K242" s="132"/>
      <c r="L242" s="29"/>
      <c r="M242" s="133" t="s">
        <v>1</v>
      </c>
      <c r="N242" s="134" t="s">
        <v>38</v>
      </c>
      <c r="P242" s="135">
        <f>O242*H242</f>
        <v>0</v>
      </c>
      <c r="Q242" s="135">
        <v>0</v>
      </c>
      <c r="R242" s="135">
        <f>Q242*H242</f>
        <v>0</v>
      </c>
      <c r="S242" s="135">
        <v>0</v>
      </c>
      <c r="T242" s="136">
        <f>S242*H242</f>
        <v>0</v>
      </c>
      <c r="AR242" s="137" t="s">
        <v>111</v>
      </c>
      <c r="AT242" s="137" t="s">
        <v>113</v>
      </c>
      <c r="AU242" s="137" t="s">
        <v>83</v>
      </c>
      <c r="AY242" s="14" t="s">
        <v>112</v>
      </c>
      <c r="BE242" s="138">
        <f>IF(N242="základní",J242,0)</f>
        <v>0</v>
      </c>
      <c r="BF242" s="138">
        <f>IF(N242="snížená",J242,0)</f>
        <v>0</v>
      </c>
      <c r="BG242" s="138">
        <f>IF(N242="zákl. přenesená",J242,0)</f>
        <v>0</v>
      </c>
      <c r="BH242" s="138">
        <f>IF(N242="sníž. přenesená",J242,0)</f>
        <v>0</v>
      </c>
      <c r="BI242" s="138">
        <f>IF(N242="nulová",J242,0)</f>
        <v>0</v>
      </c>
      <c r="BJ242" s="14" t="s">
        <v>81</v>
      </c>
      <c r="BK242" s="138">
        <f>ROUND(I242*H242,2)</f>
        <v>0</v>
      </c>
      <c r="BL242" s="14" t="s">
        <v>111</v>
      </c>
      <c r="BM242" s="137" t="s">
        <v>299</v>
      </c>
    </row>
    <row r="243" spans="2:47" s="1" customFormat="1" ht="12">
      <c r="B243" s="29"/>
      <c r="D243" s="139" t="s">
        <v>119</v>
      </c>
      <c r="F243" s="140" t="s">
        <v>298</v>
      </c>
      <c r="I243" s="141"/>
      <c r="L243" s="29"/>
      <c r="M243" s="142"/>
      <c r="T243" s="53"/>
      <c r="AT243" s="14" t="s">
        <v>119</v>
      </c>
      <c r="AU243" s="14" t="s">
        <v>83</v>
      </c>
    </row>
    <row r="244" spans="2:51" s="12" customFormat="1" ht="12">
      <c r="B244" s="153"/>
      <c r="D244" s="139" t="s">
        <v>153</v>
      </c>
      <c r="E244" s="154" t="s">
        <v>1</v>
      </c>
      <c r="F244" s="155" t="s">
        <v>283</v>
      </c>
      <c r="H244" s="156">
        <v>1</v>
      </c>
      <c r="I244" s="157"/>
      <c r="L244" s="153"/>
      <c r="M244" s="158"/>
      <c r="T244" s="159"/>
      <c r="AT244" s="154" t="s">
        <v>153</v>
      </c>
      <c r="AU244" s="154" t="s">
        <v>83</v>
      </c>
      <c r="AV244" s="12" t="s">
        <v>83</v>
      </c>
      <c r="AW244" s="12" t="s">
        <v>30</v>
      </c>
      <c r="AX244" s="12" t="s">
        <v>73</v>
      </c>
      <c r="AY244" s="154" t="s">
        <v>112</v>
      </c>
    </row>
    <row r="245" spans="2:51" s="12" customFormat="1" ht="12">
      <c r="B245" s="153"/>
      <c r="D245" s="139" t="s">
        <v>153</v>
      </c>
      <c r="E245" s="154" t="s">
        <v>1</v>
      </c>
      <c r="F245" s="155" t="s">
        <v>284</v>
      </c>
      <c r="H245" s="156">
        <v>1</v>
      </c>
      <c r="I245" s="157"/>
      <c r="L245" s="153"/>
      <c r="M245" s="158"/>
      <c r="T245" s="159"/>
      <c r="AT245" s="154" t="s">
        <v>153</v>
      </c>
      <c r="AU245" s="154" t="s">
        <v>83</v>
      </c>
      <c r="AV245" s="12" t="s">
        <v>83</v>
      </c>
      <c r="AW245" s="12" t="s">
        <v>30</v>
      </c>
      <c r="AX245" s="12" t="s">
        <v>73</v>
      </c>
      <c r="AY245" s="154" t="s">
        <v>112</v>
      </c>
    </row>
    <row r="246" spans="2:51" s="12" customFormat="1" ht="12">
      <c r="B246" s="153"/>
      <c r="D246" s="139" t="s">
        <v>153</v>
      </c>
      <c r="E246" s="154" t="s">
        <v>1</v>
      </c>
      <c r="F246" s="155" t="s">
        <v>295</v>
      </c>
      <c r="H246" s="156">
        <v>2</v>
      </c>
      <c r="I246" s="157"/>
      <c r="L246" s="153"/>
      <c r="M246" s="158"/>
      <c r="T246" s="159"/>
      <c r="AT246" s="154" t="s">
        <v>153</v>
      </c>
      <c r="AU246" s="154" t="s">
        <v>83</v>
      </c>
      <c r="AV246" s="12" t="s">
        <v>83</v>
      </c>
      <c r="AW246" s="12" t="s">
        <v>30</v>
      </c>
      <c r="AX246" s="12" t="s">
        <v>73</v>
      </c>
      <c r="AY246" s="154" t="s">
        <v>112</v>
      </c>
    </row>
    <row r="247" spans="2:51" s="12" customFormat="1" ht="12">
      <c r="B247" s="153"/>
      <c r="D247" s="139" t="s">
        <v>153</v>
      </c>
      <c r="E247" s="154" t="s">
        <v>1</v>
      </c>
      <c r="F247" s="155" t="s">
        <v>286</v>
      </c>
      <c r="H247" s="156">
        <v>1</v>
      </c>
      <c r="I247" s="157"/>
      <c r="L247" s="153"/>
      <c r="M247" s="158"/>
      <c r="T247" s="159"/>
      <c r="AT247" s="154" t="s">
        <v>153</v>
      </c>
      <c r="AU247" s="154" t="s">
        <v>83</v>
      </c>
      <c r="AV247" s="12" t="s">
        <v>83</v>
      </c>
      <c r="AW247" s="12" t="s">
        <v>30</v>
      </c>
      <c r="AX247" s="12" t="s">
        <v>73</v>
      </c>
      <c r="AY247" s="154" t="s">
        <v>112</v>
      </c>
    </row>
    <row r="248" spans="2:65" s="1" customFormat="1" ht="24.2" customHeight="1">
      <c r="B248" s="124"/>
      <c r="C248" s="125" t="s">
        <v>300</v>
      </c>
      <c r="D248" s="125" t="s">
        <v>113</v>
      </c>
      <c r="E248" s="126" t="s">
        <v>301</v>
      </c>
      <c r="F248" s="127" t="s">
        <v>302</v>
      </c>
      <c r="G248" s="128" t="s">
        <v>187</v>
      </c>
      <c r="H248" s="129">
        <v>10.875</v>
      </c>
      <c r="I248" s="130"/>
      <c r="J248" s="131">
        <f>ROUND(I248*H248,2)</f>
        <v>0</v>
      </c>
      <c r="K248" s="132"/>
      <c r="L248" s="29"/>
      <c r="M248" s="133" t="s">
        <v>1</v>
      </c>
      <c r="N248" s="134" t="s">
        <v>38</v>
      </c>
      <c r="P248" s="135">
        <f>O248*H248</f>
        <v>0</v>
      </c>
      <c r="Q248" s="135">
        <v>0</v>
      </c>
      <c r="R248" s="135">
        <f>Q248*H248</f>
        <v>0</v>
      </c>
      <c r="S248" s="135">
        <v>0</v>
      </c>
      <c r="T248" s="136">
        <f>S248*H248</f>
        <v>0</v>
      </c>
      <c r="AR248" s="137" t="s">
        <v>111</v>
      </c>
      <c r="AT248" s="137" t="s">
        <v>113</v>
      </c>
      <c r="AU248" s="137" t="s">
        <v>83</v>
      </c>
      <c r="AY248" s="14" t="s">
        <v>112</v>
      </c>
      <c r="BE248" s="138">
        <f>IF(N248="základní",J248,0)</f>
        <v>0</v>
      </c>
      <c r="BF248" s="138">
        <f>IF(N248="snížená",J248,0)</f>
        <v>0</v>
      </c>
      <c r="BG248" s="138">
        <f>IF(N248="zákl. přenesená",J248,0)</f>
        <v>0</v>
      </c>
      <c r="BH248" s="138">
        <f>IF(N248="sníž. přenesená",J248,0)</f>
        <v>0</v>
      </c>
      <c r="BI248" s="138">
        <f>IF(N248="nulová",J248,0)</f>
        <v>0</v>
      </c>
      <c r="BJ248" s="14" t="s">
        <v>81</v>
      </c>
      <c r="BK248" s="138">
        <f>ROUND(I248*H248,2)</f>
        <v>0</v>
      </c>
      <c r="BL248" s="14" t="s">
        <v>111</v>
      </c>
      <c r="BM248" s="137" t="s">
        <v>303</v>
      </c>
    </row>
    <row r="249" spans="2:47" s="1" customFormat="1" ht="19.5">
      <c r="B249" s="29"/>
      <c r="D249" s="139" t="s">
        <v>119</v>
      </c>
      <c r="F249" s="140" t="s">
        <v>302</v>
      </c>
      <c r="I249" s="141"/>
      <c r="L249" s="29"/>
      <c r="M249" s="142"/>
      <c r="T249" s="53"/>
      <c r="AT249" s="14" t="s">
        <v>119</v>
      </c>
      <c r="AU249" s="14" t="s">
        <v>83</v>
      </c>
    </row>
    <row r="250" spans="2:51" s="12" customFormat="1" ht="12">
      <c r="B250" s="153"/>
      <c r="D250" s="139" t="s">
        <v>153</v>
      </c>
      <c r="E250" s="154" t="s">
        <v>1</v>
      </c>
      <c r="F250" s="155" t="s">
        <v>304</v>
      </c>
      <c r="H250" s="156">
        <v>2</v>
      </c>
      <c r="I250" s="157"/>
      <c r="L250" s="153"/>
      <c r="M250" s="158"/>
      <c r="T250" s="159"/>
      <c r="AT250" s="154" t="s">
        <v>153</v>
      </c>
      <c r="AU250" s="154" t="s">
        <v>83</v>
      </c>
      <c r="AV250" s="12" t="s">
        <v>83</v>
      </c>
      <c r="AW250" s="12" t="s">
        <v>30</v>
      </c>
      <c r="AX250" s="12" t="s">
        <v>73</v>
      </c>
      <c r="AY250" s="154" t="s">
        <v>112</v>
      </c>
    </row>
    <row r="251" spans="2:51" s="12" customFormat="1" ht="12">
      <c r="B251" s="153"/>
      <c r="D251" s="139" t="s">
        <v>153</v>
      </c>
      <c r="E251" s="154" t="s">
        <v>1</v>
      </c>
      <c r="F251" s="155" t="s">
        <v>305</v>
      </c>
      <c r="H251" s="156">
        <v>2.25</v>
      </c>
      <c r="I251" s="157"/>
      <c r="L251" s="153"/>
      <c r="M251" s="158"/>
      <c r="T251" s="159"/>
      <c r="AT251" s="154" t="s">
        <v>153</v>
      </c>
      <c r="AU251" s="154" t="s">
        <v>83</v>
      </c>
      <c r="AV251" s="12" t="s">
        <v>83</v>
      </c>
      <c r="AW251" s="12" t="s">
        <v>30</v>
      </c>
      <c r="AX251" s="12" t="s">
        <v>73</v>
      </c>
      <c r="AY251" s="154" t="s">
        <v>112</v>
      </c>
    </row>
    <row r="252" spans="2:51" s="12" customFormat="1" ht="12">
      <c r="B252" s="153"/>
      <c r="D252" s="139" t="s">
        <v>153</v>
      </c>
      <c r="E252" s="154" t="s">
        <v>1</v>
      </c>
      <c r="F252" s="155" t="s">
        <v>306</v>
      </c>
      <c r="H252" s="156">
        <v>5</v>
      </c>
      <c r="I252" s="157"/>
      <c r="L252" s="153"/>
      <c r="M252" s="158"/>
      <c r="T252" s="159"/>
      <c r="AT252" s="154" t="s">
        <v>153</v>
      </c>
      <c r="AU252" s="154" t="s">
        <v>83</v>
      </c>
      <c r="AV252" s="12" t="s">
        <v>83</v>
      </c>
      <c r="AW252" s="12" t="s">
        <v>30</v>
      </c>
      <c r="AX252" s="12" t="s">
        <v>73</v>
      </c>
      <c r="AY252" s="154" t="s">
        <v>112</v>
      </c>
    </row>
    <row r="253" spans="2:51" s="12" customFormat="1" ht="12">
      <c r="B253" s="153"/>
      <c r="D253" s="139" t="s">
        <v>153</v>
      </c>
      <c r="E253" s="154" t="s">
        <v>1</v>
      </c>
      <c r="F253" s="155" t="s">
        <v>307</v>
      </c>
      <c r="H253" s="156">
        <v>1.625</v>
      </c>
      <c r="I253" s="157"/>
      <c r="L253" s="153"/>
      <c r="M253" s="158"/>
      <c r="T253" s="159"/>
      <c r="AT253" s="154" t="s">
        <v>153</v>
      </c>
      <c r="AU253" s="154" t="s">
        <v>83</v>
      </c>
      <c r="AV253" s="12" t="s">
        <v>83</v>
      </c>
      <c r="AW253" s="12" t="s">
        <v>30</v>
      </c>
      <c r="AX253" s="12" t="s">
        <v>73</v>
      </c>
      <c r="AY253" s="154" t="s">
        <v>112</v>
      </c>
    </row>
    <row r="254" spans="2:65" s="1" customFormat="1" ht="24.2" customHeight="1">
      <c r="B254" s="124"/>
      <c r="C254" s="125" t="s">
        <v>308</v>
      </c>
      <c r="D254" s="125" t="s">
        <v>113</v>
      </c>
      <c r="E254" s="126" t="s">
        <v>309</v>
      </c>
      <c r="F254" s="127" t="s">
        <v>310</v>
      </c>
      <c r="G254" s="128" t="s">
        <v>187</v>
      </c>
      <c r="H254" s="129">
        <v>10.875</v>
      </c>
      <c r="I254" s="130"/>
      <c r="J254" s="131">
        <f>ROUND(I254*H254,2)</f>
        <v>0</v>
      </c>
      <c r="K254" s="132"/>
      <c r="L254" s="29"/>
      <c r="M254" s="133" t="s">
        <v>1</v>
      </c>
      <c r="N254" s="134" t="s">
        <v>38</v>
      </c>
      <c r="P254" s="135">
        <f>O254*H254</f>
        <v>0</v>
      </c>
      <c r="Q254" s="135">
        <v>0</v>
      </c>
      <c r="R254" s="135">
        <f>Q254*H254</f>
        <v>0</v>
      </c>
      <c r="S254" s="135">
        <v>0</v>
      </c>
      <c r="T254" s="136">
        <f>S254*H254</f>
        <v>0</v>
      </c>
      <c r="AR254" s="137" t="s">
        <v>111</v>
      </c>
      <c r="AT254" s="137" t="s">
        <v>113</v>
      </c>
      <c r="AU254" s="137" t="s">
        <v>83</v>
      </c>
      <c r="AY254" s="14" t="s">
        <v>112</v>
      </c>
      <c r="BE254" s="138">
        <f>IF(N254="základní",J254,0)</f>
        <v>0</v>
      </c>
      <c r="BF254" s="138">
        <f>IF(N254="snížená",J254,0)</f>
        <v>0</v>
      </c>
      <c r="BG254" s="138">
        <f>IF(N254="zákl. přenesená",J254,0)</f>
        <v>0</v>
      </c>
      <c r="BH254" s="138">
        <f>IF(N254="sníž. přenesená",J254,0)</f>
        <v>0</v>
      </c>
      <c r="BI254" s="138">
        <f>IF(N254="nulová",J254,0)</f>
        <v>0</v>
      </c>
      <c r="BJ254" s="14" t="s">
        <v>81</v>
      </c>
      <c r="BK254" s="138">
        <f>ROUND(I254*H254,2)</f>
        <v>0</v>
      </c>
      <c r="BL254" s="14" t="s">
        <v>111</v>
      </c>
      <c r="BM254" s="137" t="s">
        <v>311</v>
      </c>
    </row>
    <row r="255" spans="2:47" s="1" customFormat="1" ht="19.5">
      <c r="B255" s="29"/>
      <c r="D255" s="139" t="s">
        <v>119</v>
      </c>
      <c r="F255" s="140" t="s">
        <v>310</v>
      </c>
      <c r="I255" s="141"/>
      <c r="L255" s="29"/>
      <c r="M255" s="142"/>
      <c r="T255" s="53"/>
      <c r="AT255" s="14" t="s">
        <v>119</v>
      </c>
      <c r="AU255" s="14" t="s">
        <v>83</v>
      </c>
    </row>
    <row r="256" spans="2:51" s="12" customFormat="1" ht="12">
      <c r="B256" s="153"/>
      <c r="D256" s="139" t="s">
        <v>153</v>
      </c>
      <c r="E256" s="154" t="s">
        <v>1</v>
      </c>
      <c r="F256" s="155" t="s">
        <v>304</v>
      </c>
      <c r="H256" s="156">
        <v>2</v>
      </c>
      <c r="I256" s="157"/>
      <c r="L256" s="153"/>
      <c r="M256" s="158"/>
      <c r="T256" s="159"/>
      <c r="AT256" s="154" t="s">
        <v>153</v>
      </c>
      <c r="AU256" s="154" t="s">
        <v>83</v>
      </c>
      <c r="AV256" s="12" t="s">
        <v>83</v>
      </c>
      <c r="AW256" s="12" t="s">
        <v>30</v>
      </c>
      <c r="AX256" s="12" t="s">
        <v>73</v>
      </c>
      <c r="AY256" s="154" t="s">
        <v>112</v>
      </c>
    </row>
    <row r="257" spans="2:51" s="12" customFormat="1" ht="12">
      <c r="B257" s="153"/>
      <c r="D257" s="139" t="s">
        <v>153</v>
      </c>
      <c r="E257" s="154" t="s">
        <v>1</v>
      </c>
      <c r="F257" s="155" t="s">
        <v>305</v>
      </c>
      <c r="H257" s="156">
        <v>2.25</v>
      </c>
      <c r="I257" s="157"/>
      <c r="L257" s="153"/>
      <c r="M257" s="158"/>
      <c r="T257" s="159"/>
      <c r="AT257" s="154" t="s">
        <v>153</v>
      </c>
      <c r="AU257" s="154" t="s">
        <v>83</v>
      </c>
      <c r="AV257" s="12" t="s">
        <v>83</v>
      </c>
      <c r="AW257" s="12" t="s">
        <v>30</v>
      </c>
      <c r="AX257" s="12" t="s">
        <v>73</v>
      </c>
      <c r="AY257" s="154" t="s">
        <v>112</v>
      </c>
    </row>
    <row r="258" spans="2:51" s="12" customFormat="1" ht="12">
      <c r="B258" s="153"/>
      <c r="D258" s="139" t="s">
        <v>153</v>
      </c>
      <c r="E258" s="154" t="s">
        <v>1</v>
      </c>
      <c r="F258" s="155" t="s">
        <v>306</v>
      </c>
      <c r="H258" s="156">
        <v>5</v>
      </c>
      <c r="I258" s="157"/>
      <c r="L258" s="153"/>
      <c r="M258" s="158"/>
      <c r="T258" s="159"/>
      <c r="AT258" s="154" t="s">
        <v>153</v>
      </c>
      <c r="AU258" s="154" t="s">
        <v>83</v>
      </c>
      <c r="AV258" s="12" t="s">
        <v>83</v>
      </c>
      <c r="AW258" s="12" t="s">
        <v>30</v>
      </c>
      <c r="AX258" s="12" t="s">
        <v>73</v>
      </c>
      <c r="AY258" s="154" t="s">
        <v>112</v>
      </c>
    </row>
    <row r="259" spans="2:51" s="12" customFormat="1" ht="12">
      <c r="B259" s="153"/>
      <c r="D259" s="139" t="s">
        <v>153</v>
      </c>
      <c r="E259" s="154" t="s">
        <v>1</v>
      </c>
      <c r="F259" s="155" t="s">
        <v>307</v>
      </c>
      <c r="H259" s="156">
        <v>1.625</v>
      </c>
      <c r="I259" s="157"/>
      <c r="L259" s="153"/>
      <c r="M259" s="158"/>
      <c r="T259" s="159"/>
      <c r="AT259" s="154" t="s">
        <v>153</v>
      </c>
      <c r="AU259" s="154" t="s">
        <v>83</v>
      </c>
      <c r="AV259" s="12" t="s">
        <v>83</v>
      </c>
      <c r="AW259" s="12" t="s">
        <v>30</v>
      </c>
      <c r="AX259" s="12" t="s">
        <v>73</v>
      </c>
      <c r="AY259" s="154" t="s">
        <v>112</v>
      </c>
    </row>
    <row r="260" spans="2:65" s="1" customFormat="1" ht="24.2" customHeight="1">
      <c r="B260" s="124"/>
      <c r="C260" s="125" t="s">
        <v>312</v>
      </c>
      <c r="D260" s="125" t="s">
        <v>113</v>
      </c>
      <c r="E260" s="126" t="s">
        <v>313</v>
      </c>
      <c r="F260" s="127" t="s">
        <v>314</v>
      </c>
      <c r="G260" s="128" t="s">
        <v>162</v>
      </c>
      <c r="H260" s="129">
        <v>256</v>
      </c>
      <c r="I260" s="130"/>
      <c r="J260" s="131">
        <f>ROUND(I260*H260,2)</f>
        <v>0</v>
      </c>
      <c r="K260" s="132"/>
      <c r="L260" s="29"/>
      <c r="M260" s="133" t="s">
        <v>1</v>
      </c>
      <c r="N260" s="134" t="s">
        <v>38</v>
      </c>
      <c r="P260" s="135">
        <f>O260*H260</f>
        <v>0</v>
      </c>
      <c r="Q260" s="135">
        <v>0</v>
      </c>
      <c r="R260" s="135">
        <f>Q260*H260</f>
        <v>0</v>
      </c>
      <c r="S260" s="135">
        <v>0</v>
      </c>
      <c r="T260" s="136">
        <f>S260*H260</f>
        <v>0</v>
      </c>
      <c r="AR260" s="137" t="s">
        <v>111</v>
      </c>
      <c r="AT260" s="137" t="s">
        <v>113</v>
      </c>
      <c r="AU260" s="137" t="s">
        <v>83</v>
      </c>
      <c r="AY260" s="14" t="s">
        <v>112</v>
      </c>
      <c r="BE260" s="138">
        <f>IF(N260="základní",J260,0)</f>
        <v>0</v>
      </c>
      <c r="BF260" s="138">
        <f>IF(N260="snížená",J260,0)</f>
        <v>0</v>
      </c>
      <c r="BG260" s="138">
        <f>IF(N260="zákl. přenesená",J260,0)</f>
        <v>0</v>
      </c>
      <c r="BH260" s="138">
        <f>IF(N260="sníž. přenesená",J260,0)</f>
        <v>0</v>
      </c>
      <c r="BI260" s="138">
        <f>IF(N260="nulová",J260,0)</f>
        <v>0</v>
      </c>
      <c r="BJ260" s="14" t="s">
        <v>81</v>
      </c>
      <c r="BK260" s="138">
        <f>ROUND(I260*H260,2)</f>
        <v>0</v>
      </c>
      <c r="BL260" s="14" t="s">
        <v>111</v>
      </c>
      <c r="BM260" s="137" t="s">
        <v>315</v>
      </c>
    </row>
    <row r="261" spans="2:47" s="1" customFormat="1" ht="19.5">
      <c r="B261" s="29"/>
      <c r="D261" s="139" t="s">
        <v>119</v>
      </c>
      <c r="F261" s="140" t="s">
        <v>314</v>
      </c>
      <c r="I261" s="141"/>
      <c r="L261" s="29"/>
      <c r="M261" s="142"/>
      <c r="T261" s="53"/>
      <c r="AT261" s="14" t="s">
        <v>119</v>
      </c>
      <c r="AU261" s="14" t="s">
        <v>83</v>
      </c>
    </row>
    <row r="262" spans="2:47" s="1" customFormat="1" ht="39">
      <c r="B262" s="29"/>
      <c r="D262" s="139" t="s">
        <v>120</v>
      </c>
      <c r="F262" s="143" t="s">
        <v>316</v>
      </c>
      <c r="I262" s="141"/>
      <c r="L262" s="29"/>
      <c r="M262" s="142"/>
      <c r="T262" s="53"/>
      <c r="AT262" s="14" t="s">
        <v>120</v>
      </c>
      <c r="AU262" s="14" t="s">
        <v>83</v>
      </c>
    </row>
    <row r="263" spans="2:51" s="12" customFormat="1" ht="12">
      <c r="B263" s="153"/>
      <c r="D263" s="139" t="s">
        <v>153</v>
      </c>
      <c r="E263" s="154" t="s">
        <v>1</v>
      </c>
      <c r="F263" s="155" t="s">
        <v>317</v>
      </c>
      <c r="H263" s="156">
        <v>256</v>
      </c>
      <c r="I263" s="157"/>
      <c r="L263" s="153"/>
      <c r="M263" s="158"/>
      <c r="T263" s="159"/>
      <c r="AT263" s="154" t="s">
        <v>153</v>
      </c>
      <c r="AU263" s="154" t="s">
        <v>83</v>
      </c>
      <c r="AV263" s="12" t="s">
        <v>83</v>
      </c>
      <c r="AW263" s="12" t="s">
        <v>30</v>
      </c>
      <c r="AX263" s="12" t="s">
        <v>81</v>
      </c>
      <c r="AY263" s="154" t="s">
        <v>112</v>
      </c>
    </row>
    <row r="264" spans="2:65" s="1" customFormat="1" ht="14.45" customHeight="1">
      <c r="B264" s="124"/>
      <c r="C264" s="125" t="s">
        <v>318</v>
      </c>
      <c r="D264" s="125" t="s">
        <v>113</v>
      </c>
      <c r="E264" s="126" t="s">
        <v>319</v>
      </c>
      <c r="F264" s="127" t="s">
        <v>320</v>
      </c>
      <c r="G264" s="128" t="s">
        <v>162</v>
      </c>
      <c r="H264" s="129">
        <v>20</v>
      </c>
      <c r="I264" s="130"/>
      <c r="J264" s="131">
        <f>ROUND(I264*H264,2)</f>
        <v>0</v>
      </c>
      <c r="K264" s="132"/>
      <c r="L264" s="29"/>
      <c r="M264" s="133" t="s">
        <v>1</v>
      </c>
      <c r="N264" s="134" t="s">
        <v>38</v>
      </c>
      <c r="P264" s="135">
        <f>O264*H264</f>
        <v>0</v>
      </c>
      <c r="Q264" s="135">
        <v>0</v>
      </c>
      <c r="R264" s="135">
        <f>Q264*H264</f>
        <v>0</v>
      </c>
      <c r="S264" s="135">
        <v>0</v>
      </c>
      <c r="T264" s="136">
        <f>S264*H264</f>
        <v>0</v>
      </c>
      <c r="AR264" s="137" t="s">
        <v>111</v>
      </c>
      <c r="AT264" s="137" t="s">
        <v>113</v>
      </c>
      <c r="AU264" s="137" t="s">
        <v>83</v>
      </c>
      <c r="AY264" s="14" t="s">
        <v>112</v>
      </c>
      <c r="BE264" s="138">
        <f>IF(N264="základní",J264,0)</f>
        <v>0</v>
      </c>
      <c r="BF264" s="138">
        <f>IF(N264="snížená",J264,0)</f>
        <v>0</v>
      </c>
      <c r="BG264" s="138">
        <f>IF(N264="zákl. přenesená",J264,0)</f>
        <v>0</v>
      </c>
      <c r="BH264" s="138">
        <f>IF(N264="sníž. přenesená",J264,0)</f>
        <v>0</v>
      </c>
      <c r="BI264" s="138">
        <f>IF(N264="nulová",J264,0)</f>
        <v>0</v>
      </c>
      <c r="BJ264" s="14" t="s">
        <v>81</v>
      </c>
      <c r="BK264" s="138">
        <f>ROUND(I264*H264,2)</f>
        <v>0</v>
      </c>
      <c r="BL264" s="14" t="s">
        <v>111</v>
      </c>
      <c r="BM264" s="137" t="s">
        <v>321</v>
      </c>
    </row>
    <row r="265" spans="2:47" s="1" customFormat="1" ht="12">
      <c r="B265" s="29"/>
      <c r="D265" s="139" t="s">
        <v>119</v>
      </c>
      <c r="F265" s="140" t="s">
        <v>320</v>
      </c>
      <c r="I265" s="141"/>
      <c r="L265" s="29"/>
      <c r="M265" s="142"/>
      <c r="T265" s="53"/>
      <c r="AT265" s="14" t="s">
        <v>119</v>
      </c>
      <c r="AU265" s="14" t="s">
        <v>83</v>
      </c>
    </row>
    <row r="266" spans="2:51" s="12" customFormat="1" ht="12">
      <c r="B266" s="153"/>
      <c r="D266" s="139" t="s">
        <v>153</v>
      </c>
      <c r="E266" s="154" t="s">
        <v>1</v>
      </c>
      <c r="F266" s="155" t="s">
        <v>322</v>
      </c>
      <c r="H266" s="156">
        <v>20</v>
      </c>
      <c r="I266" s="157"/>
      <c r="L266" s="153"/>
      <c r="M266" s="158"/>
      <c r="T266" s="159"/>
      <c r="AT266" s="154" t="s">
        <v>153</v>
      </c>
      <c r="AU266" s="154" t="s">
        <v>83</v>
      </c>
      <c r="AV266" s="12" t="s">
        <v>83</v>
      </c>
      <c r="AW266" s="12" t="s">
        <v>30</v>
      </c>
      <c r="AX266" s="12" t="s">
        <v>81</v>
      </c>
      <c r="AY266" s="154" t="s">
        <v>112</v>
      </c>
    </row>
    <row r="267" spans="2:65" s="1" customFormat="1" ht="24.2" customHeight="1">
      <c r="B267" s="124"/>
      <c r="C267" s="125" t="s">
        <v>323</v>
      </c>
      <c r="D267" s="125" t="s">
        <v>113</v>
      </c>
      <c r="E267" s="126" t="s">
        <v>324</v>
      </c>
      <c r="F267" s="127" t="s">
        <v>325</v>
      </c>
      <c r="G267" s="128" t="s">
        <v>128</v>
      </c>
      <c r="H267" s="129">
        <v>1</v>
      </c>
      <c r="I267" s="130"/>
      <c r="J267" s="131">
        <f>ROUND(I267*H267,2)</f>
        <v>0</v>
      </c>
      <c r="K267" s="132"/>
      <c r="L267" s="29"/>
      <c r="M267" s="133" t="s">
        <v>1</v>
      </c>
      <c r="N267" s="134" t="s">
        <v>38</v>
      </c>
      <c r="P267" s="135">
        <f>O267*H267</f>
        <v>0</v>
      </c>
      <c r="Q267" s="135">
        <v>0</v>
      </c>
      <c r="R267" s="135">
        <f>Q267*H267</f>
        <v>0</v>
      </c>
      <c r="S267" s="135">
        <v>0</v>
      </c>
      <c r="T267" s="136">
        <f>S267*H267</f>
        <v>0</v>
      </c>
      <c r="AR267" s="137" t="s">
        <v>111</v>
      </c>
      <c r="AT267" s="137" t="s">
        <v>113</v>
      </c>
      <c r="AU267" s="137" t="s">
        <v>83</v>
      </c>
      <c r="AY267" s="14" t="s">
        <v>112</v>
      </c>
      <c r="BE267" s="138">
        <f>IF(N267="základní",J267,0)</f>
        <v>0</v>
      </c>
      <c r="BF267" s="138">
        <f>IF(N267="snížená",J267,0)</f>
        <v>0</v>
      </c>
      <c r="BG267" s="138">
        <f>IF(N267="zákl. přenesená",J267,0)</f>
        <v>0</v>
      </c>
      <c r="BH267" s="138">
        <f>IF(N267="sníž. přenesená",J267,0)</f>
        <v>0</v>
      </c>
      <c r="BI267" s="138">
        <f>IF(N267="nulová",J267,0)</f>
        <v>0</v>
      </c>
      <c r="BJ267" s="14" t="s">
        <v>81</v>
      </c>
      <c r="BK267" s="138">
        <f>ROUND(I267*H267,2)</f>
        <v>0</v>
      </c>
      <c r="BL267" s="14" t="s">
        <v>111</v>
      </c>
      <c r="BM267" s="137" t="s">
        <v>326</v>
      </c>
    </row>
    <row r="268" spans="2:47" s="1" customFormat="1" ht="12">
      <c r="B268" s="29"/>
      <c r="D268" s="139" t="s">
        <v>119</v>
      </c>
      <c r="F268" s="140" t="s">
        <v>327</v>
      </c>
      <c r="I268" s="141"/>
      <c r="L268" s="29"/>
      <c r="M268" s="142"/>
      <c r="T268" s="53"/>
      <c r="AT268" s="14" t="s">
        <v>119</v>
      </c>
      <c r="AU268" s="14" t="s">
        <v>83</v>
      </c>
    </row>
    <row r="269" spans="2:51" s="12" customFormat="1" ht="12">
      <c r="B269" s="153"/>
      <c r="D269" s="139" t="s">
        <v>153</v>
      </c>
      <c r="E269" s="154" t="s">
        <v>1</v>
      </c>
      <c r="F269" s="155" t="s">
        <v>328</v>
      </c>
      <c r="H269" s="156">
        <v>1</v>
      </c>
      <c r="I269" s="157"/>
      <c r="L269" s="153"/>
      <c r="M269" s="158"/>
      <c r="T269" s="159"/>
      <c r="AT269" s="154" t="s">
        <v>153</v>
      </c>
      <c r="AU269" s="154" t="s">
        <v>83</v>
      </c>
      <c r="AV269" s="12" t="s">
        <v>83</v>
      </c>
      <c r="AW269" s="12" t="s">
        <v>30</v>
      </c>
      <c r="AX269" s="12" t="s">
        <v>81</v>
      </c>
      <c r="AY269" s="154" t="s">
        <v>112</v>
      </c>
    </row>
    <row r="270" spans="2:65" s="1" customFormat="1" ht="14.45" customHeight="1">
      <c r="B270" s="124"/>
      <c r="C270" s="125" t="s">
        <v>329</v>
      </c>
      <c r="D270" s="125" t="s">
        <v>113</v>
      </c>
      <c r="E270" s="126" t="s">
        <v>330</v>
      </c>
      <c r="F270" s="127" t="s">
        <v>331</v>
      </c>
      <c r="G270" s="128" t="s">
        <v>128</v>
      </c>
      <c r="H270" s="129">
        <v>4</v>
      </c>
      <c r="I270" s="130"/>
      <c r="J270" s="131">
        <f>ROUND(I270*H270,2)</f>
        <v>0</v>
      </c>
      <c r="K270" s="132"/>
      <c r="L270" s="29"/>
      <c r="M270" s="133" t="s">
        <v>1</v>
      </c>
      <c r="N270" s="134" t="s">
        <v>38</v>
      </c>
      <c r="P270" s="135">
        <f>O270*H270</f>
        <v>0</v>
      </c>
      <c r="Q270" s="135">
        <v>0</v>
      </c>
      <c r="R270" s="135">
        <f>Q270*H270</f>
        <v>0</v>
      </c>
      <c r="S270" s="135">
        <v>0</v>
      </c>
      <c r="T270" s="136">
        <f>S270*H270</f>
        <v>0</v>
      </c>
      <c r="AR270" s="137" t="s">
        <v>111</v>
      </c>
      <c r="AT270" s="137" t="s">
        <v>113</v>
      </c>
      <c r="AU270" s="137" t="s">
        <v>83</v>
      </c>
      <c r="AY270" s="14" t="s">
        <v>112</v>
      </c>
      <c r="BE270" s="138">
        <f>IF(N270="základní",J270,0)</f>
        <v>0</v>
      </c>
      <c r="BF270" s="138">
        <f>IF(N270="snížená",J270,0)</f>
        <v>0</v>
      </c>
      <c r="BG270" s="138">
        <f>IF(N270="zákl. přenesená",J270,0)</f>
        <v>0</v>
      </c>
      <c r="BH270" s="138">
        <f>IF(N270="sníž. přenesená",J270,0)</f>
        <v>0</v>
      </c>
      <c r="BI270" s="138">
        <f>IF(N270="nulová",J270,0)</f>
        <v>0</v>
      </c>
      <c r="BJ270" s="14" t="s">
        <v>81</v>
      </c>
      <c r="BK270" s="138">
        <f>ROUND(I270*H270,2)</f>
        <v>0</v>
      </c>
      <c r="BL270" s="14" t="s">
        <v>111</v>
      </c>
      <c r="BM270" s="137" t="s">
        <v>332</v>
      </c>
    </row>
    <row r="271" spans="2:47" s="1" customFormat="1" ht="12">
      <c r="B271" s="29"/>
      <c r="D271" s="139" t="s">
        <v>119</v>
      </c>
      <c r="F271" s="140" t="s">
        <v>331</v>
      </c>
      <c r="I271" s="141"/>
      <c r="L271" s="29"/>
      <c r="M271" s="142"/>
      <c r="T271" s="53"/>
      <c r="AT271" s="14" t="s">
        <v>119</v>
      </c>
      <c r="AU271" s="14" t="s">
        <v>83</v>
      </c>
    </row>
    <row r="272" spans="2:51" s="12" customFormat="1" ht="12">
      <c r="B272" s="153"/>
      <c r="D272" s="139" t="s">
        <v>153</v>
      </c>
      <c r="E272" s="154" t="s">
        <v>1</v>
      </c>
      <c r="F272" s="155" t="s">
        <v>266</v>
      </c>
      <c r="H272" s="156">
        <v>4</v>
      </c>
      <c r="I272" s="157"/>
      <c r="L272" s="153"/>
      <c r="M272" s="158"/>
      <c r="T272" s="159"/>
      <c r="AT272" s="154" t="s">
        <v>153</v>
      </c>
      <c r="AU272" s="154" t="s">
        <v>83</v>
      </c>
      <c r="AV272" s="12" t="s">
        <v>83</v>
      </c>
      <c r="AW272" s="12" t="s">
        <v>30</v>
      </c>
      <c r="AX272" s="12" t="s">
        <v>81</v>
      </c>
      <c r="AY272" s="154" t="s">
        <v>112</v>
      </c>
    </row>
    <row r="273" spans="2:63" s="10" customFormat="1" ht="25.9" customHeight="1">
      <c r="B273" s="114"/>
      <c r="D273" s="115" t="s">
        <v>72</v>
      </c>
      <c r="E273" s="116" t="s">
        <v>109</v>
      </c>
      <c r="F273" s="116" t="s">
        <v>110</v>
      </c>
      <c r="I273" s="117"/>
      <c r="J273" s="118">
        <f>BK273</f>
        <v>0</v>
      </c>
      <c r="L273" s="114"/>
      <c r="M273" s="119"/>
      <c r="P273" s="120">
        <f>SUM(P274:P290)</f>
        <v>0</v>
      </c>
      <c r="R273" s="120">
        <f>SUM(R274:R290)</f>
        <v>0</v>
      </c>
      <c r="T273" s="121">
        <f>SUM(T274:T290)</f>
        <v>0</v>
      </c>
      <c r="AR273" s="115" t="s">
        <v>111</v>
      </c>
      <c r="AT273" s="122" t="s">
        <v>72</v>
      </c>
      <c r="AU273" s="122" t="s">
        <v>73</v>
      </c>
      <c r="AY273" s="115" t="s">
        <v>112</v>
      </c>
      <c r="BK273" s="123">
        <f>SUM(BK274:BK290)</f>
        <v>0</v>
      </c>
    </row>
    <row r="274" spans="2:65" s="1" customFormat="1" ht="14.45" customHeight="1">
      <c r="B274" s="124"/>
      <c r="C274" s="125" t="s">
        <v>333</v>
      </c>
      <c r="D274" s="125" t="s">
        <v>113</v>
      </c>
      <c r="E274" s="126" t="s">
        <v>334</v>
      </c>
      <c r="F274" s="127" t="s">
        <v>335</v>
      </c>
      <c r="G274" s="128" t="s">
        <v>336</v>
      </c>
      <c r="H274" s="129">
        <v>25.322</v>
      </c>
      <c r="I274" s="130"/>
      <c r="J274" s="131">
        <f>ROUND(I274*H274,2)</f>
        <v>0</v>
      </c>
      <c r="K274" s="132"/>
      <c r="L274" s="29"/>
      <c r="M274" s="133" t="s">
        <v>1</v>
      </c>
      <c r="N274" s="134" t="s">
        <v>38</v>
      </c>
      <c r="P274" s="135">
        <f>O274*H274</f>
        <v>0</v>
      </c>
      <c r="Q274" s="135">
        <v>0</v>
      </c>
      <c r="R274" s="135">
        <f>Q274*H274</f>
        <v>0</v>
      </c>
      <c r="S274" s="135">
        <v>0</v>
      </c>
      <c r="T274" s="136">
        <f>S274*H274</f>
        <v>0</v>
      </c>
      <c r="AR274" s="137" t="s">
        <v>117</v>
      </c>
      <c r="AT274" s="137" t="s">
        <v>113</v>
      </c>
      <c r="AU274" s="137" t="s">
        <v>81</v>
      </c>
      <c r="AY274" s="14" t="s">
        <v>112</v>
      </c>
      <c r="BE274" s="138">
        <f>IF(N274="základní",J274,0)</f>
        <v>0</v>
      </c>
      <c r="BF274" s="138">
        <f>IF(N274="snížená",J274,0)</f>
        <v>0</v>
      </c>
      <c r="BG274" s="138">
        <f>IF(N274="zákl. přenesená",J274,0)</f>
        <v>0</v>
      </c>
      <c r="BH274" s="138">
        <f>IF(N274="sníž. přenesená",J274,0)</f>
        <v>0</v>
      </c>
      <c r="BI274" s="138">
        <f>IF(N274="nulová",J274,0)</f>
        <v>0</v>
      </c>
      <c r="BJ274" s="14" t="s">
        <v>81</v>
      </c>
      <c r="BK274" s="138">
        <f>ROUND(I274*H274,2)</f>
        <v>0</v>
      </c>
      <c r="BL274" s="14" t="s">
        <v>117</v>
      </c>
      <c r="BM274" s="137" t="s">
        <v>337</v>
      </c>
    </row>
    <row r="275" spans="2:47" s="1" customFormat="1" ht="12">
      <c r="B275" s="29"/>
      <c r="D275" s="139" t="s">
        <v>119</v>
      </c>
      <c r="F275" s="140" t="s">
        <v>335</v>
      </c>
      <c r="I275" s="141"/>
      <c r="L275" s="29"/>
      <c r="M275" s="142"/>
      <c r="T275" s="53"/>
      <c r="AT275" s="14" t="s">
        <v>119</v>
      </c>
      <c r="AU275" s="14" t="s">
        <v>81</v>
      </c>
    </row>
    <row r="276" spans="2:47" s="1" customFormat="1" ht="29.25">
      <c r="B276" s="29"/>
      <c r="D276" s="139" t="s">
        <v>120</v>
      </c>
      <c r="F276" s="143" t="s">
        <v>338</v>
      </c>
      <c r="I276" s="141"/>
      <c r="L276" s="29"/>
      <c r="M276" s="142"/>
      <c r="T276" s="53"/>
      <c r="AT276" s="14" t="s">
        <v>120</v>
      </c>
      <c r="AU276" s="14" t="s">
        <v>81</v>
      </c>
    </row>
    <row r="277" spans="2:51" s="12" customFormat="1" ht="12">
      <c r="B277" s="153"/>
      <c r="D277" s="139" t="s">
        <v>153</v>
      </c>
      <c r="E277" s="154" t="s">
        <v>1</v>
      </c>
      <c r="F277" s="155" t="s">
        <v>339</v>
      </c>
      <c r="H277" s="156">
        <v>2.222</v>
      </c>
      <c r="I277" s="157"/>
      <c r="L277" s="153"/>
      <c r="M277" s="158"/>
      <c r="T277" s="159"/>
      <c r="AT277" s="154" t="s">
        <v>153</v>
      </c>
      <c r="AU277" s="154" t="s">
        <v>81</v>
      </c>
      <c r="AV277" s="12" t="s">
        <v>83</v>
      </c>
      <c r="AW277" s="12" t="s">
        <v>30</v>
      </c>
      <c r="AX277" s="12" t="s">
        <v>73</v>
      </c>
      <c r="AY277" s="154" t="s">
        <v>112</v>
      </c>
    </row>
    <row r="278" spans="2:51" s="12" customFormat="1" ht="12">
      <c r="B278" s="153"/>
      <c r="D278" s="139" t="s">
        <v>153</v>
      </c>
      <c r="E278" s="154" t="s">
        <v>1</v>
      </c>
      <c r="F278" s="155" t="s">
        <v>340</v>
      </c>
      <c r="H278" s="156">
        <v>23.1</v>
      </c>
      <c r="I278" s="157"/>
      <c r="L278" s="153"/>
      <c r="M278" s="158"/>
      <c r="T278" s="159"/>
      <c r="AT278" s="154" t="s">
        <v>153</v>
      </c>
      <c r="AU278" s="154" t="s">
        <v>81</v>
      </c>
      <c r="AV278" s="12" t="s">
        <v>83</v>
      </c>
      <c r="AW278" s="12" t="s">
        <v>30</v>
      </c>
      <c r="AX278" s="12" t="s">
        <v>73</v>
      </c>
      <c r="AY278" s="154" t="s">
        <v>112</v>
      </c>
    </row>
    <row r="279" spans="2:65" s="1" customFormat="1" ht="24.2" customHeight="1">
      <c r="B279" s="124"/>
      <c r="C279" s="125" t="s">
        <v>341</v>
      </c>
      <c r="D279" s="125" t="s">
        <v>113</v>
      </c>
      <c r="E279" s="126" t="s">
        <v>342</v>
      </c>
      <c r="F279" s="127" t="s">
        <v>343</v>
      </c>
      <c r="G279" s="128" t="s">
        <v>336</v>
      </c>
      <c r="H279" s="129">
        <v>806.674</v>
      </c>
      <c r="I279" s="130"/>
      <c r="J279" s="131">
        <f>ROUND(I279*H279,2)</f>
        <v>0</v>
      </c>
      <c r="K279" s="132"/>
      <c r="L279" s="29"/>
      <c r="M279" s="133" t="s">
        <v>1</v>
      </c>
      <c r="N279" s="134" t="s">
        <v>38</v>
      </c>
      <c r="P279" s="135">
        <f>O279*H279</f>
        <v>0</v>
      </c>
      <c r="Q279" s="135">
        <v>0</v>
      </c>
      <c r="R279" s="135">
        <f>Q279*H279</f>
        <v>0</v>
      </c>
      <c r="S279" s="135">
        <v>0</v>
      </c>
      <c r="T279" s="136">
        <f>S279*H279</f>
        <v>0</v>
      </c>
      <c r="AR279" s="137" t="s">
        <v>117</v>
      </c>
      <c r="AT279" s="137" t="s">
        <v>113</v>
      </c>
      <c r="AU279" s="137" t="s">
        <v>81</v>
      </c>
      <c r="AY279" s="14" t="s">
        <v>112</v>
      </c>
      <c r="BE279" s="138">
        <f>IF(N279="základní",J279,0)</f>
        <v>0</v>
      </c>
      <c r="BF279" s="138">
        <f>IF(N279="snížená",J279,0)</f>
        <v>0</v>
      </c>
      <c r="BG279" s="138">
        <f>IF(N279="zákl. přenesená",J279,0)</f>
        <v>0</v>
      </c>
      <c r="BH279" s="138">
        <f>IF(N279="sníž. přenesená",J279,0)</f>
        <v>0</v>
      </c>
      <c r="BI279" s="138">
        <f>IF(N279="nulová",J279,0)</f>
        <v>0</v>
      </c>
      <c r="BJ279" s="14" t="s">
        <v>81</v>
      </c>
      <c r="BK279" s="138">
        <f>ROUND(I279*H279,2)</f>
        <v>0</v>
      </c>
      <c r="BL279" s="14" t="s">
        <v>117</v>
      </c>
      <c r="BM279" s="137" t="s">
        <v>344</v>
      </c>
    </row>
    <row r="280" spans="2:47" s="1" customFormat="1" ht="12">
      <c r="B280" s="29"/>
      <c r="D280" s="139" t="s">
        <v>119</v>
      </c>
      <c r="F280" s="140" t="s">
        <v>343</v>
      </c>
      <c r="I280" s="141"/>
      <c r="L280" s="29"/>
      <c r="M280" s="142"/>
      <c r="T280" s="53"/>
      <c r="AT280" s="14" t="s">
        <v>119</v>
      </c>
      <c r="AU280" s="14" t="s">
        <v>81</v>
      </c>
    </row>
    <row r="281" spans="2:47" s="1" customFormat="1" ht="29.25">
      <c r="B281" s="29"/>
      <c r="D281" s="139" t="s">
        <v>120</v>
      </c>
      <c r="F281" s="143" t="s">
        <v>338</v>
      </c>
      <c r="I281" s="141"/>
      <c r="L281" s="29"/>
      <c r="M281" s="142"/>
      <c r="T281" s="53"/>
      <c r="AT281" s="14" t="s">
        <v>120</v>
      </c>
      <c r="AU281" s="14" t="s">
        <v>81</v>
      </c>
    </row>
    <row r="282" spans="2:51" s="12" customFormat="1" ht="12">
      <c r="B282" s="153"/>
      <c r="D282" s="139" t="s">
        <v>153</v>
      </c>
      <c r="E282" s="154" t="s">
        <v>1</v>
      </c>
      <c r="F282" s="155" t="s">
        <v>345</v>
      </c>
      <c r="H282" s="156">
        <v>806.674</v>
      </c>
      <c r="I282" s="157"/>
      <c r="L282" s="153"/>
      <c r="M282" s="158"/>
      <c r="T282" s="159"/>
      <c r="AT282" s="154" t="s">
        <v>153</v>
      </c>
      <c r="AU282" s="154" t="s">
        <v>81</v>
      </c>
      <c r="AV282" s="12" t="s">
        <v>83</v>
      </c>
      <c r="AW282" s="12" t="s">
        <v>30</v>
      </c>
      <c r="AX282" s="12" t="s">
        <v>81</v>
      </c>
      <c r="AY282" s="154" t="s">
        <v>112</v>
      </c>
    </row>
    <row r="283" spans="2:65" s="1" customFormat="1" ht="24.2" customHeight="1">
      <c r="B283" s="124"/>
      <c r="C283" s="125" t="s">
        <v>346</v>
      </c>
      <c r="D283" s="125" t="s">
        <v>113</v>
      </c>
      <c r="E283" s="126" t="s">
        <v>347</v>
      </c>
      <c r="F283" s="127" t="s">
        <v>343</v>
      </c>
      <c r="G283" s="128" t="s">
        <v>336</v>
      </c>
      <c r="H283" s="129">
        <v>561.168</v>
      </c>
      <c r="I283" s="130"/>
      <c r="J283" s="131">
        <f>ROUND(I283*H283,2)</f>
        <v>0</v>
      </c>
      <c r="K283" s="132"/>
      <c r="L283" s="29"/>
      <c r="M283" s="133" t="s">
        <v>1</v>
      </c>
      <c r="N283" s="134" t="s">
        <v>38</v>
      </c>
      <c r="P283" s="135">
        <f>O283*H283</f>
        <v>0</v>
      </c>
      <c r="Q283" s="135">
        <v>0</v>
      </c>
      <c r="R283" s="135">
        <f>Q283*H283</f>
        <v>0</v>
      </c>
      <c r="S283" s="135">
        <v>0</v>
      </c>
      <c r="T283" s="136">
        <f>S283*H283</f>
        <v>0</v>
      </c>
      <c r="AR283" s="137" t="s">
        <v>117</v>
      </c>
      <c r="AT283" s="137" t="s">
        <v>113</v>
      </c>
      <c r="AU283" s="137" t="s">
        <v>81</v>
      </c>
      <c r="AY283" s="14" t="s">
        <v>112</v>
      </c>
      <c r="BE283" s="138">
        <f>IF(N283="základní",J283,0)</f>
        <v>0</v>
      </c>
      <c r="BF283" s="138">
        <f>IF(N283="snížená",J283,0)</f>
        <v>0</v>
      </c>
      <c r="BG283" s="138">
        <f>IF(N283="zákl. přenesená",J283,0)</f>
        <v>0</v>
      </c>
      <c r="BH283" s="138">
        <f>IF(N283="sníž. přenesená",J283,0)</f>
        <v>0</v>
      </c>
      <c r="BI283" s="138">
        <f>IF(N283="nulová",J283,0)</f>
        <v>0</v>
      </c>
      <c r="BJ283" s="14" t="s">
        <v>81</v>
      </c>
      <c r="BK283" s="138">
        <f>ROUND(I283*H283,2)</f>
        <v>0</v>
      </c>
      <c r="BL283" s="14" t="s">
        <v>117</v>
      </c>
      <c r="BM283" s="137" t="s">
        <v>348</v>
      </c>
    </row>
    <row r="284" spans="2:47" s="1" customFormat="1" ht="12">
      <c r="B284" s="29"/>
      <c r="D284" s="139" t="s">
        <v>119</v>
      </c>
      <c r="F284" s="140" t="s">
        <v>343</v>
      </c>
      <c r="I284" s="141"/>
      <c r="L284" s="29"/>
      <c r="M284" s="142"/>
      <c r="T284" s="53"/>
      <c r="AT284" s="14" t="s">
        <v>119</v>
      </c>
      <c r="AU284" s="14" t="s">
        <v>81</v>
      </c>
    </row>
    <row r="285" spans="2:47" s="1" customFormat="1" ht="29.25">
      <c r="B285" s="29"/>
      <c r="D285" s="139" t="s">
        <v>120</v>
      </c>
      <c r="F285" s="143" t="s">
        <v>338</v>
      </c>
      <c r="I285" s="141"/>
      <c r="L285" s="29"/>
      <c r="M285" s="142"/>
      <c r="T285" s="53"/>
      <c r="AT285" s="14" t="s">
        <v>120</v>
      </c>
      <c r="AU285" s="14" t="s">
        <v>81</v>
      </c>
    </row>
    <row r="286" spans="2:51" s="12" customFormat="1" ht="12">
      <c r="B286" s="153"/>
      <c r="D286" s="139" t="s">
        <v>153</v>
      </c>
      <c r="E286" s="154" t="s">
        <v>1</v>
      </c>
      <c r="F286" s="155" t="s">
        <v>349</v>
      </c>
      <c r="H286" s="156">
        <v>561.168</v>
      </c>
      <c r="I286" s="157"/>
      <c r="L286" s="153"/>
      <c r="M286" s="158"/>
      <c r="T286" s="159"/>
      <c r="AT286" s="154" t="s">
        <v>153</v>
      </c>
      <c r="AU286" s="154" t="s">
        <v>81</v>
      </c>
      <c r="AV286" s="12" t="s">
        <v>83</v>
      </c>
      <c r="AW286" s="12" t="s">
        <v>30</v>
      </c>
      <c r="AX286" s="12" t="s">
        <v>81</v>
      </c>
      <c r="AY286" s="154" t="s">
        <v>112</v>
      </c>
    </row>
    <row r="287" spans="2:65" s="1" customFormat="1" ht="24.2" customHeight="1">
      <c r="B287" s="124"/>
      <c r="C287" s="125" t="s">
        <v>350</v>
      </c>
      <c r="D287" s="125" t="s">
        <v>113</v>
      </c>
      <c r="E287" s="126" t="s">
        <v>353</v>
      </c>
      <c r="F287" s="127" t="s">
        <v>343</v>
      </c>
      <c r="G287" s="128" t="s">
        <v>336</v>
      </c>
      <c r="H287" s="129">
        <v>621.768</v>
      </c>
      <c r="I287" s="130"/>
      <c r="J287" s="131">
        <f>ROUND(I287*H287,2)</f>
        <v>0</v>
      </c>
      <c r="K287" s="132"/>
      <c r="L287" s="29"/>
      <c r="M287" s="133" t="s">
        <v>1</v>
      </c>
      <c r="N287" s="134" t="s">
        <v>38</v>
      </c>
      <c r="P287" s="135">
        <f>O287*H287</f>
        <v>0</v>
      </c>
      <c r="Q287" s="135">
        <v>0</v>
      </c>
      <c r="R287" s="135">
        <f>Q287*H287</f>
        <v>0</v>
      </c>
      <c r="S287" s="135">
        <v>0</v>
      </c>
      <c r="T287" s="136">
        <f>S287*H287</f>
        <v>0</v>
      </c>
      <c r="AR287" s="137" t="s">
        <v>117</v>
      </c>
      <c r="AT287" s="137" t="s">
        <v>113</v>
      </c>
      <c r="AU287" s="137" t="s">
        <v>81</v>
      </c>
      <c r="AY287" s="14" t="s">
        <v>112</v>
      </c>
      <c r="BE287" s="138">
        <f>IF(N287="základní",J287,0)</f>
        <v>0</v>
      </c>
      <c r="BF287" s="138">
        <f>IF(N287="snížená",J287,0)</f>
        <v>0</v>
      </c>
      <c r="BG287" s="138">
        <f>IF(N287="zákl. přenesená",J287,0)</f>
        <v>0</v>
      </c>
      <c r="BH287" s="138">
        <f>IF(N287="sníž. přenesená",J287,0)</f>
        <v>0</v>
      </c>
      <c r="BI287" s="138">
        <f>IF(N287="nulová",J287,0)</f>
        <v>0</v>
      </c>
      <c r="BJ287" s="14" t="s">
        <v>81</v>
      </c>
      <c r="BK287" s="138">
        <f>ROUND(I287*H287,2)</f>
        <v>0</v>
      </c>
      <c r="BL287" s="14" t="s">
        <v>117</v>
      </c>
      <c r="BM287" s="137" t="s">
        <v>351</v>
      </c>
    </row>
    <row r="288" spans="2:47" s="1" customFormat="1" ht="12">
      <c r="B288" s="29"/>
      <c r="D288" s="139" t="s">
        <v>119</v>
      </c>
      <c r="F288" s="140" t="s">
        <v>343</v>
      </c>
      <c r="I288" s="141"/>
      <c r="L288" s="29"/>
      <c r="M288" s="142"/>
      <c r="T288" s="53"/>
      <c r="AT288" s="14" t="s">
        <v>119</v>
      </c>
      <c r="AU288" s="14" t="s">
        <v>81</v>
      </c>
    </row>
    <row r="289" spans="2:47" s="1" customFormat="1" ht="29.25">
      <c r="B289" s="29"/>
      <c r="D289" s="139" t="s">
        <v>120</v>
      </c>
      <c r="F289" s="143" t="s">
        <v>338</v>
      </c>
      <c r="I289" s="141"/>
      <c r="L289" s="29"/>
      <c r="M289" s="142"/>
      <c r="T289" s="53"/>
      <c r="AT289" s="14" t="s">
        <v>120</v>
      </c>
      <c r="AU289" s="14" t="s">
        <v>81</v>
      </c>
    </row>
    <row r="290" spans="2:51" s="12" customFormat="1" ht="12">
      <c r="B290" s="153"/>
      <c r="D290" s="139" t="s">
        <v>153</v>
      </c>
      <c r="E290" s="154" t="s">
        <v>1</v>
      </c>
      <c r="F290" s="155" t="s">
        <v>352</v>
      </c>
      <c r="H290" s="156">
        <v>621.768</v>
      </c>
      <c r="I290" s="157"/>
      <c r="L290" s="153"/>
      <c r="M290" s="160"/>
      <c r="N290" s="161"/>
      <c r="O290" s="161"/>
      <c r="P290" s="161"/>
      <c r="Q290" s="161"/>
      <c r="R290" s="161"/>
      <c r="S290" s="161"/>
      <c r="T290" s="162"/>
      <c r="AT290" s="154" t="s">
        <v>153</v>
      </c>
      <c r="AU290" s="154" t="s">
        <v>81</v>
      </c>
      <c r="AV290" s="12" t="s">
        <v>83</v>
      </c>
      <c r="AW290" s="12" t="s">
        <v>30</v>
      </c>
      <c r="AX290" s="12" t="s">
        <v>81</v>
      </c>
      <c r="AY290" s="154" t="s">
        <v>112</v>
      </c>
    </row>
    <row r="291" spans="2:12" s="1" customFormat="1" ht="6.95" customHeight="1">
      <c r="B291" s="41"/>
      <c r="C291" s="42"/>
      <c r="D291" s="42"/>
      <c r="E291" s="42"/>
      <c r="F291" s="42"/>
      <c r="G291" s="42"/>
      <c r="H291" s="42"/>
      <c r="I291" s="42"/>
      <c r="J291" s="42"/>
      <c r="K291" s="42"/>
      <c r="L291" s="29"/>
    </row>
  </sheetData>
  <autoFilter ref="C121:K29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sobol</cp:lastModifiedBy>
  <dcterms:created xsi:type="dcterms:W3CDTF">2020-11-30T06:39:42Z</dcterms:created>
  <dcterms:modified xsi:type="dcterms:W3CDTF">2024-05-20T10:06:42Z</dcterms:modified>
  <cp:category/>
  <cp:version/>
  <cp:contentType/>
  <cp:contentStatus/>
</cp:coreProperties>
</file>