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Pracovni_SVN\2023_131_Sidlistni_plochy_Praha_12\Odevzdani\CD_Praha_12_Adaptacni_opatreni_DPS_s_rozpoctem\Rozpoctova_cast_XLS\"/>
    </mc:Choice>
  </mc:AlternateContent>
  <xr:revisionPtr revIDLastSave="0" documentId="8_{CE56C53E-0D6D-45AA-B42F-320A69A23A2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023-131-lok_5 - Adaptačn..." sheetId="2" r:id="rId2"/>
    <sheet name="Seznam figur" sheetId="3" r:id="rId3"/>
  </sheets>
  <definedNames>
    <definedName name="_xlnm._FilterDatabase" localSheetId="1" hidden="1">'2023-131-lok_5 - Adaptačn...'!$C$127:$K$380</definedName>
    <definedName name="_xlnm.Print_Titles" localSheetId="1">'2023-131-lok_5 - Adaptačn...'!$127:$127</definedName>
    <definedName name="_xlnm.Print_Titles" localSheetId="0">'Rekapitulace stavby'!$92:$92</definedName>
    <definedName name="_xlnm.Print_Titles" localSheetId="2">'Seznam figur'!$9:$9</definedName>
    <definedName name="_xlnm.Print_Area" localSheetId="1">'2023-131-lok_5 - Adaptačn...'!$C$4:$J$37,'2023-131-lok_5 - Adaptačn...'!$C$50:$J$76,'2023-131-lok_5 - Adaptačn...'!$C$82:$J$111,'2023-131-lok_5 - Adaptačn...'!$C$117:$K$380</definedName>
    <definedName name="_xlnm.Print_Area" localSheetId="0">'Rekapitulace stavby'!$D$4:$AO$76,'Rekapitulace stavby'!$C$82:$AQ$96</definedName>
    <definedName name="_xlnm.Print_Area" localSheetId="2">'Seznam figur'!$C$4:$G$87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0" i="2"/>
  <c r="J89" i="2"/>
  <c r="F89" i="2"/>
  <c r="F87" i="2"/>
  <c r="E85" i="2"/>
  <c r="J16" i="2"/>
  <c r="E16" i="2"/>
  <c r="F125" i="2"/>
  <c r="J15" i="2"/>
  <c r="J10" i="2"/>
  <c r="J87" i="2"/>
  <c r="L90" i="1"/>
  <c r="AM90" i="1"/>
  <c r="AM89" i="1"/>
  <c r="L89" i="1"/>
  <c r="AM87" i="1"/>
  <c r="L87" i="1"/>
  <c r="L85" i="1"/>
  <c r="L84" i="1"/>
  <c r="BK372" i="2"/>
  <c r="BK339" i="2"/>
  <c r="BK327" i="2"/>
  <c r="BK318" i="2"/>
  <c r="BK282" i="2"/>
  <c r="BK265" i="2"/>
  <c r="J237" i="2"/>
  <c r="BK195" i="2"/>
  <c r="J172" i="2"/>
  <c r="J165" i="2"/>
  <c r="J138" i="2"/>
  <c r="BK371" i="2"/>
  <c r="BK342" i="2"/>
  <c r="BK323" i="2"/>
  <c r="BK311" i="2"/>
  <c r="BK298" i="2"/>
  <c r="BK286" i="2"/>
  <c r="BK243" i="2"/>
  <c r="J220" i="2"/>
  <c r="BK207" i="2"/>
  <c r="BK182" i="2"/>
  <c r="BK153" i="2"/>
  <c r="J363" i="2"/>
  <c r="J357" i="2"/>
  <c r="J338" i="2"/>
  <c r="J323" i="2"/>
  <c r="J311" i="2"/>
  <c r="J290" i="2"/>
  <c r="J226" i="2"/>
  <c r="J190" i="2"/>
  <c r="BK165" i="2"/>
  <c r="J139" i="2"/>
  <c r="J380" i="2"/>
  <c r="BK360" i="2"/>
  <c r="J346" i="2"/>
  <c r="J333" i="2"/>
  <c r="J278" i="2"/>
  <c r="BK251" i="2"/>
  <c r="J241" i="2"/>
  <c r="BK231" i="2"/>
  <c r="J206" i="2"/>
  <c r="J183" i="2"/>
  <c r="BK172" i="2"/>
  <c r="BK148" i="2"/>
  <c r="BK377" i="2"/>
  <c r="BK362" i="2"/>
  <c r="J342" i="2"/>
  <c r="J324" i="2"/>
  <c r="J306" i="2"/>
  <c r="J239" i="2"/>
  <c r="J207" i="2"/>
  <c r="J178" i="2"/>
  <c r="J145" i="2"/>
  <c r="J358" i="2"/>
  <c r="J330" i="2"/>
  <c r="BK322" i="2"/>
  <c r="BK314" i="2"/>
  <c r="J294" i="2"/>
  <c r="BK280" i="2"/>
  <c r="BK230" i="2"/>
  <c r="J203" i="2"/>
  <c r="BK160" i="2"/>
  <c r="BK141" i="2"/>
  <c r="J132" i="2"/>
  <c r="BK378" i="2"/>
  <c r="BK370" i="2"/>
  <c r="J352" i="2"/>
  <c r="BK332" i="2"/>
  <c r="BK325" i="2"/>
  <c r="J303" i="2"/>
  <c r="BK263" i="2"/>
  <c r="BK241" i="2"/>
  <c r="J216" i="2"/>
  <c r="BK197" i="2"/>
  <c r="J180" i="2"/>
  <c r="BK168" i="2"/>
  <c r="J157" i="2"/>
  <c r="J378" i="2"/>
  <c r="BK358" i="2"/>
  <c r="BK334" i="2"/>
  <c r="J314" i="2"/>
  <c r="J302" i="2"/>
  <c r="BK267" i="2"/>
  <c r="J251" i="2"/>
  <c r="J235" i="2"/>
  <c r="J212" i="2"/>
  <c r="J204" i="2"/>
  <c r="BK192" i="2"/>
  <c r="BK142" i="2"/>
  <c r="BK131" i="2"/>
  <c r="BK356" i="2"/>
  <c r="BK336" i="2"/>
  <c r="J321" i="2"/>
  <c r="BK306" i="2"/>
  <c r="BK294" i="2"/>
  <c r="BK249" i="2"/>
  <c r="BK200" i="2"/>
  <c r="BK177" i="2"/>
  <c r="J141" i="2"/>
  <c r="J370" i="2"/>
  <c r="BK348" i="2"/>
  <c r="BK335" i="2"/>
  <c r="BK307" i="2"/>
  <c r="J280" i="2"/>
  <c r="J265" i="2"/>
  <c r="J244" i="2"/>
  <c r="BK233" i="2"/>
  <c r="BK203" i="2"/>
  <c r="J175" i="2"/>
  <c r="J160" i="2"/>
  <c r="J374" i="2"/>
  <c r="J365" i="2"/>
  <c r="BK346" i="2"/>
  <c r="J328" i="2"/>
  <c r="J317" i="2"/>
  <c r="J269" i="2"/>
  <c r="BK218" i="2"/>
  <c r="BK186" i="2"/>
  <c r="BK157" i="2"/>
  <c r="BK344" i="2"/>
  <c r="BK324" i="2"/>
  <c r="J318" i="2"/>
  <c r="BK296" i="2"/>
  <c r="BK284" i="2"/>
  <c r="BK235" i="2"/>
  <c r="J214" i="2"/>
  <c r="BK190" i="2"/>
  <c r="BK163" i="2"/>
  <c r="J152" i="2"/>
  <c r="BK134" i="2"/>
  <c r="BK374" i="2"/>
  <c r="J367" i="2"/>
  <c r="J337" i="2"/>
  <c r="BK328" i="2"/>
  <c r="J310" i="2"/>
  <c r="J284" i="2"/>
  <c r="BK272" i="2"/>
  <c r="BK261" i="2"/>
  <c r="J218" i="2"/>
  <c r="BK202" i="2"/>
  <c r="J188" i="2"/>
  <c r="BK170" i="2"/>
  <c r="J161" i="2"/>
  <c r="BK132" i="2"/>
  <c r="J372" i="2"/>
  <c r="BK354" i="2"/>
  <c r="BK333" i="2"/>
  <c r="BK312" i="2"/>
  <c r="J296" i="2"/>
  <c r="J263" i="2"/>
  <c r="BK247" i="2"/>
  <c r="J224" i="2"/>
  <c r="BK199" i="2"/>
  <c r="J170" i="2"/>
  <c r="BK152" i="2"/>
  <c r="BK137" i="2"/>
  <c r="J377" i="2"/>
  <c r="BK340" i="2"/>
  <c r="BK326" i="2"/>
  <c r="BK304" i="2"/>
  <c r="BK274" i="2"/>
  <c r="BK259" i="2"/>
  <c r="BK224" i="2"/>
  <c r="BK193" i="2"/>
  <c r="BK180" i="2"/>
  <c r="BK156" i="2"/>
  <c r="J133" i="2"/>
  <c r="BK375" i="2"/>
  <c r="BK357" i="2"/>
  <c r="J344" i="2"/>
  <c r="J315" i="2"/>
  <c r="J286" i="2"/>
  <c r="J270" i="2"/>
  <c r="J257" i="2"/>
  <c r="J250" i="2"/>
  <c r="BK240" i="2"/>
  <c r="BK216" i="2"/>
  <c r="BK204" i="2"/>
  <c r="J177" i="2"/>
  <c r="J168" i="2"/>
  <c r="BK143" i="2"/>
  <c r="J371" i="2"/>
  <c r="J368" i="2"/>
  <c r="BK352" i="2"/>
  <c r="J336" i="2"/>
  <c r="J322" i="2"/>
  <c r="J308" i="2"/>
  <c r="J240" i="2"/>
  <c r="BK220" i="2"/>
  <c r="BK188" i="2"/>
  <c r="BK161" i="2"/>
  <c r="J144" i="2"/>
  <c r="BK369" i="2"/>
  <c r="BK338" i="2"/>
  <c r="BK320" i="2"/>
  <c r="J307" i="2"/>
  <c r="J288" i="2"/>
  <c r="J247" i="2"/>
  <c r="J222" i="2"/>
  <c r="J199" i="2"/>
  <c r="J167" i="2"/>
  <c r="J140" i="2"/>
  <c r="BK380" i="2"/>
  <c r="J373" i="2"/>
  <c r="BK368" i="2"/>
  <c r="BK365" i="2"/>
  <c r="J334" i="2"/>
  <c r="BK329" i="2"/>
  <c r="BK319" i="2"/>
  <c r="BK288" i="2"/>
  <c r="J267" i="2"/>
  <c r="BK257" i="2"/>
  <c r="BK210" i="2"/>
  <c r="J200" i="2"/>
  <c r="J186" i="2"/>
  <c r="J173" i="2"/>
  <c r="J163" i="2"/>
  <c r="J148" i="2"/>
  <c r="J379" i="2"/>
  <c r="BK363" i="2"/>
  <c r="J339" i="2"/>
  <c r="J331" i="2"/>
  <c r="BK317" i="2"/>
  <c r="BK310" i="2"/>
  <c r="BK278" i="2"/>
  <c r="J253" i="2"/>
  <c r="J233" i="2"/>
  <c r="J210" i="2"/>
  <c r="J202" i="2"/>
  <c r="J154" i="2"/>
  <c r="BK144" i="2"/>
  <c r="BK133" i="2"/>
  <c r="J362" i="2"/>
  <c r="J350" i="2"/>
  <c r="J332" i="2"/>
  <c r="J312" i="2"/>
  <c r="BK302" i="2"/>
  <c r="BK270" i="2"/>
  <c r="J255" i="2"/>
  <c r="BK222" i="2"/>
  <c r="BK183" i="2"/>
  <c r="BK145" i="2"/>
  <c r="BK138" i="2"/>
  <c r="AS94" i="1"/>
  <c r="BK376" i="2"/>
  <c r="J354" i="2"/>
  <c r="J347" i="2"/>
  <c r="BK337" i="2"/>
  <c r="BK316" i="2"/>
  <c r="J282" i="2"/>
  <c r="BK269" i="2"/>
  <c r="J375" i="2"/>
  <c r="BK366" i="2"/>
  <c r="J335" i="2"/>
  <c r="BK330" i="2"/>
  <c r="BK308" i="2"/>
  <c r="BK276" i="2"/>
  <c r="BK253" i="2"/>
  <c r="BK228" i="2"/>
  <c r="BK206" i="2"/>
  <c r="J193" i="2"/>
  <c r="BK175" i="2"/>
  <c r="BK167" i="2"/>
  <c r="J143" i="2"/>
  <c r="J376" i="2"/>
  <c r="J340" i="2"/>
  <c r="J327" i="2"/>
  <c r="BK313" i="2"/>
  <c r="J300" i="2"/>
  <c r="J274" i="2"/>
  <c r="J249" i="2"/>
  <c r="BK226" i="2"/>
  <c r="BK205" i="2"/>
  <c r="J194" i="2"/>
  <c r="BK140" i="2"/>
  <c r="J366" i="2"/>
  <c r="J360" i="2"/>
  <c r="J348" i="2"/>
  <c r="J313" i="2"/>
  <c r="BK309" i="2"/>
  <c r="J298" i="2"/>
  <c r="J261" i="2"/>
  <c r="BK244" i="2"/>
  <c r="J192" i="2"/>
  <c r="J159" i="2"/>
  <c r="J134" i="2"/>
  <c r="BK379" i="2"/>
  <c r="BK367" i="2"/>
  <c r="BK350" i="2"/>
  <c r="J320" i="2"/>
  <c r="J304" i="2"/>
  <c r="J272" i="2"/>
  <c r="J259" i="2"/>
  <c r="BK250" i="2"/>
  <c r="J243" i="2"/>
  <c r="BK237" i="2"/>
  <c r="BK194" i="2"/>
  <c r="BK173" i="2"/>
  <c r="J156" i="2"/>
  <c r="J142" i="2"/>
  <c r="J369" i="2"/>
  <c r="J356" i="2"/>
  <c r="BK331" i="2"/>
  <c r="J319" i="2"/>
  <c r="BK303" i="2"/>
  <c r="J231" i="2"/>
  <c r="J195" i="2"/>
  <c r="BK139" i="2"/>
  <c r="BK347" i="2"/>
  <c r="J326" i="2"/>
  <c r="BK321" i="2"/>
  <c r="J309" i="2"/>
  <c r="BK292" i="2"/>
  <c r="J276" i="2"/>
  <c r="BK239" i="2"/>
  <c r="J205" i="2"/>
  <c r="J197" i="2"/>
  <c r="BK154" i="2"/>
  <c r="J131" i="2"/>
  <c r="J316" i="2"/>
  <c r="J292" i="2"/>
  <c r="J230" i="2"/>
  <c r="BK214" i="2"/>
  <c r="J182" i="2"/>
  <c r="BK159" i="2"/>
  <c r="BK373" i="2"/>
  <c r="J329" i="2"/>
  <c r="J325" i="2"/>
  <c r="BK315" i="2"/>
  <c r="BK300" i="2"/>
  <c r="BK290" i="2"/>
  <c r="BK255" i="2"/>
  <c r="J228" i="2"/>
  <c r="BK212" i="2"/>
  <c r="BK178" i="2"/>
  <c r="J153" i="2"/>
  <c r="J137" i="2"/>
  <c r="P136" i="2" l="1"/>
  <c r="P130" i="2" s="1"/>
  <c r="R136" i="2"/>
  <c r="R130" i="2"/>
  <c r="T147" i="2"/>
  <c r="T185" i="2"/>
  <c r="R201" i="2"/>
  <c r="P209" i="2"/>
  <c r="BK242" i="2"/>
  <c r="J242" i="2"/>
  <c r="J104" i="2"/>
  <c r="R242" i="2"/>
  <c r="P246" i="2"/>
  <c r="BK305" i="2"/>
  <c r="J305" i="2"/>
  <c r="J107" i="2"/>
  <c r="BK341" i="2"/>
  <c r="J341" i="2"/>
  <c r="J108" i="2"/>
  <c r="R341" i="2"/>
  <c r="P361" i="2"/>
  <c r="T361" i="2"/>
  <c r="P364" i="2"/>
  <c r="P147" i="2"/>
  <c r="P146" i="2" s="1"/>
  <c r="P185" i="2"/>
  <c r="P201" i="2"/>
  <c r="BK246" i="2"/>
  <c r="BK245" i="2" s="1"/>
  <c r="J245" i="2" s="1"/>
  <c r="J105" i="2" s="1"/>
  <c r="T305" i="2"/>
  <c r="R364" i="2"/>
  <c r="BK147" i="2"/>
  <c r="J147" i="2"/>
  <c r="J99" i="2"/>
  <c r="BK185" i="2"/>
  <c r="J185" i="2"/>
  <c r="J100" i="2"/>
  <c r="BK201" i="2"/>
  <c r="J201" i="2" s="1"/>
  <c r="J101" i="2" s="1"/>
  <c r="T201" i="2"/>
  <c r="R209" i="2"/>
  <c r="P242" i="2"/>
  <c r="T242" i="2"/>
  <c r="T246" i="2"/>
  <c r="T245" i="2"/>
  <c r="R305" i="2"/>
  <c r="T341" i="2"/>
  <c r="R361" i="2"/>
  <c r="T364" i="2"/>
  <c r="BK136" i="2"/>
  <c r="J136" i="2"/>
  <c r="J97" i="2"/>
  <c r="T136" i="2"/>
  <c r="T130" i="2" s="1"/>
  <c r="R147" i="2"/>
  <c r="R185" i="2"/>
  <c r="R146" i="2" s="1"/>
  <c r="BK209" i="2"/>
  <c r="J209" i="2"/>
  <c r="J103" i="2"/>
  <c r="T209" i="2"/>
  <c r="T208" i="2" s="1"/>
  <c r="R246" i="2"/>
  <c r="R245" i="2"/>
  <c r="P305" i="2"/>
  <c r="P341" i="2"/>
  <c r="BK361" i="2"/>
  <c r="J361" i="2"/>
  <c r="J109" i="2"/>
  <c r="BK364" i="2"/>
  <c r="J364" i="2"/>
  <c r="J110" i="2"/>
  <c r="BK130" i="2"/>
  <c r="J130" i="2" s="1"/>
  <c r="J96" i="2" s="1"/>
  <c r="J122" i="2"/>
  <c r="BE139" i="2"/>
  <c r="BE140" i="2"/>
  <c r="BE142" i="2"/>
  <c r="BE145" i="2"/>
  <c r="BE159" i="2"/>
  <c r="BE163" i="2"/>
  <c r="BE167" i="2"/>
  <c r="BE172" i="2"/>
  <c r="BE177" i="2"/>
  <c r="BE202" i="2"/>
  <c r="BE210" i="2"/>
  <c r="BE212" i="2"/>
  <c r="BE218" i="2"/>
  <c r="BE228" i="2"/>
  <c r="BE233" i="2"/>
  <c r="BE237" i="2"/>
  <c r="BE250" i="2"/>
  <c r="BE251" i="2"/>
  <c r="BE263" i="2"/>
  <c r="BE265" i="2"/>
  <c r="BE269" i="2"/>
  <c r="BE278" i="2"/>
  <c r="BE282" i="2"/>
  <c r="BE312" i="2"/>
  <c r="BE314" i="2"/>
  <c r="BE317" i="2"/>
  <c r="BE323" i="2"/>
  <c r="BE337" i="2"/>
  <c r="BE339" i="2"/>
  <c r="BE340" i="2"/>
  <c r="BE346" i="2"/>
  <c r="BE348" i="2"/>
  <c r="BE350" i="2"/>
  <c r="BE354" i="2"/>
  <c r="BE362" i="2"/>
  <c r="BE365" i="2"/>
  <c r="BE370" i="2"/>
  <c r="BE132" i="2"/>
  <c r="BE138" i="2"/>
  <c r="BE143" i="2"/>
  <c r="BE152" i="2"/>
  <c r="BE154" i="2"/>
  <c r="BE160" i="2"/>
  <c r="BE165" i="2"/>
  <c r="BE183" i="2"/>
  <c r="BE224" i="2"/>
  <c r="BE274" i="2"/>
  <c r="BE290" i="2"/>
  <c r="BE296" i="2"/>
  <c r="BE313" i="2"/>
  <c r="BE357" i="2"/>
  <c r="BE366" i="2"/>
  <c r="BE372" i="2"/>
  <c r="F90" i="2"/>
  <c r="BE133" i="2"/>
  <c r="BE141" i="2"/>
  <c r="BE168" i="2"/>
  <c r="BE180" i="2"/>
  <c r="BE182" i="2"/>
  <c r="BE186" i="2"/>
  <c r="BE200" i="2"/>
  <c r="BE207" i="2"/>
  <c r="BE214" i="2"/>
  <c r="BE235" i="2"/>
  <c r="BE241" i="2"/>
  <c r="BE249" i="2"/>
  <c r="BE257" i="2"/>
  <c r="BE261" i="2"/>
  <c r="BE267" i="2"/>
  <c r="BE270" i="2"/>
  <c r="BE284" i="2"/>
  <c r="BE292" i="2"/>
  <c r="BE303" i="2"/>
  <c r="BE316" i="2"/>
  <c r="BE318" i="2"/>
  <c r="BE320" i="2"/>
  <c r="BE330" i="2"/>
  <c r="BE344" i="2"/>
  <c r="BE352" i="2"/>
  <c r="BE356" i="2"/>
  <c r="BE358" i="2"/>
  <c r="BE368" i="2"/>
  <c r="BE369" i="2"/>
  <c r="BE373" i="2"/>
  <c r="BE374" i="2"/>
  <c r="BE378" i="2"/>
  <c r="BE380" i="2"/>
  <c r="BE153" i="2"/>
  <c r="BE157" i="2"/>
  <c r="BE175" i="2"/>
  <c r="BE178" i="2"/>
  <c r="BE188" i="2"/>
  <c r="BE192" i="2"/>
  <c r="BE216" i="2"/>
  <c r="BE243" i="2"/>
  <c r="BE253" i="2"/>
  <c r="BE300" i="2"/>
  <c r="BE308" i="2"/>
  <c r="BE311" i="2"/>
  <c r="BE315" i="2"/>
  <c r="BE325" i="2"/>
  <c r="BE328" i="2"/>
  <c r="BE333" i="2"/>
  <c r="BE342" i="2"/>
  <c r="BE134" i="2"/>
  <c r="BE190" i="2"/>
  <c r="BE193" i="2"/>
  <c r="BE203" i="2"/>
  <c r="BE206" i="2"/>
  <c r="BE220" i="2"/>
  <c r="BE222" i="2"/>
  <c r="BE239" i="2"/>
  <c r="BE244" i="2"/>
  <c r="BE255" i="2"/>
  <c r="BE272" i="2"/>
  <c r="BE276" i="2"/>
  <c r="BE280" i="2"/>
  <c r="BE286" i="2"/>
  <c r="BE288" i="2"/>
  <c r="BE294" i="2"/>
  <c r="BE304" i="2"/>
  <c r="BE319" i="2"/>
  <c r="BE321" i="2"/>
  <c r="BE322" i="2"/>
  <c r="BE326" i="2"/>
  <c r="BE327" i="2"/>
  <c r="BE334" i="2"/>
  <c r="BE335" i="2"/>
  <c r="BE347" i="2"/>
  <c r="BE360" i="2"/>
  <c r="BE367" i="2"/>
  <c r="BE375" i="2"/>
  <c r="BE377" i="2"/>
  <c r="BE131" i="2"/>
  <c r="BE137" i="2"/>
  <c r="BE144" i="2"/>
  <c r="BE148" i="2"/>
  <c r="BE156" i="2"/>
  <c r="BE161" i="2"/>
  <c r="BE170" i="2"/>
  <c r="BE173" i="2"/>
  <c r="BE194" i="2"/>
  <c r="BE195" i="2"/>
  <c r="BE197" i="2"/>
  <c r="BE199" i="2"/>
  <c r="BE204" i="2"/>
  <c r="BE205" i="2"/>
  <c r="BE226" i="2"/>
  <c r="BE230" i="2"/>
  <c r="BE231" i="2"/>
  <c r="BE240" i="2"/>
  <c r="BE247" i="2"/>
  <c r="BE259" i="2"/>
  <c r="BE298" i="2"/>
  <c r="BE302" i="2"/>
  <c r="BE306" i="2"/>
  <c r="BE307" i="2"/>
  <c r="BE309" i="2"/>
  <c r="BE310" i="2"/>
  <c r="BE324" i="2"/>
  <c r="BE329" i="2"/>
  <c r="BE331" i="2"/>
  <c r="BE332" i="2"/>
  <c r="BE336" i="2"/>
  <c r="BE338" i="2"/>
  <c r="BE363" i="2"/>
  <c r="BE371" i="2"/>
  <c r="BE376" i="2"/>
  <c r="BE379" i="2"/>
  <c r="F32" i="2"/>
  <c r="BA95" i="1" s="1"/>
  <c r="BA94" i="1" s="1"/>
  <c r="W30" i="1" s="1"/>
  <c r="F33" i="2"/>
  <c r="BB95" i="1" s="1"/>
  <c r="BB94" i="1" s="1"/>
  <c r="W31" i="1" s="1"/>
  <c r="F34" i="2"/>
  <c r="BC95" i="1" s="1"/>
  <c r="BC94" i="1" s="1"/>
  <c r="W32" i="1" s="1"/>
  <c r="F35" i="2"/>
  <c r="BD95" i="1" s="1"/>
  <c r="BD94" i="1" s="1"/>
  <c r="W33" i="1" s="1"/>
  <c r="J32" i="2"/>
  <c r="AW95" i="1" s="1"/>
  <c r="R208" i="2" l="1"/>
  <c r="R129" i="2"/>
  <c r="R128" i="2"/>
  <c r="T146" i="2"/>
  <c r="T129" i="2" s="1"/>
  <c r="T128" i="2" s="1"/>
  <c r="P245" i="2"/>
  <c r="P208" i="2"/>
  <c r="P129" i="2" s="1"/>
  <c r="P128" i="2" s="1"/>
  <c r="AU95" i="1" s="1"/>
  <c r="AU94" i="1" s="1"/>
  <c r="BK146" i="2"/>
  <c r="J146" i="2" s="1"/>
  <c r="J98" i="2" s="1"/>
  <c r="BK208" i="2"/>
  <c r="J208" i="2"/>
  <c r="J102" i="2" s="1"/>
  <c r="J246" i="2"/>
  <c r="J106" i="2"/>
  <c r="BK129" i="2"/>
  <c r="BK128" i="2" s="1"/>
  <c r="J128" i="2" s="1"/>
  <c r="J28" i="2" s="1"/>
  <c r="AG95" i="1" s="1"/>
  <c r="AG94" i="1" s="1"/>
  <c r="AK26" i="1" s="1"/>
  <c r="AY94" i="1"/>
  <c r="AX94" i="1"/>
  <c r="F31" i="2"/>
  <c r="AZ95" i="1" s="1"/>
  <c r="AZ94" i="1" s="1"/>
  <c r="AV94" i="1" s="1"/>
  <c r="AK29" i="1" s="1"/>
  <c r="AW94" i="1"/>
  <c r="AK30" i="1"/>
  <c r="J31" i="2"/>
  <c r="AV95" i="1" s="1"/>
  <c r="AT95" i="1" s="1"/>
  <c r="J129" i="2" l="1"/>
  <c r="J95" i="2" s="1"/>
  <c r="J94" i="2"/>
  <c r="AK35" i="1"/>
  <c r="J37" i="2"/>
  <c r="AN95" i="1"/>
  <c r="W29" i="1"/>
  <c r="AT94" i="1"/>
  <c r="AN94" i="1"/>
</calcChain>
</file>

<file path=xl/sharedStrings.xml><?xml version="1.0" encoding="utf-8"?>
<sst xmlns="http://schemas.openxmlformats.org/spreadsheetml/2006/main" count="3761" uniqueCount="876">
  <si>
    <t>Export Komplet</t>
  </si>
  <si>
    <t/>
  </si>
  <si>
    <t>2.0</t>
  </si>
  <si>
    <t>ZAMOK</t>
  </si>
  <si>
    <t>False</t>
  </si>
  <si>
    <t>{4096df7b-f3a0-4a0e-9871-de959a007faf}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</si>
  <si>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</si>
  <si>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</si>
  <si>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</si>
  <si>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</si>
  <si>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</si>
  <si>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</si>
  <si>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</si>
  <si>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</si>
  <si>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2023/131/lok_5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</si>
  <si>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</si>
  <si>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</si>
  <si>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Adaptační opatření na sídlištních plochách v MČ Praha 12 - Rakovského</t>
  </si>
  <si>
    <t>KSO:</t>
  </si>
  <si>
    <t>CC-CZ:</t>
  </si>
  <si>
    <t>Místo:</t>
  </si>
  <si>
    <t>k.ú. Modřany</t>
  </si>
  <si>
    <t>Datum:</t>
  </si>
  <si>
    <t>22. 8. 2023</t>
  </si>
  <si>
    <t>Zadavatel:</t>
  </si>
  <si>
    <t>IČ:</t>
  </si>
  <si>
    <t>MČ Praha 12, Generála Šišky 2375/6, 143 00 Praha</t>
  </si>
  <si>
    <t>DIČ:</t>
  </si>
  <si>
    <t>Uchazeč:</t>
  </si>
  <si>
    <t>Vyplň údaj</t>
  </si>
  <si>
    <t>Projektant:</t>
  </si>
  <si>
    <t>Atregia, s.r.o., Vážného 99/10, 621 00 Brno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</si>
  <si>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</si>
  <si>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</si>
  <si>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</si>
  <si>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</si>
  <si>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</si>
  <si>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</si>
  <si>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</si>
  <si>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</si>
  <si>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</si>
  <si>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</si>
  <si>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</si>
  <si>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</si>
  <si>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</si>
  <si>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</si>
  <si>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</si>
  <si>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</si>
  <si>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</si>
  <si>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</si>
  <si>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</si>
  <si>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</si>
  <si>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</si>
  <si>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</si>
  <si>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</si>
  <si>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</si>
  <si>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</si>
  <si>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</si>
  <si>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</si>
  <si>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</si>
  <si>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</si>
  <si>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</si>
  <si>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</si>
  <si>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</si>
  <si>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</si>
  <si>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</si>
  <si>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</si>
  <si>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</si>
  <si>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</si>
  <si>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</si>
  <si>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</si>
  <si>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</si>
  <si>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</si>
  <si>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</si>
  <si>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</si>
  <si>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</si>
  <si>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</si>
  <si>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</si>
  <si>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</si>
  <si>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</si>
  <si>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</si>
  <si>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</si>
  <si>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</si>
  <si>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bioodpad_drn</t>
  </si>
  <si>
    <t>m3</t>
  </si>
  <si>
    <t>14,2</t>
  </si>
  <si>
    <t>2</t>
  </si>
  <si>
    <t>cibuloviny</t>
  </si>
  <si>
    <t>počet vysazených cibulovin</t>
  </si>
  <si>
    <t>ks</t>
  </si>
  <si>
    <t>1510</t>
  </si>
  <si>
    <t>3</t>
  </si>
  <si>
    <t>KRYCÍ LIST SOUPISU PRACÍ</t>
  </si>
  <si>
    <t>pl_mlat</t>
  </si>
  <si>
    <t>plocha mlatového povrchu</t>
  </si>
  <si>
    <t>m2</t>
  </si>
  <si>
    <t>40</t>
  </si>
  <si>
    <t>pl_šlapák</t>
  </si>
  <si>
    <t>plocha šlapákového chodníčku</t>
  </si>
  <si>
    <t>5</t>
  </si>
  <si>
    <t>pl_trvalky_štěrk</t>
  </si>
  <si>
    <t>plocha trvalkových záhonů mulčovaných štěrkem</t>
  </si>
  <si>
    <t>stromy</t>
  </si>
  <si>
    <t>navržené stromy</t>
  </si>
  <si>
    <t>4</t>
  </si>
  <si>
    <t>trávník</t>
  </si>
  <si>
    <t>plocha navrženého trávníku</t>
  </si>
  <si>
    <t>330</t>
  </si>
  <si>
    <t>trvalky</t>
  </si>
  <si>
    <t>počet navržených trvalek</t>
  </si>
  <si>
    <t>535</t>
  </si>
  <si>
    <t>pl_záhon_trav</t>
  </si>
  <si>
    <t>plocha navrženého záhonu trav a cibulovin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</si>
  <si>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</si>
  <si>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</si>
  <si>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</si>
  <si>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</si>
  <si>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</si>
  <si>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</si>
  <si>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</si>
  <si>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</si>
  <si>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5 - Komunikace pozemní</t>
  </si>
  <si>
    <t xml:space="preserve">      1 - Zemní práce</t>
  </si>
  <si>
    <t xml:space="preserve">      59 - Kryty pozemních komunikací, letišť a ploch dlážděné</t>
  </si>
  <si>
    <t xml:space="preserve">      998 - Přesun hmot</t>
  </si>
  <si>
    <t xml:space="preserve">    N04 - Sadové úpravy</t>
  </si>
  <si>
    <t xml:space="preserve">      N08 - Výsadba dřevin</t>
  </si>
  <si>
    <t xml:space="preserve">      N05 - Materiál pro výsadbu</t>
  </si>
  <si>
    <t xml:space="preserve">      N037 - Založení trvalkového záhonu</t>
  </si>
  <si>
    <t xml:space="preserve">        N011 - Výsadba trvalek</t>
  </si>
  <si>
    <t xml:space="preserve">        N06 - Trvalky materiál</t>
  </si>
  <si>
    <t xml:space="preserve">      N09 - Založení trávníku</t>
  </si>
  <si>
    <t xml:space="preserve">    N14 -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</si>
  <si>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</si>
  <si>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</si>
  <si>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</si>
  <si>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</si>
  <si>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</si>
  <si>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</si>
  <si>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</si>
  <si>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</si>
  <si>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</si>
  <si>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</si>
  <si>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</si>
  <si>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</si>
  <si>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</si>
  <si>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</si>
  <si>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</si>
  <si>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</si>
  <si>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</si>
  <si>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</si>
  <si>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</si>
  <si>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113107242</t>
  </si>
  <si>
    <t>Odstranění podkladu živičného tl přes 50 do 100 mm strojně pl přes 200 m2</t>
  </si>
  <si>
    <t>CS ÚRS 2023 01</t>
  </si>
  <si>
    <t>941931704</t>
  </si>
  <si>
    <t>113107221</t>
  </si>
  <si>
    <t>Odstranění podkladu z kameniva drceného tl do 100 mm strojně pl přes 200 m2</t>
  </si>
  <si>
    <t>504267130</t>
  </si>
  <si>
    <t>113107336</t>
  </si>
  <si>
    <t>Odstranění podkladu z betonu vyztuženého sítěmi tl přes 100 do 150 mm strojně pl do 50 m2</t>
  </si>
  <si>
    <t>-1511942482</t>
  </si>
  <si>
    <t>113201111</t>
  </si>
  <si>
    <t>Vytrhání obrub chodníkových ležatých</t>
  </si>
  <si>
    <t>m</t>
  </si>
  <si>
    <t>248181756</t>
  </si>
  <si>
    <t>VV</t>
  </si>
  <si>
    <t>"délka obrubníku"85</t>
  </si>
  <si>
    <t>997</t>
  </si>
  <si>
    <t>Přesun sutě</t>
  </si>
  <si>
    <t>997221611</t>
  </si>
  <si>
    <t>Nakládání suti na dopravní prostředky pro vodorovnou dopravu</t>
  </si>
  <si>
    <t>t</t>
  </si>
  <si>
    <t>-1343985288</t>
  </si>
  <si>
    <t>6</t>
  </si>
  <si>
    <t>997221551</t>
  </si>
  <si>
    <t>Vodorovná doprava suti ze sypkých materiálů do 1 km</t>
  </si>
  <si>
    <t>-412327139</t>
  </si>
  <si>
    <t>7</t>
  </si>
  <si>
    <t>997221559</t>
  </si>
  <si>
    <t>Příplatek ZKD 1 km u vodorovné dopravy suti ze sypkých materiálů</t>
  </si>
  <si>
    <t>729506653</t>
  </si>
  <si>
    <t>8</t>
  </si>
  <si>
    <t>997221561</t>
  </si>
  <si>
    <t>Vodorovná doprava suti z kusových materiálů do 1 km</t>
  </si>
  <si>
    <t>-1388522898</t>
  </si>
  <si>
    <t>997221569</t>
  </si>
  <si>
    <t>Příplatek ZKD 1 km u vodorovné dopravy suti z kusových materiálů</t>
  </si>
  <si>
    <t>632958975</t>
  </si>
  <si>
    <t>10</t>
  </si>
  <si>
    <t>997221645</t>
  </si>
  <si>
    <t>Poplatek za uložení na skládce (skládkovné) odpadu asfaltového bez dehtu kód odpadu 17 03 02</t>
  </si>
  <si>
    <t>-228571752</t>
  </si>
  <si>
    <t>11</t>
  </si>
  <si>
    <t>997221615</t>
  </si>
  <si>
    <t>Poplatek za uložení na skládce (skládkovné) stavebního odpadu betonového kód odpadu 17 01 01</t>
  </si>
  <si>
    <t>1276692659</t>
  </si>
  <si>
    <t>12</t>
  </si>
  <si>
    <t>997221625</t>
  </si>
  <si>
    <t>Poplatek za uložení na skládce (skládkovné) stavebního odpadu železobetonového kód odpadu 17 01 01</t>
  </si>
  <si>
    <t>760587891</t>
  </si>
  <si>
    <t>13</t>
  </si>
  <si>
    <t>997221655</t>
  </si>
  <si>
    <t>Poplatek za uložení na skládce (skládkovné) zeminy a kamení kód odpadu 17 05 04</t>
  </si>
  <si>
    <t>-1248742013</t>
  </si>
  <si>
    <t>Komunikace pozemní</t>
  </si>
  <si>
    <t>Zemní práce</t>
  </si>
  <si>
    <t>14</t>
  </si>
  <si>
    <t>122251101</t>
  </si>
  <si>
    <t>Odkopávky a prokopávky nezapažené v hornině třídy těžitelnosti I skupiny 3 objem do 20 m3 strojně</t>
  </si>
  <si>
    <t>512</t>
  </si>
  <si>
    <t>-197093581</t>
  </si>
  <si>
    <t>"výkop dráha dle řezů"18</t>
  </si>
  <si>
    <t>"výkop mlat - část"35*0,25</t>
  </si>
  <si>
    <t>Součet</t>
  </si>
  <si>
    <t>162251102</t>
  </si>
  <si>
    <t>Vodorovné přemístění přes 20 do 50 m výkopku/sypaniny z horniny třídy těžitelnosti I skupiny 1 až 3</t>
  </si>
  <si>
    <t>-2058892438</t>
  </si>
  <si>
    <t>16</t>
  </si>
  <si>
    <t>171251201</t>
  </si>
  <si>
    <t>Uložení sypaniny na skládky nebo meziskládky</t>
  </si>
  <si>
    <t>1004749110</t>
  </si>
  <si>
    <t>17</t>
  </si>
  <si>
    <t>171152501</t>
  </si>
  <si>
    <t>Zhutnění podloží z hornin soudržných nebo nesoudržných pod násypy</t>
  </si>
  <si>
    <t>899848098</t>
  </si>
  <si>
    <t>"plocha dráhy"170</t>
  </si>
  <si>
    <t>18</t>
  </si>
  <si>
    <t>564811111</t>
  </si>
  <si>
    <t>Podklad ze štěrkodrtě ŠD plochy přes 100 m2 tl 50 mm</t>
  </si>
  <si>
    <t>-659249670</t>
  </si>
  <si>
    <t>19</t>
  </si>
  <si>
    <t>122151402</t>
  </si>
  <si>
    <t>Vykopávky v zemníku na suchu v hornině třídy těžitelnosti I skupiny 1 a 2 objem do 50 m3 strojně</t>
  </si>
  <si>
    <t>1464179351</t>
  </si>
  <si>
    <t>"zemina k vytvoření dráhy"10</t>
  </si>
  <si>
    <t>20</t>
  </si>
  <si>
    <t>162351103</t>
  </si>
  <si>
    <t>Vodorovné přemístění přes 50 do 500 m výkopku/sypaniny z horniny třídy těžitelnosti I skupiny 1 až 3</t>
  </si>
  <si>
    <t>-966310671</t>
  </si>
  <si>
    <t>171151131</t>
  </si>
  <si>
    <t>Uložení sypaniny z hornin nesoudržných a soudržných střídavě do násypů zhutněných strojně</t>
  </si>
  <si>
    <t>1728656690</t>
  </si>
  <si>
    <t>22</t>
  </si>
  <si>
    <t>M</t>
  </si>
  <si>
    <t>58344171</t>
  </si>
  <si>
    <t>štěrkodrť frakce 0/32</t>
  </si>
  <si>
    <t>-1391161317</t>
  </si>
  <si>
    <t>"30% objemu dráhy, převod na tuny"3*2500/1000</t>
  </si>
  <si>
    <t>23</t>
  </si>
  <si>
    <t>116951213</t>
  </si>
  <si>
    <t>Zemina promísená s vápnem na deponii v množství přes 1,5 do 2 % vápna z objemové hmotnosti zeminy</t>
  </si>
  <si>
    <t>1686156950</t>
  </si>
  <si>
    <t>170*0,05</t>
  </si>
  <si>
    <t>24</t>
  </si>
  <si>
    <t>182251101</t>
  </si>
  <si>
    <t>Svahování násypů strojně</t>
  </si>
  <si>
    <t>1951791094</t>
  </si>
  <si>
    <t>"oboustranné svahy na dráze"100</t>
  </si>
  <si>
    <t>25</t>
  </si>
  <si>
    <t>171151101</t>
  </si>
  <si>
    <t>Hutnění boků násypů pro jakýkoliv sklon a míru zhutnění svahu</t>
  </si>
  <si>
    <t>1048513564</t>
  </si>
  <si>
    <t>26</t>
  </si>
  <si>
    <t>R-589116112</t>
  </si>
  <si>
    <t>Kryt ploch pro dráhu jednovrstvový z hmot hlinitopísčitých tl přes 20 do 40 mm</t>
  </si>
  <si>
    <t>vlastní položka</t>
  </si>
  <si>
    <t>29199425</t>
  </si>
  <si>
    <t>"plocha dráhy jezdící pruh"100*1,5</t>
  </si>
  <si>
    <t>27</t>
  </si>
  <si>
    <t>930814928</t>
  </si>
  <si>
    <t>"zemina k vyrovnání terénu po výkopech"10</t>
  </si>
  <si>
    <t>28</t>
  </si>
  <si>
    <t>162751117</t>
  </si>
  <si>
    <t>Vodorovné přemístění přes 9 000 do 10000 m výkopku/sypaniny z horniny třídy těžitelnosti I skupiny 1 až 3</t>
  </si>
  <si>
    <t>-1672497543</t>
  </si>
  <si>
    <t>29</t>
  </si>
  <si>
    <t>181351004</t>
  </si>
  <si>
    <t>Rozprostření zeminy tl vrstvy přes 200 do 250 mm pl do 100 m2 v rovině nebo ve svahu do 1:5 strojně</t>
  </si>
  <si>
    <t>-1065242806</t>
  </si>
  <si>
    <t>"plocha po odstranění asfaltu"250</t>
  </si>
  <si>
    <t>30</t>
  </si>
  <si>
    <t>10364100</t>
  </si>
  <si>
    <t>zemina pro terénní úpravy - tříděná</t>
  </si>
  <si>
    <t>1545600095</t>
  </si>
  <si>
    <t>"zemina na srovnání terénu, převod na tuny"10*2000/1000</t>
  </si>
  <si>
    <t>31</t>
  </si>
  <si>
    <t>174111101</t>
  </si>
  <si>
    <t>Zásyp jam, šachet rýh nebo kolem objektů sypaninou se zhutněním ručně</t>
  </si>
  <si>
    <t>1939353306</t>
  </si>
  <si>
    <t>32</t>
  </si>
  <si>
    <t>181951112</t>
  </si>
  <si>
    <t>Úprava pláně v hornině třídy těžitelnosti I, skupiny 1 až 3 se zhutněním</t>
  </si>
  <si>
    <t>-1326489948</t>
  </si>
  <si>
    <t>pl_šlapák+pl_mlat</t>
  </si>
  <si>
    <t>33</t>
  </si>
  <si>
    <t>111301111</t>
  </si>
  <si>
    <t>Sejmutí drnu tl do 100 mm s přemístěním do 50 m nebo naložením na dopravní prostředek</t>
  </si>
  <si>
    <t>-1380822055</t>
  </si>
  <si>
    <t>"část trvalkového záhonu a trávníku"24+118</t>
  </si>
  <si>
    <t>34</t>
  </si>
  <si>
    <t>162702111</t>
  </si>
  <si>
    <t>Vodorovné přemístění drnu bez naložení se složením do 6000 m</t>
  </si>
  <si>
    <t>1763295182</t>
  </si>
  <si>
    <t>35</t>
  </si>
  <si>
    <t>R-171201201.2</t>
  </si>
  <si>
    <t>Uložení bioodpadu na skládky</t>
  </si>
  <si>
    <t>-777988250</t>
  </si>
  <si>
    <t>"odstranění drnu tl.10cm"142*0,1</t>
  </si>
  <si>
    <t>59</t>
  </si>
  <si>
    <t>Kryty pozemních komunikací, letišť a ploch dlážděné</t>
  </si>
  <si>
    <t>36</t>
  </si>
  <si>
    <t>916111123</t>
  </si>
  <si>
    <t>Osazení obruby z drobných kostek s boční opěrou do lože z betonu prostého</t>
  </si>
  <si>
    <t>-1293324061</t>
  </si>
  <si>
    <t>"jednořádek kostky"60</t>
  </si>
  <si>
    <t>37</t>
  </si>
  <si>
    <t>58381007</t>
  </si>
  <si>
    <t>kostka štípaná dlažební žula drobná 8/10</t>
  </si>
  <si>
    <t>-1646993157</t>
  </si>
  <si>
    <t>60*0,013 'Přepočtené koeficientem množství</t>
  </si>
  <si>
    <t>38</t>
  </si>
  <si>
    <t>589116112</t>
  </si>
  <si>
    <t>Kryt ploch pro tělovýchovu jedno a dvouvrstvý z hmot hlinitopísčitých tl přes 20 do 50 mm</t>
  </si>
  <si>
    <t>23987198</t>
  </si>
  <si>
    <t>39</t>
  </si>
  <si>
    <t>564811112</t>
  </si>
  <si>
    <t>Podklad ze štěrkodrtě ŠD tl 60 mm</t>
  </si>
  <si>
    <t>-509692439</t>
  </si>
  <si>
    <t>564811113</t>
  </si>
  <si>
    <t>Podklad ze štěrkodrtě ŠD tl 70 mm</t>
  </si>
  <si>
    <t>-1428377951</t>
  </si>
  <si>
    <t>41</t>
  </si>
  <si>
    <t>564821111</t>
  </si>
  <si>
    <t>Podklad ze štěrkodrtě ŠD tl 80 mm</t>
  </si>
  <si>
    <t>-930752786</t>
  </si>
  <si>
    <t>42</t>
  </si>
  <si>
    <t>596811311</t>
  </si>
  <si>
    <t>Kladení velkoformátové betonové dlažby tl do 100 mm velikosti do 0,5 m2 pl do 300 m2</t>
  </si>
  <si>
    <t>-261035691</t>
  </si>
  <si>
    <t>43</t>
  </si>
  <si>
    <t>59245620-R</t>
  </si>
  <si>
    <t xml:space="preserve">dlažba velkoformátová betonová 800x400x62mm, barva šedá přírodní, se zkosenými hranami </t>
  </si>
  <si>
    <t>-1984304567</t>
  </si>
  <si>
    <t>5*1,1 'Přepočtené koeficientem množství</t>
  </si>
  <si>
    <t>44</t>
  </si>
  <si>
    <t>564201111</t>
  </si>
  <si>
    <t>Podklad nebo podsyp ze štěrkopísku ŠP tl 30 mm</t>
  </si>
  <si>
    <t>114910790</t>
  </si>
  <si>
    <t>45</t>
  </si>
  <si>
    <t>564851111</t>
  </si>
  <si>
    <t>Podklad ze štěrkodrtě ŠD plochy přes 100 m2 tl 150 mm</t>
  </si>
  <si>
    <t>-282838521</t>
  </si>
  <si>
    <t>998</t>
  </si>
  <si>
    <t>Přesun hmot</t>
  </si>
  <si>
    <t>46</t>
  </si>
  <si>
    <t>998223011</t>
  </si>
  <si>
    <t>Přesun hmot pro pozemní komunikace s krytem dlážděným</t>
  </si>
  <si>
    <t>-1502408385</t>
  </si>
  <si>
    <t>47</t>
  </si>
  <si>
    <t>998223094</t>
  </si>
  <si>
    <t>Příplatek k přesunu hmot pro pozemní komunikace s krytem dlážděným za zvětšený přesun do 5000 m</t>
  </si>
  <si>
    <t>-2020007973</t>
  </si>
  <si>
    <t>48</t>
  </si>
  <si>
    <t>998223095</t>
  </si>
  <si>
    <t>Příplatek k přesunu hmot pro pozemní komunikace s krytem dlážděným za zvětšený přesun ZKD 5000 m</t>
  </si>
  <si>
    <t>1725900271</t>
  </si>
  <si>
    <t>49</t>
  </si>
  <si>
    <t>998225111</t>
  </si>
  <si>
    <t>Přesun hmot pro pozemní komunikace s krytem z kamene, monolitickým betonovým nebo živičným</t>
  </si>
  <si>
    <t>-1874088506</t>
  </si>
  <si>
    <t>50</t>
  </si>
  <si>
    <t>998225194</t>
  </si>
  <si>
    <t>Příplatek k přesunu hmot pro pozemní komunikace s krytem z kamene, živičným, betonovým do 5000 m</t>
  </si>
  <si>
    <t>-1804879914</t>
  </si>
  <si>
    <t>51</t>
  </si>
  <si>
    <t>998225195</t>
  </si>
  <si>
    <t>Příplatek k přesunu hmot pro pozemní komunikace s krytem z kamene, živičným, betonovým ZKD 5000 m</t>
  </si>
  <si>
    <t>1918599808</t>
  </si>
  <si>
    <t>N04</t>
  </si>
  <si>
    <t>Sadové úpravy</t>
  </si>
  <si>
    <t>N08</t>
  </si>
  <si>
    <t>Výsadba dřevin</t>
  </si>
  <si>
    <t>52</t>
  </si>
  <si>
    <t>183101121</t>
  </si>
  <si>
    <t>Hloubení jamek bez výměny půdy zeminy skupiny 1 až 4 obj přes 0,4 do 1 m3 v rovině a svahu do 1:5</t>
  </si>
  <si>
    <t>kus</t>
  </si>
  <si>
    <t>-2055412524</t>
  </si>
  <si>
    <t>53</t>
  </si>
  <si>
    <t>184102114</t>
  </si>
  <si>
    <t>Výsadba dřeviny s balem D do 0,5 m do jamky se zalitím v rovině a svahu do 1:5, vč. komparativního řezu</t>
  </si>
  <si>
    <t>-1689825778</t>
  </si>
  <si>
    <t>54</t>
  </si>
  <si>
    <t>R-185802114</t>
  </si>
  <si>
    <t>Aplikace půdního kondicionéru k jednotlivým rostlinám v rovině a svahu do 1:5</t>
  </si>
  <si>
    <t>1848856573</t>
  </si>
  <si>
    <t>4*0,001 'Přepočtené koeficientem množství</t>
  </si>
  <si>
    <t>55</t>
  </si>
  <si>
    <t>251911550-R</t>
  </si>
  <si>
    <t>Půdní kondicionér vícesložkový, vč. dovozu, ztratné 3% v ceně</t>
  </si>
  <si>
    <t>kg</t>
  </si>
  <si>
    <t>-1587878964</t>
  </si>
  <si>
    <t>"množství  1,0kg/ks"1*stromy</t>
  </si>
  <si>
    <t>56</t>
  </si>
  <si>
    <t>184911111-R</t>
  </si>
  <si>
    <t>Uvázání dřeviny ke kůlům</t>
  </si>
  <si>
    <t>-1241523833</t>
  </si>
  <si>
    <t>57</t>
  </si>
  <si>
    <t>184215133</t>
  </si>
  <si>
    <t>Ukotvení kmene dřevin třemi kůly D do 0,1 m délky do 3 m</t>
  </si>
  <si>
    <t>-366862130</t>
  </si>
  <si>
    <t>58</t>
  </si>
  <si>
    <t>60591255</t>
  </si>
  <si>
    <t>kůl vyvazovací dřevěný impregnovaný D 8cm dl 2,5m</t>
  </si>
  <si>
    <t>1556084370</t>
  </si>
  <si>
    <t>"počet stromů*3ks kůlů ke každému"3*stromy</t>
  </si>
  <si>
    <t>R-1005</t>
  </si>
  <si>
    <t>Příčka z půlené frézované kulatiny prům. 8 cm, délka 60 cm, ztratné 1%</t>
  </si>
  <si>
    <t>899988044</t>
  </si>
  <si>
    <t>"počet stromů*9ks příčky ke každému"9*stromy</t>
  </si>
  <si>
    <t>60</t>
  </si>
  <si>
    <t>R-1008</t>
  </si>
  <si>
    <t>Úvazek pro kotvení, bavlněný, šířka 30 mm</t>
  </si>
  <si>
    <t>883689361</t>
  </si>
  <si>
    <t>"2m úvazku/1ks stromu"2*stromy</t>
  </si>
  <si>
    <t>61</t>
  </si>
  <si>
    <t>184813162</t>
  </si>
  <si>
    <t>Zřízení ochranného nátěru kmene stromu do výšky 1 m obvodu přes 180 do 250 mm</t>
  </si>
  <si>
    <t>1975553659</t>
  </si>
  <si>
    <t>62</t>
  </si>
  <si>
    <t>100</t>
  </si>
  <si>
    <t>Ochranný nátěr na kmeny proti korní spále způsobené teplotními vlivy</t>
  </si>
  <si>
    <t>-1875046184</t>
  </si>
  <si>
    <t>63</t>
  </si>
  <si>
    <t>184215412</t>
  </si>
  <si>
    <t>Zhotovení závlahové mísy dřevin D do 1,0 m v rovině nebo na svahu do 1:5</t>
  </si>
  <si>
    <t>-1212875953</t>
  </si>
  <si>
    <t>64</t>
  </si>
  <si>
    <t>184911421</t>
  </si>
  <si>
    <t>Mulčování rostlin kůrou tl. do 0,1 m v rovině a svahu do 1:5</t>
  </si>
  <si>
    <t>-897559005</t>
  </si>
  <si>
    <t>65</t>
  </si>
  <si>
    <t>10391100</t>
  </si>
  <si>
    <t>kůra mulčovací VL</t>
  </si>
  <si>
    <t>-150871982</t>
  </si>
  <si>
    <t>4*0,1 'Přepočtené koeficientem množství</t>
  </si>
  <si>
    <t>66</t>
  </si>
  <si>
    <t>185804312.1</t>
  </si>
  <si>
    <t>Zalití rostlin vodou plocha přes 20 m2</t>
  </si>
  <si>
    <t>-858975138</t>
  </si>
  <si>
    <t>"převod na m3*počet stromů"(100/1000)*stromy</t>
  </si>
  <si>
    <t>67</t>
  </si>
  <si>
    <t>185851121</t>
  </si>
  <si>
    <t>Dovoz vody pro zálivku rostlin za vzdálenost do 1000 m</t>
  </si>
  <si>
    <t>-942214639</t>
  </si>
  <si>
    <t>68</t>
  </si>
  <si>
    <t>185851129</t>
  </si>
  <si>
    <t>Příplatek k dovozu vody pro zálivku rostlin do 1000 m ZKD 1000 m</t>
  </si>
  <si>
    <t>-370320047</t>
  </si>
  <si>
    <t>69</t>
  </si>
  <si>
    <t>082113210.2</t>
  </si>
  <si>
    <t>voda pitná pro ostatní odběratele</t>
  </si>
  <si>
    <t>1489125898</t>
  </si>
  <si>
    <t>N05</t>
  </si>
  <si>
    <t>Materiál pro výsadbu</t>
  </si>
  <si>
    <t>70</t>
  </si>
  <si>
    <t>R_20018211</t>
  </si>
  <si>
    <t>Carpinus betulus 'Lucas', obvod kmene 14-16 cm, s balem, ztratné 3% v ceně</t>
  </si>
  <si>
    <t>1785777529</t>
  </si>
  <si>
    <t>71</t>
  </si>
  <si>
    <t>R_2003401</t>
  </si>
  <si>
    <t>Prunus avium ´Plena´, obvod kmene 14-16 cm, s balem, ztratné 3% v ceně</t>
  </si>
  <si>
    <t>-584644102</t>
  </si>
  <si>
    <t>N037</t>
  </si>
  <si>
    <t>Založení trvalkového záhonu</t>
  </si>
  <si>
    <t>N011</t>
  </si>
  <si>
    <t>Výsadba trvalek</t>
  </si>
  <si>
    <t>72</t>
  </si>
  <si>
    <t>122151101</t>
  </si>
  <si>
    <t>Odkopávky a prokopávky nezapažené v hornině třídy těžitelnosti I skupiny 1 a 2 objem do 20 m3 strojně</t>
  </si>
  <si>
    <t>-1668195252</t>
  </si>
  <si>
    <t>pl_trvalky_štěrk*0,2</t>
  </si>
  <si>
    <t>73</t>
  </si>
  <si>
    <t>-1564904456</t>
  </si>
  <si>
    <t>74</t>
  </si>
  <si>
    <t>-888689501</t>
  </si>
  <si>
    <t>75</t>
  </si>
  <si>
    <t>184853511</t>
  </si>
  <si>
    <t>Chemické odplevelení před založením kultury nad 20 m2 postřikem na široko v rovině a svahu do 1:5 strojně</t>
  </si>
  <si>
    <t>-73563102</t>
  </si>
  <si>
    <t>(pl_trvalky_štěrk+pl_záhon_trav)*2</t>
  </si>
  <si>
    <t>76</t>
  </si>
  <si>
    <t>25234001.1</t>
  </si>
  <si>
    <t>herbicid totální systémový neselektivní, bal.1 l (5l/ha)</t>
  </si>
  <si>
    <t>litr</t>
  </si>
  <si>
    <t>1156027249</t>
  </si>
  <si>
    <t>160*0,0005 'Přepočtené koeficientem množství</t>
  </si>
  <si>
    <t>77</t>
  </si>
  <si>
    <t>183403132</t>
  </si>
  <si>
    <t>Obdělání půdy rytím zemina tř 3 v rovině a svahu do 1:5</t>
  </si>
  <si>
    <t>-1132694634</t>
  </si>
  <si>
    <t>pl_trvalky_štěrk+pl_záhon_trav</t>
  </si>
  <si>
    <t>78</t>
  </si>
  <si>
    <t>R-564201111</t>
  </si>
  <si>
    <t>Podklad nebo podsyp ze štěrkopísku ŠP tl do 20 mm</t>
  </si>
  <si>
    <t>1107210408</t>
  </si>
  <si>
    <t>pl_trvalky_štěrk*0,13</t>
  </si>
  <si>
    <t>79</t>
  </si>
  <si>
    <t>58337302</t>
  </si>
  <si>
    <t>štěrkopísek frakce 8/16</t>
  </si>
  <si>
    <t>95401217</t>
  </si>
  <si>
    <t>"80% objemu, tl. 13 cm, převod na tuny"pl_trvalky_štěrk*0,8*0,13*2000/1000</t>
  </si>
  <si>
    <t>80</t>
  </si>
  <si>
    <t>183403114.1</t>
  </si>
  <si>
    <t>Obdělání půdy kultivátorováním v rovině a svahu do 1:5</t>
  </si>
  <si>
    <t>267147331</t>
  </si>
  <si>
    <t>81</t>
  </si>
  <si>
    <t>183403153.1.1</t>
  </si>
  <si>
    <t>Obdělání půdy hrabáním v rovině a svahu do 1:5</t>
  </si>
  <si>
    <t>1671624831</t>
  </si>
  <si>
    <t>82</t>
  </si>
  <si>
    <t>181351003</t>
  </si>
  <si>
    <t>Rozprostření ornice tl vrstvy do 200 mm pl do 100 m2 v rovině nebo ve svahu do 1:5 strojně</t>
  </si>
  <si>
    <t>-1811623825</t>
  </si>
  <si>
    <t>83</t>
  </si>
  <si>
    <t>R-1012.1.1.1</t>
  </si>
  <si>
    <t>Zemina tříděná zahradní vč. dopravy, ztratné 3% v ceně</t>
  </si>
  <si>
    <t>-1284729448</t>
  </si>
  <si>
    <t>"převod na tuny ohumus"pl_záhon_trav*0,1*2000/1000</t>
  </si>
  <si>
    <t>84</t>
  </si>
  <si>
    <t>1442866464</t>
  </si>
  <si>
    <t>85</t>
  </si>
  <si>
    <t>-1731621678</t>
  </si>
  <si>
    <t>"záhon trav - množství 100g/m2"0,1*pl_záhon_trav</t>
  </si>
  <si>
    <t>86</t>
  </si>
  <si>
    <t>916371214-R1</t>
  </si>
  <si>
    <t>Instalace samofixační obruby z ocelové pásoviny; 3/200/2000 mm</t>
  </si>
  <si>
    <t>-94900601</t>
  </si>
  <si>
    <t>"roxory ve vzdál. 1m, včetně jejich přivaření a bet. patky"obrubník_ocel</t>
  </si>
  <si>
    <t>87</t>
  </si>
  <si>
    <t>R-1018.1</t>
  </si>
  <si>
    <t>Ocelová samofixační obruba, pozink.plech 2000x200x3mm, bez vrchního lemu</t>
  </si>
  <si>
    <t>-985590799</t>
  </si>
  <si>
    <t>"10% ztratné"obrubník_ocel*1,1</t>
  </si>
  <si>
    <t>88</t>
  </si>
  <si>
    <t>R-1018.2</t>
  </si>
  <si>
    <t>Kotvící roxor, pr. 16mm, délka 200mm</t>
  </si>
  <si>
    <t>1682400231</t>
  </si>
  <si>
    <t>"délka obrubníku*1 ks/bm*10% ztratné"obrubník_ocel*1*1,1</t>
  </si>
  <si>
    <t>89</t>
  </si>
  <si>
    <t>184911161</t>
  </si>
  <si>
    <t>Mulčování záhonů kačírkem tl. vrstvy do 0,1 m v rovině a svahu do 1:5</t>
  </si>
  <si>
    <t>1853833652</t>
  </si>
  <si>
    <t>90</t>
  </si>
  <si>
    <t>58343872</t>
  </si>
  <si>
    <t>kamenivo drcené hrubé frakce 8/16</t>
  </si>
  <si>
    <t>1560935682</t>
  </si>
  <si>
    <t>"tl. 7 cm, převod na tuny"pl_trvalky_štěrk*0,07*2000/1000</t>
  </si>
  <si>
    <t>91</t>
  </si>
  <si>
    <t>303440497</t>
  </si>
  <si>
    <t>92</t>
  </si>
  <si>
    <t>-252864053</t>
  </si>
  <si>
    <t>40*0,1 'Přepočtené koeficientem množství</t>
  </si>
  <si>
    <t>93</t>
  </si>
  <si>
    <t>9361241121-R</t>
  </si>
  <si>
    <t>Montáž dřevěného kůlu s lanem</t>
  </si>
  <si>
    <t>497905180</t>
  </si>
  <si>
    <t>"počet kůlů na jednotlivé záhony"18</t>
  </si>
  <si>
    <t>94</t>
  </si>
  <si>
    <t>60591251</t>
  </si>
  <si>
    <t>kůl vyvazovací dřevěný impregnovaný D 8cm dl 1,5m, ztratné 10%</t>
  </si>
  <si>
    <t>544591628</t>
  </si>
  <si>
    <t>18*1,1 'Přepočtené koeficientem množství</t>
  </si>
  <si>
    <t>95</t>
  </si>
  <si>
    <t>9361241122-R</t>
  </si>
  <si>
    <t>Provléknutí a natažení lana sloupky</t>
  </si>
  <si>
    <t>-1201829163</t>
  </si>
  <si>
    <t>"délka trvalkových záhonů, lano ve dvou řadách"25*2</t>
  </si>
  <si>
    <t>96</t>
  </si>
  <si>
    <t>67543131-R</t>
  </si>
  <si>
    <t>přírodní jutové lano - čtyřpramenné stáčené, průměr 8mm</t>
  </si>
  <si>
    <t>18677502</t>
  </si>
  <si>
    <t>50*1,1 'Přepočtené koeficientem množství</t>
  </si>
  <si>
    <t>97</t>
  </si>
  <si>
    <t>183111111</t>
  </si>
  <si>
    <t>Hloubení jamek bez výměny půdy zeminy tř 1 až 4 objem do 0,002 m3 v rovině a svahu do 1:5</t>
  </si>
  <si>
    <t>226281904</t>
  </si>
  <si>
    <t>trvalky+cibuloviny</t>
  </si>
  <si>
    <t>98</t>
  </si>
  <si>
    <t>183211312</t>
  </si>
  <si>
    <t>Výsadba trvalek prostokořenných</t>
  </si>
  <si>
    <t>875738773</t>
  </si>
  <si>
    <t>99</t>
  </si>
  <si>
    <t>183211313.1</t>
  </si>
  <si>
    <t>Výsadba cibulí nebo hlíz</t>
  </si>
  <si>
    <t>-1000988745</t>
  </si>
  <si>
    <t>185804312</t>
  </si>
  <si>
    <t>-1098252143</t>
  </si>
  <si>
    <t>"trvalkové záhony - převod na m3*m2"(10/1000)*(pl_trvalky_štěrk+pl_záhon_trav)</t>
  </si>
  <si>
    <t>101</t>
  </si>
  <si>
    <t>-2022795975</t>
  </si>
  <si>
    <t>102</t>
  </si>
  <si>
    <t>1970287241</t>
  </si>
  <si>
    <t>103</t>
  </si>
  <si>
    <t>082113210</t>
  </si>
  <si>
    <t>2128372409</t>
  </si>
  <si>
    <t>N06</t>
  </si>
  <si>
    <t>Trvalky materiál</t>
  </si>
  <si>
    <t>104</t>
  </si>
  <si>
    <t>R_5000111</t>
  </si>
  <si>
    <t>Agastache 'Blue Fortune', K9, ztatné 3% v ceně</t>
  </si>
  <si>
    <t>1217981107</t>
  </si>
  <si>
    <t>105</t>
  </si>
  <si>
    <t>R_4000171</t>
  </si>
  <si>
    <t>Achillea filipendulina 'Coronation Gold', K9, ztratné 3%v ceně</t>
  </si>
  <si>
    <t>1201896715</t>
  </si>
  <si>
    <t>106</t>
  </si>
  <si>
    <t>R_40009811</t>
  </si>
  <si>
    <t>Calamagrostis x acutiflora ´Karl Foerster´, K 9, ztratné 3%v ceně</t>
  </si>
  <si>
    <t>1774176565</t>
  </si>
  <si>
    <t>107</t>
  </si>
  <si>
    <t>R_403.1</t>
  </si>
  <si>
    <t>Calamagrostis brachytricha, K 9, ztratné 3%v ceně</t>
  </si>
  <si>
    <t>-1156287772</t>
  </si>
  <si>
    <t>108</t>
  </si>
  <si>
    <t>R_50001811</t>
  </si>
  <si>
    <t>Eremurus stenophyllus, ztratné 3% v ceně</t>
  </si>
  <si>
    <t>-1660425753</t>
  </si>
  <si>
    <t>109</t>
  </si>
  <si>
    <t>R_4481</t>
  </si>
  <si>
    <t>Panicum virgatum 'Rotbraun', K9, ztratné 3%v ceně</t>
  </si>
  <si>
    <t>673620327</t>
  </si>
  <si>
    <t>110</t>
  </si>
  <si>
    <t>R_424</t>
  </si>
  <si>
    <t>Artemisia ludoviciana var. Albula 'Valerie Finnis', ztratné 3%v ceně</t>
  </si>
  <si>
    <t>-1790160384</t>
  </si>
  <si>
    <t>111</t>
  </si>
  <si>
    <t>R_4591</t>
  </si>
  <si>
    <t>Aster dumosus 'Victor', K 9, ztratné 3%v ceně</t>
  </si>
  <si>
    <t>376194726</t>
  </si>
  <si>
    <t>112</t>
  </si>
  <si>
    <t>R_40001721</t>
  </si>
  <si>
    <t>Coreopsis verticillata 'Grandiflora', K9, ztratné 3%v ceně</t>
  </si>
  <si>
    <t>-1823693515</t>
  </si>
  <si>
    <t>113</t>
  </si>
  <si>
    <t>R_40002512</t>
  </si>
  <si>
    <t>Geranium x magnificum, K9, ztratné 3%v ceně</t>
  </si>
  <si>
    <t>1222268377</t>
  </si>
  <si>
    <t>114</t>
  </si>
  <si>
    <t>R_40003011</t>
  </si>
  <si>
    <t>Hemerocalis´Corky´, K13, ztratné 3%v ceně</t>
  </si>
  <si>
    <t>1514140304</t>
  </si>
  <si>
    <t>115</t>
  </si>
  <si>
    <t>R_5000171</t>
  </si>
  <si>
    <t>Iris x barbata (střední, žlutá), K11x11, ztratné 3% v ceně</t>
  </si>
  <si>
    <t>-1795284356</t>
  </si>
  <si>
    <t>116</t>
  </si>
  <si>
    <t>R_40000811</t>
  </si>
  <si>
    <t>Papaver orientale ´Allegro´, K9, ztratné 3%v ceně</t>
  </si>
  <si>
    <t>-633595215</t>
  </si>
  <si>
    <t>117</t>
  </si>
  <si>
    <t>R_4311</t>
  </si>
  <si>
    <t>Penstemon digitalis ´Mystica´, K9, ztratné 3%v ceně</t>
  </si>
  <si>
    <t>-778892720</t>
  </si>
  <si>
    <t>118</t>
  </si>
  <si>
    <t>R_481</t>
  </si>
  <si>
    <t>Phlomis russeliana, K9, ztratné 3%v ceně</t>
  </si>
  <si>
    <t>1644840235</t>
  </si>
  <si>
    <t>119</t>
  </si>
  <si>
    <t>R_4001012</t>
  </si>
  <si>
    <t>Salvia officinalis ´Berggarten´, K9, ztratné 3% v ceně</t>
  </si>
  <si>
    <t>584306484</t>
  </si>
  <si>
    <t>120</t>
  </si>
  <si>
    <t>R_4681</t>
  </si>
  <si>
    <t>Sedum telephium 'Matrona', K9, ztratné 3%v ceně</t>
  </si>
  <si>
    <t>517021530</t>
  </si>
  <si>
    <t>121</t>
  </si>
  <si>
    <t>R_4000071.2</t>
  </si>
  <si>
    <t>Anemone sylvestris, K9, ztratné 3%v ceně</t>
  </si>
  <si>
    <t>1276932489</t>
  </si>
  <si>
    <t>122</t>
  </si>
  <si>
    <t>R_40141</t>
  </si>
  <si>
    <t>Bergenia ´Winterglut´, K 9, ztratné 3%v ceně</t>
  </si>
  <si>
    <t>2091466072</t>
  </si>
  <si>
    <t>123</t>
  </si>
  <si>
    <t>R_4000271</t>
  </si>
  <si>
    <t>Geranium x cantabrigiense´Cambridge´, K9, ztratné 3% v ceně</t>
  </si>
  <si>
    <t>-1831597355</t>
  </si>
  <si>
    <t>124</t>
  </si>
  <si>
    <t>R_400024121</t>
  </si>
  <si>
    <t>Geranium wlassovianum, K 9, ztratné 3% v ceně</t>
  </si>
  <si>
    <t>2032690439</t>
  </si>
  <si>
    <t>125</t>
  </si>
  <si>
    <t>R_4000851</t>
  </si>
  <si>
    <t>Origanum vulgare ´Aureum´, K9, ztratné 3% v ceně</t>
  </si>
  <si>
    <t>-1284089634</t>
  </si>
  <si>
    <t>126</t>
  </si>
  <si>
    <t>R_4000852</t>
  </si>
  <si>
    <t>Catananche caerulea, K9, ztratné 3% v ceně</t>
  </si>
  <si>
    <t>-2026785969</t>
  </si>
  <si>
    <t>127</t>
  </si>
  <si>
    <t>R_400121.1</t>
  </si>
  <si>
    <t>Centranthus ruber ´Coccineus´, K9, ztratné 3% v ceně</t>
  </si>
  <si>
    <t>1314870123</t>
  </si>
  <si>
    <t>128</t>
  </si>
  <si>
    <t>R_500006/1</t>
  </si>
  <si>
    <t>Gaura lindheimeri, K9, ztratné 3%v ceně</t>
  </si>
  <si>
    <t>-940688893</t>
  </si>
  <si>
    <t>129</t>
  </si>
  <si>
    <t>R_40000511</t>
  </si>
  <si>
    <t>Allium jesdianum´Purple King´, ztratné 3%v ceně</t>
  </si>
  <si>
    <t>1311296510</t>
  </si>
  <si>
    <t>130</t>
  </si>
  <si>
    <t>R_400005111</t>
  </si>
  <si>
    <t>Allium sphaerocephalon, ztratné 3%v ceně</t>
  </si>
  <si>
    <t>-167859270</t>
  </si>
  <si>
    <t>131</t>
  </si>
  <si>
    <t>R_4000031</t>
  </si>
  <si>
    <t>Crocus chrysanthus ´Dorothy´, ztratné 3%v ceně</t>
  </si>
  <si>
    <t>541518711</t>
  </si>
  <si>
    <t>132</t>
  </si>
  <si>
    <t>R_400007.11.12</t>
  </si>
  <si>
    <t>Crocus tommasinianus ´Ruby Giant´, ztratné 3%v ceně</t>
  </si>
  <si>
    <t>-738727836</t>
  </si>
  <si>
    <t>133</t>
  </si>
  <si>
    <t>R_4231</t>
  </si>
  <si>
    <t>Tulipa praestans 'Fusilier', ztratné 3%v ceně</t>
  </si>
  <si>
    <t>-91067639</t>
  </si>
  <si>
    <t>134</t>
  </si>
  <si>
    <t>R_4000081.1</t>
  </si>
  <si>
    <t>Tulipa tarda, ztratné 3%v ceně</t>
  </si>
  <si>
    <t>1707714402</t>
  </si>
  <si>
    <t>135</t>
  </si>
  <si>
    <t>R_40009811.1</t>
  </si>
  <si>
    <t>-760916400</t>
  </si>
  <si>
    <t>136</t>
  </si>
  <si>
    <t>R_40272</t>
  </si>
  <si>
    <t>Deschampsia cespitosa ´Palava´, K 9, ztratné 3%v ceně</t>
  </si>
  <si>
    <t>1846649230</t>
  </si>
  <si>
    <t>137</t>
  </si>
  <si>
    <t>R_4000051.4</t>
  </si>
  <si>
    <t>Allium aflatunense 'Purple Sensation', ztratné 3%v ceně</t>
  </si>
  <si>
    <t>-1596130432</t>
  </si>
  <si>
    <t>138</t>
  </si>
  <si>
    <t>R_421</t>
  </si>
  <si>
    <t>Narcissus poeticus var. recurvus, ztratné 3%v ceně</t>
  </si>
  <si>
    <t>383013824</t>
  </si>
  <si>
    <t>N09</t>
  </si>
  <si>
    <t>Založení trávníku</t>
  </si>
  <si>
    <t>139</t>
  </si>
  <si>
    <t>234421392</t>
  </si>
  <si>
    <t>140</t>
  </si>
  <si>
    <t>-1590671346</t>
  </si>
  <si>
    <t>330*0,0005 'Přepočtené koeficientem množství</t>
  </si>
  <si>
    <t>141</t>
  </si>
  <si>
    <t>183403114</t>
  </si>
  <si>
    <t>380727918</t>
  </si>
  <si>
    <t>142</t>
  </si>
  <si>
    <t>183403153</t>
  </si>
  <si>
    <t>1364456335</t>
  </si>
  <si>
    <t>143</t>
  </si>
  <si>
    <t>185802113</t>
  </si>
  <si>
    <t>Hnojení půdy umělým hnojivem na široko v rovině a svahu do 1:5</t>
  </si>
  <si>
    <t>-2133642138</t>
  </si>
  <si>
    <t>6,6*0,001 'Přepočtené koeficientem množství</t>
  </si>
  <si>
    <t>144</t>
  </si>
  <si>
    <t>25191155</t>
  </si>
  <si>
    <t>hnojivo průmyslové</t>
  </si>
  <si>
    <t>-724495806</t>
  </si>
  <si>
    <t>"2 kg/100m2"trávník*0,02</t>
  </si>
  <si>
    <t>145</t>
  </si>
  <si>
    <t>181351103</t>
  </si>
  <si>
    <t>Rozprostření ornice tl vrstvy do 200 mm pl přes 100 do 500 m2 v rovině nebo ve svahu do 1:5 strojně</t>
  </si>
  <si>
    <t>1257652355</t>
  </si>
  <si>
    <t>146</t>
  </si>
  <si>
    <t>-214276697</t>
  </si>
  <si>
    <t>"převod na tuny ohumus keře"trávník*0,05*2000/1000</t>
  </si>
  <si>
    <t>147</t>
  </si>
  <si>
    <t>183403161</t>
  </si>
  <si>
    <t>Obdělání půdy válením v rovině a svahu do 1:5</t>
  </si>
  <si>
    <t>-1423028918</t>
  </si>
  <si>
    <t>148</t>
  </si>
  <si>
    <t>181411131</t>
  </si>
  <si>
    <t>Založení parkového trávníku výsevem pl do 1000 m2 v rovině a ve svahu do 1:5</t>
  </si>
  <si>
    <t>-1041251701</t>
  </si>
  <si>
    <t>149</t>
  </si>
  <si>
    <t>00572410</t>
  </si>
  <si>
    <t>osivo směs travní parková</t>
  </si>
  <si>
    <t>830589698</t>
  </si>
  <si>
    <t>330*0,03 'Přepočtené koeficientem množství</t>
  </si>
  <si>
    <t>150</t>
  </si>
  <si>
    <t>185803211</t>
  </si>
  <si>
    <t xml:space="preserve">Uválcování trávníku v rovině a svahu </t>
  </si>
  <si>
    <t>-1610266453</t>
  </si>
  <si>
    <t>151</t>
  </si>
  <si>
    <t>998231311</t>
  </si>
  <si>
    <t>Přesun hmot pro sadovnické a krajinářské úpravy vodorovně do 5000 m</t>
  </si>
  <si>
    <t>-137415876</t>
  </si>
  <si>
    <t>152</t>
  </si>
  <si>
    <t>998231411</t>
  </si>
  <si>
    <t>Ruční přesun hmot pro sadovnické a krajinářské úpravy do100 m</t>
  </si>
  <si>
    <t>-793617004</t>
  </si>
  <si>
    <t>N14</t>
  </si>
  <si>
    <t>Mobiliář</t>
  </si>
  <si>
    <t>153</t>
  </si>
  <si>
    <t>936104211</t>
  </si>
  <si>
    <t>Montáž odpadkového koše do betonové patky</t>
  </si>
  <si>
    <t>845684987</t>
  </si>
  <si>
    <t>154</t>
  </si>
  <si>
    <t>749101320/R1</t>
  </si>
  <si>
    <t>Odpadkový koš se stříškou, ocelová nosná konstrukce s práškovým vypal. lakem RAL 7035, kužel pr. 550mm, výška 1015mm, objem 80 l, kotvený do beton. patky</t>
  </si>
  <si>
    <t>-1992114997</t>
  </si>
  <si>
    <t>155</t>
  </si>
  <si>
    <t>936124112</t>
  </si>
  <si>
    <t>Montáž lavičky a sedacích prvků, včetně štěrkového lože nebo ukotvení do bet. patky</t>
  </si>
  <si>
    <t>1283158870</t>
  </si>
  <si>
    <t>156</t>
  </si>
  <si>
    <t>749101000-R7</t>
  </si>
  <si>
    <t>Lavička s opěradlem a integrovaným stojanem na kola, konstrukce noh ocelová, sedák a opěradlo z trop. dřeva, rozměr 3000x290x790mm, kotveno do bet. patky, včetně dopravy</t>
  </si>
  <si>
    <t>752884398</t>
  </si>
  <si>
    <t>157</t>
  </si>
  <si>
    <t>749101000-R8</t>
  </si>
  <si>
    <t>Lehátko s opěradlem bez područek,  konstrukce zinková ocelová, s práškovým vypalovacím lakem RAL 7016, sedák a opěradlo z trop. dřeva, rozměr 1630x600x930mm, kotveno do bet. patky, včetně dopravy</t>
  </si>
  <si>
    <t>1921285097</t>
  </si>
  <si>
    <t>158</t>
  </si>
  <si>
    <t>7491010701/R5</t>
  </si>
  <si>
    <t>Sedací dřevěný hranol - kvádrová lavice, materiál dub, rovné provedení, rozměr 2000x400x440m, včetně montáže a dopravy</t>
  </si>
  <si>
    <t>-2129715793</t>
  </si>
  <si>
    <t>159</t>
  </si>
  <si>
    <t>7491010701/R7</t>
  </si>
  <si>
    <t>Sedací dřevěné krychle, materiál dub, rozměr 400x400x440m, včetně montáže a dopravy</t>
  </si>
  <si>
    <t>351152088</t>
  </si>
  <si>
    <t>160</t>
  </si>
  <si>
    <t>R-936174311</t>
  </si>
  <si>
    <t>Montáž informační tabule k dráze</t>
  </si>
  <si>
    <t>1966881808</t>
  </si>
  <si>
    <t>161</t>
  </si>
  <si>
    <t>R26.5</t>
  </si>
  <si>
    <t>Informační tabule, výška 1,8m, tabule 400x600mm, včetně grafického návrhu, vč. ukotvení a dopravy</t>
  </si>
  <si>
    <t>-1134286773</t>
  </si>
  <si>
    <t>162</t>
  </si>
  <si>
    <t>R2-936174311</t>
  </si>
  <si>
    <t>Montáž prvků skill zóny k dráze pro kola</t>
  </si>
  <si>
    <t>1542497579</t>
  </si>
  <si>
    <t>163</t>
  </si>
  <si>
    <t>R26.51</t>
  </si>
  <si>
    <t>Balanční vahadlová houpačka, konstrukce zinková ocelová, dřevo akát, rozměr: 5000x500x250mm</t>
  </si>
  <si>
    <t>-1042264213</t>
  </si>
  <si>
    <t>164</t>
  </si>
  <si>
    <t>R26.52</t>
  </si>
  <si>
    <t>Zúžený mostek, konstrukce zinková ocelová, dřevo akát, rozměr:5300x220x500-200mm</t>
  </si>
  <si>
    <t>287683296</t>
  </si>
  <si>
    <t>165</t>
  </si>
  <si>
    <t>R26.53</t>
  </si>
  <si>
    <t>Kopec, konstrukce zinková ocelová, dřevo akát, rozměr: 3900x750x500mm</t>
  </si>
  <si>
    <t>716139774</t>
  </si>
  <si>
    <t>166</t>
  </si>
  <si>
    <t>R26.54</t>
  </si>
  <si>
    <t>Zatáčka 180 klopená, konstrukce zinková ocelová, dřevo akát, rozměr: 2400x4200mm, výška 390mm, šířka 750-1300mm</t>
  </si>
  <si>
    <t>1894118341</t>
  </si>
  <si>
    <t>167</t>
  </si>
  <si>
    <t>998231311R</t>
  </si>
  <si>
    <t>Přesun hmot pro mobiliář dopravní vzdálenost do 5000 m</t>
  </si>
  <si>
    <t>1622765787</t>
  </si>
  <si>
    <t>168</t>
  </si>
  <si>
    <t>998231411R</t>
  </si>
  <si>
    <t>Ruční přesun hmot pro mobiliář do100 m</t>
  </si>
  <si>
    <t>1648021382</t>
  </si>
  <si>
    <t>SEZNAM FIGUR</t>
  </si>
  <si>
    <t>Výměra</t>
  </si>
  <si>
    <t>1080+430</t>
  </si>
  <si>
    <t>Použití figury:</t>
  </si>
  <si>
    <t>obrubník_ocel</t>
  </si>
  <si>
    <t>délky ocelových obrubníků u záhonů</t>
  </si>
  <si>
    <t>300+30</t>
  </si>
  <si>
    <t>360+175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</si>
</sst>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/>
    <xf numFmtId="0" fontId="11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1" fillId="0" borderId="0" xfId="0" applyNumberFormat="1" applyFont="1"/>
    <xf numFmtId="0" fontId="11" fillId="0" borderId="14" xfId="0" applyFont="1" applyBorder="1"/>
    <xf numFmtId="166" fontId="11" fillId="0" borderId="0" xfId="0" applyNumberFormat="1" applyFont="1"/>
    <xf numFmtId="166" fontId="11" fillId="0" borderId="15" xfId="0" applyNumberFormat="1" applyFont="1" applyBorder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E5" s="18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E6" s="18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8"/>
      <c r="BS8" s="16" t="s">
        <v>6</v>
      </c>
    </row>
    <row r="9" spans="1:74" ht="14.45" customHeight="1">
      <c r="B9" s="19"/>
      <c r="AR9" s="19"/>
      <c r="BE9" s="18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8"/>
      <c r="BS11" s="16" t="s">
        <v>6</v>
      </c>
    </row>
    <row r="12" spans="1:74" ht="6.95" customHeight="1">
      <c r="B12" s="19"/>
      <c r="AR12" s="19"/>
      <c r="BE12" s="18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8"/>
      <c r="BS13" s="16" t="s">
        <v>6</v>
      </c>
    </row>
    <row r="14" spans="1:74" ht="12.75">
      <c r="B14" s="19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6" t="s">
        <v>27</v>
      </c>
      <c r="AN14" s="28" t="s">
        <v>29</v>
      </c>
      <c r="AR14" s="19"/>
      <c r="BE14" s="188"/>
      <c r="BS14" s="16" t="s">
        <v>6</v>
      </c>
    </row>
    <row r="15" spans="1:74" ht="6.95" customHeight="1">
      <c r="B15" s="19"/>
      <c r="AR15" s="19"/>
      <c r="BE15" s="18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8"/>
      <c r="BS17" s="16" t="s">
        <v>32</v>
      </c>
    </row>
    <row r="18" spans="2:71" ht="6.95" customHeight="1">
      <c r="B18" s="19"/>
      <c r="AR18" s="19"/>
      <c r="BE18" s="18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8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8"/>
      <c r="BS20" s="16" t="s">
        <v>32</v>
      </c>
    </row>
    <row r="21" spans="2:71" ht="6.95" customHeight="1">
      <c r="B21" s="19"/>
      <c r="AR21" s="19"/>
      <c r="BE21" s="188"/>
    </row>
    <row r="22" spans="2:71" ht="12" customHeight="1">
      <c r="B22" s="19"/>
      <c r="D22" s="26" t="s">
        <v>35</v>
      </c>
      <c r="AR22" s="19"/>
      <c r="BE22" s="188"/>
    </row>
    <row r="23" spans="2:71" ht="16.5" customHeight="1">
      <c r="B23" s="19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  <c r="BE23" s="188"/>
    </row>
    <row r="24" spans="2:71" ht="6.95" customHeight="1">
      <c r="B24" s="19"/>
      <c r="AR24" s="19"/>
      <c r="BE24" s="18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6">
        <f>ROUND(AG94,2)</f>
        <v>0</v>
      </c>
      <c r="AL26" s="197"/>
      <c r="AM26" s="197"/>
      <c r="AN26" s="197"/>
      <c r="AO26" s="197"/>
      <c r="AR26" s="31"/>
      <c r="BE26" s="188"/>
    </row>
    <row r="27" spans="2:71" s="1" customFormat="1" ht="6.95" customHeight="1">
      <c r="B27" s="31"/>
      <c r="AR27" s="31"/>
      <c r="BE27" s="188"/>
    </row>
    <row r="28" spans="2:71" s="1" customFormat="1" ht="12.75">
      <c r="B28" s="31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31"/>
      <c r="BE28" s="188"/>
    </row>
    <row r="29" spans="2:71" s="2" customFormat="1" ht="14.45" customHeight="1">
      <c r="B29" s="35"/>
      <c r="D29" s="26" t="s">
        <v>40</v>
      </c>
      <c r="F29" s="26" t="s">
        <v>41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189"/>
    </row>
    <row r="30" spans="2:71" s="2" customFormat="1" ht="14.45" customHeight="1">
      <c r="B30" s="35"/>
      <c r="F30" s="26" t="s">
        <v>42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189"/>
    </row>
    <row r="31" spans="2:71" s="2" customFormat="1" ht="14.45" hidden="1" customHeight="1">
      <c r="B31" s="35"/>
      <c r="F31" s="26" t="s">
        <v>43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189"/>
    </row>
    <row r="32" spans="2:71" s="2" customFormat="1" ht="14.45" hidden="1" customHeight="1">
      <c r="B32" s="35"/>
      <c r="F32" s="26" t="s">
        <v>44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189"/>
    </row>
    <row r="33" spans="2:57" s="2" customFormat="1" ht="14.45" hidden="1" customHeight="1">
      <c r="B33" s="35"/>
      <c r="F33" s="26" t="s">
        <v>45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189"/>
    </row>
    <row r="34" spans="2:57" s="1" customFormat="1" ht="6.95" customHeight="1">
      <c r="B34" s="31"/>
      <c r="AR34" s="31"/>
      <c r="BE34" s="188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2" t="s">
        <v>48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2023/131/lok_5</v>
      </c>
      <c r="AR84" s="47"/>
    </row>
    <row r="85" spans="1:90" s="4" customFormat="1" ht="36.950000000000003" customHeight="1">
      <c r="B85" s="48"/>
      <c r="C85" s="49" t="s">
        <v>16</v>
      </c>
      <c r="L85" s="206" t="str">
        <f>K6</f>
        <v>Adaptační opatření na sídlištních plochách v MČ Praha 12 - Rakovského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k.ú. Modřany</v>
      </c>
      <c r="AI87" s="26" t="s">
        <v>22</v>
      </c>
      <c r="AM87" s="208" t="str">
        <f>IF(AN8= "","",AN8)</f>
        <v>22. 8. 2023</v>
      </c>
      <c r="AN87" s="208"/>
      <c r="AR87" s="31"/>
    </row>
    <row r="88" spans="1:90" s="1" customFormat="1" ht="6.95" customHeight="1">
      <c r="B88" s="31"/>
      <c r="AR88" s="31"/>
    </row>
    <row r="89" spans="1:90" s="1" customFormat="1" ht="25.7" customHeight="1">
      <c r="B89" s="31"/>
      <c r="C89" s="26" t="s">
        <v>24</v>
      </c>
      <c r="L89" s="3" t="str">
        <f>IF(E11= "","",E11)</f>
        <v>MČ Praha 12, Generála Šišky 2375/6, 143 00 Praha</v>
      </c>
      <c r="AI89" s="26" t="s">
        <v>30</v>
      </c>
      <c r="AM89" s="209" t="str">
        <f>IF(E17="","",E17)</f>
        <v>Atregia, s.r.o., Vážného 99/10, 621 00 Brno</v>
      </c>
      <c r="AN89" s="210"/>
      <c r="AO89" s="210"/>
      <c r="AP89" s="210"/>
      <c r="AR89" s="31"/>
      <c r="AS89" s="211" t="s">
        <v>56</v>
      </c>
      <c r="AT89" s="21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9" t="str">
        <f>IF(E20="","",E20)</f>
        <v>Ing. Lenka Požárová</v>
      </c>
      <c r="AN90" s="210"/>
      <c r="AO90" s="210"/>
      <c r="AP90" s="210"/>
      <c r="AR90" s="31"/>
      <c r="AS90" s="213"/>
      <c r="AT90" s="214"/>
      <c r="BD90" s="55"/>
    </row>
    <row r="91" spans="1:90" s="1" customFormat="1" ht="10.9" customHeight="1">
      <c r="B91" s="31"/>
      <c r="AR91" s="31"/>
      <c r="AS91" s="213"/>
      <c r="AT91" s="214"/>
      <c r="BD91" s="55"/>
    </row>
    <row r="92" spans="1:90" s="1" customFormat="1" ht="29.25" customHeight="1">
      <c r="B92" s="31"/>
      <c r="C92" s="215" t="s">
        <v>57</v>
      </c>
      <c r="D92" s="216"/>
      <c r="E92" s="216"/>
      <c r="F92" s="216"/>
      <c r="G92" s="216"/>
      <c r="H92" s="56"/>
      <c r="I92" s="217" t="s">
        <v>58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59</v>
      </c>
      <c r="AH92" s="216"/>
      <c r="AI92" s="216"/>
      <c r="AJ92" s="216"/>
      <c r="AK92" s="216"/>
      <c r="AL92" s="216"/>
      <c r="AM92" s="216"/>
      <c r="AN92" s="217" t="s">
        <v>60</v>
      </c>
      <c r="AO92" s="216"/>
      <c r="AP92" s="219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37.5" customHeight="1">
      <c r="A95" s="72" t="s">
        <v>79</v>
      </c>
      <c r="B95" s="73"/>
      <c r="C95" s="74"/>
      <c r="D95" s="222" t="s">
        <v>14</v>
      </c>
      <c r="E95" s="222"/>
      <c r="F95" s="222"/>
      <c r="G95" s="222"/>
      <c r="H95" s="222"/>
      <c r="I95" s="75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'2023-131-lok_5 - Adaptačn...'!J28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6" t="s">
        <v>80</v>
      </c>
      <c r="AR95" s="73"/>
      <c r="AS95" s="77">
        <v>0</v>
      </c>
      <c r="AT95" s="78">
        <f>ROUND(SUM(AV95:AW95),2)</f>
        <v>0</v>
      </c>
      <c r="AU95" s="79">
        <f>'2023-131-lok_5 - Adaptačn...'!P128</f>
        <v>0</v>
      </c>
      <c r="AV95" s="78">
        <f>'2023-131-lok_5 - Adaptačn...'!J31</f>
        <v>0</v>
      </c>
      <c r="AW95" s="78">
        <f>'2023-131-lok_5 - Adaptačn...'!J32</f>
        <v>0</v>
      </c>
      <c r="AX95" s="78">
        <f>'2023-131-lok_5 - Adaptačn...'!J33</f>
        <v>0</v>
      </c>
      <c r="AY95" s="78">
        <f>'2023-131-lok_5 - Adaptačn...'!J34</f>
        <v>0</v>
      </c>
      <c r="AZ95" s="78">
        <f>'2023-131-lok_5 - Adaptačn...'!F31</f>
        <v>0</v>
      </c>
      <c r="BA95" s="78">
        <f>'2023-131-lok_5 - Adaptačn...'!F32</f>
        <v>0</v>
      </c>
      <c r="BB95" s="78">
        <f>'2023-131-lok_5 - Adaptačn...'!F33</f>
        <v>0</v>
      </c>
      <c r="BC95" s="78">
        <f>'2023-131-lok_5 - Adaptačn...'!F34</f>
        <v>0</v>
      </c>
      <c r="BD95" s="80">
        <f>'2023-131-lok_5 - Adaptačn...'!F35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l1meI2dRruOUlAXJfQsI0BqbgANpwdLyX/LcmHCGjZTncRZR6W8jCzu75uzi4f5dLjeD3U+zang3Glcu/XB/5g==" saltValue="Wp6zX5BNITCqtMRAnbREBOazK06Is4It3IzxqJeIN/noxw1JxJsWZZRYnBwImV7+UOs+V+8haYBeA8fDWnn+G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131-lok_5 - Adaptač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5</v>
      </c>
      <c r="AZ2" s="82" t="s">
        <v>83</v>
      </c>
      <c r="BA2" s="82" t="s">
        <v>1</v>
      </c>
      <c r="BB2" s="82" t="s">
        <v>84</v>
      </c>
      <c r="BC2" s="82" t="s">
        <v>85</v>
      </c>
      <c r="BD2" s="82" t="s">
        <v>86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2" t="s">
        <v>87</v>
      </c>
      <c r="BA3" s="82" t="s">
        <v>88</v>
      </c>
      <c r="BB3" s="82" t="s">
        <v>89</v>
      </c>
      <c r="BC3" s="82" t="s">
        <v>90</v>
      </c>
      <c r="BD3" s="82" t="s">
        <v>91</v>
      </c>
    </row>
    <row r="4" spans="2:56" ht="24.95" customHeight="1">
      <c r="B4" s="19"/>
      <c r="D4" s="20" t="s">
        <v>92</v>
      </c>
      <c r="L4" s="19"/>
      <c r="M4" s="83" t="s">
        <v>10</v>
      </c>
      <c r="AT4" s="16" t="s">
        <v>4</v>
      </c>
      <c r="AZ4" s="82" t="s">
        <v>93</v>
      </c>
      <c r="BA4" s="82" t="s">
        <v>94</v>
      </c>
      <c r="BB4" s="82" t="s">
        <v>95</v>
      </c>
      <c r="BC4" s="82" t="s">
        <v>96</v>
      </c>
      <c r="BD4" s="82" t="s">
        <v>91</v>
      </c>
    </row>
    <row r="5" spans="2:56" ht="6.95" customHeight="1">
      <c r="B5" s="19"/>
      <c r="L5" s="19"/>
      <c r="AZ5" s="82" t="s">
        <v>97</v>
      </c>
      <c r="BA5" s="82" t="s">
        <v>98</v>
      </c>
      <c r="BB5" s="82" t="s">
        <v>95</v>
      </c>
      <c r="BC5" s="82" t="s">
        <v>99</v>
      </c>
      <c r="BD5" s="82" t="s">
        <v>91</v>
      </c>
    </row>
    <row r="6" spans="2:56" s="1" customFormat="1" ht="12" customHeight="1">
      <c r="B6" s="31"/>
      <c r="D6" s="26" t="s">
        <v>16</v>
      </c>
      <c r="L6" s="31"/>
      <c r="AZ6" s="82" t="s">
        <v>100</v>
      </c>
      <c r="BA6" s="82" t="s">
        <v>101</v>
      </c>
      <c r="BB6" s="82" t="s">
        <v>95</v>
      </c>
      <c r="BC6" s="82" t="s">
        <v>96</v>
      </c>
      <c r="BD6" s="82" t="s">
        <v>91</v>
      </c>
    </row>
    <row r="7" spans="2:56" s="1" customFormat="1" ht="16.5" customHeight="1">
      <c r="B7" s="31"/>
      <c r="E7" s="206" t="s">
        <v>17</v>
      </c>
      <c r="F7" s="225"/>
      <c r="G7" s="225"/>
      <c r="H7" s="225"/>
      <c r="L7" s="31"/>
      <c r="AZ7" s="82" t="s">
        <v>102</v>
      </c>
      <c r="BA7" s="82" t="s">
        <v>103</v>
      </c>
      <c r="BB7" s="82" t="s">
        <v>89</v>
      </c>
      <c r="BC7" s="82" t="s">
        <v>104</v>
      </c>
      <c r="BD7" s="82" t="s">
        <v>91</v>
      </c>
    </row>
    <row r="8" spans="2:56" s="1" customFormat="1" ht="11.25">
      <c r="B8" s="31"/>
      <c r="L8" s="31"/>
      <c r="AZ8" s="82" t="s">
        <v>105</v>
      </c>
      <c r="BA8" s="82" t="s">
        <v>106</v>
      </c>
      <c r="BB8" s="82" t="s">
        <v>95</v>
      </c>
      <c r="BC8" s="82" t="s">
        <v>107</v>
      </c>
      <c r="BD8" s="82" t="s">
        <v>91</v>
      </c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  <c r="AZ9" s="82" t="s">
        <v>108</v>
      </c>
      <c r="BA9" s="82" t="s">
        <v>109</v>
      </c>
      <c r="BB9" s="82" t="s">
        <v>95</v>
      </c>
      <c r="BC9" s="82" t="s">
        <v>110</v>
      </c>
      <c r="BD9" s="82" t="s">
        <v>91</v>
      </c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22. 8. 2023</v>
      </c>
      <c r="L10" s="31"/>
      <c r="AZ10" s="82" t="s">
        <v>111</v>
      </c>
      <c r="BA10" s="82" t="s">
        <v>112</v>
      </c>
      <c r="BB10" s="82" t="s">
        <v>95</v>
      </c>
      <c r="BC10" s="82" t="s">
        <v>96</v>
      </c>
      <c r="BD10" s="82" t="s">
        <v>91</v>
      </c>
    </row>
    <row r="11" spans="2:56" s="1" customFormat="1" ht="10.9" customHeight="1">
      <c r="B11" s="31"/>
      <c r="L11" s="31"/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6" t="str">
        <f>'Rekapitulace stavby'!E14</f>
        <v>Vyplň údaj</v>
      </c>
      <c r="F16" s="190"/>
      <c r="G16" s="190"/>
      <c r="H16" s="190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5" t="s">
        <v>1</v>
      </c>
      <c r="F25" s="195"/>
      <c r="G25" s="195"/>
      <c r="H25" s="195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ROUND(J128,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ROUND((SUM(BE128:BE380)),  2)</f>
        <v>0</v>
      </c>
      <c r="I31" s="87">
        <v>0.21</v>
      </c>
      <c r="J31" s="86">
        <f>ROUND(((SUM(BE128:BE380))*I31),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ROUND((SUM(BF128:BF380)),  2)</f>
        <v>0</v>
      </c>
      <c r="I32" s="87">
        <v>0.15</v>
      </c>
      <c r="J32" s="86">
        <f>ROUND(((SUM(BF128:BF380))*I32),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ROUND((SUM(BG128:BG380)),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ROUND((SUM(BH128:BH380)),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ROUND((SUM(BI128:BI380)),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6" t="str">
        <f>E7</f>
        <v>Adaptační opatření na sídlištních plochách v MČ Praha 12 - Rakovského</v>
      </c>
      <c r="F85" s="225"/>
      <c r="G85" s="225"/>
      <c r="H85" s="225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k.ú. Modřany</v>
      </c>
      <c r="I87" s="26" t="s">
        <v>22</v>
      </c>
      <c r="J87" s="51" t="str">
        <f>IF(J10="","",J10)</f>
        <v>22. 8. 2023</v>
      </c>
      <c r="L87" s="31"/>
    </row>
    <row r="88" spans="2:47" s="1" customFormat="1" ht="6.95" customHeight="1">
      <c r="B88" s="31"/>
      <c r="L88" s="31"/>
    </row>
    <row r="89" spans="2:47" s="1" customFormat="1" ht="40.15" customHeight="1">
      <c r="B89" s="31"/>
      <c r="C89" s="26" t="s">
        <v>24</v>
      </c>
      <c r="F89" s="24" t="str">
        <f>E13</f>
        <v>MČ Praha 12, Generála Šišky 2375/6, 143 00 Praha</v>
      </c>
      <c r="I89" s="26" t="s">
        <v>30</v>
      </c>
      <c r="J89" s="29" t="str">
        <f>E19</f>
        <v>Atregia, s.r.o., Vážného 99/10, 621 00 Brno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Ing. Lenka Požárová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114</v>
      </c>
      <c r="D92" s="88"/>
      <c r="E92" s="88"/>
      <c r="F92" s="88"/>
      <c r="G92" s="88"/>
      <c r="H92" s="88"/>
      <c r="I92" s="88"/>
      <c r="J92" s="97" t="s">
        <v>115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116</v>
      </c>
      <c r="J94" s="65">
        <f>J128</f>
        <v>0</v>
      </c>
      <c r="L94" s="31"/>
      <c r="AU94" s="16" t="s">
        <v>117</v>
      </c>
    </row>
    <row r="95" spans="2:47" s="8" customFormat="1" ht="24.95" customHeight="1">
      <c r="B95" s="99"/>
      <c r="D95" s="100" t="s">
        <v>118</v>
      </c>
      <c r="E95" s="101"/>
      <c r="F95" s="101"/>
      <c r="G95" s="101"/>
      <c r="H95" s="101"/>
      <c r="I95" s="101"/>
      <c r="J95" s="102">
        <f>J129</f>
        <v>0</v>
      </c>
      <c r="L95" s="99"/>
    </row>
    <row r="96" spans="2:47" s="9" customFormat="1" ht="19.899999999999999" customHeight="1">
      <c r="B96" s="103"/>
      <c r="D96" s="104" t="s">
        <v>119</v>
      </c>
      <c r="E96" s="105"/>
      <c r="F96" s="105"/>
      <c r="G96" s="105"/>
      <c r="H96" s="105"/>
      <c r="I96" s="105"/>
      <c r="J96" s="106">
        <f>J130</f>
        <v>0</v>
      </c>
      <c r="L96" s="103"/>
    </row>
    <row r="97" spans="2:12" s="9" customFormat="1" ht="14.85" customHeight="1">
      <c r="B97" s="103"/>
      <c r="D97" s="104" t="s">
        <v>120</v>
      </c>
      <c r="E97" s="105"/>
      <c r="F97" s="105"/>
      <c r="G97" s="105"/>
      <c r="H97" s="105"/>
      <c r="I97" s="105"/>
      <c r="J97" s="106">
        <f>J136</f>
        <v>0</v>
      </c>
      <c r="L97" s="103"/>
    </row>
    <row r="98" spans="2:12" s="9" customFormat="1" ht="19.899999999999999" customHeight="1">
      <c r="B98" s="103"/>
      <c r="D98" s="104" t="s">
        <v>121</v>
      </c>
      <c r="E98" s="105"/>
      <c r="F98" s="105"/>
      <c r="G98" s="105"/>
      <c r="H98" s="105"/>
      <c r="I98" s="105"/>
      <c r="J98" s="106">
        <f>J146</f>
        <v>0</v>
      </c>
      <c r="L98" s="103"/>
    </row>
    <row r="99" spans="2:12" s="9" customFormat="1" ht="14.85" customHeight="1">
      <c r="B99" s="103"/>
      <c r="D99" s="104" t="s">
        <v>122</v>
      </c>
      <c r="E99" s="105"/>
      <c r="F99" s="105"/>
      <c r="G99" s="105"/>
      <c r="H99" s="105"/>
      <c r="I99" s="105"/>
      <c r="J99" s="106">
        <f>J147</f>
        <v>0</v>
      </c>
      <c r="L99" s="103"/>
    </row>
    <row r="100" spans="2:12" s="9" customFormat="1" ht="14.85" customHeight="1">
      <c r="B100" s="103"/>
      <c r="D100" s="104" t="s">
        <v>123</v>
      </c>
      <c r="E100" s="105"/>
      <c r="F100" s="105"/>
      <c r="G100" s="105"/>
      <c r="H100" s="105"/>
      <c r="I100" s="105"/>
      <c r="J100" s="106">
        <f>J185</f>
        <v>0</v>
      </c>
      <c r="L100" s="103"/>
    </row>
    <row r="101" spans="2:12" s="9" customFormat="1" ht="14.85" customHeight="1">
      <c r="B101" s="103"/>
      <c r="D101" s="104" t="s">
        <v>124</v>
      </c>
      <c r="E101" s="105"/>
      <c r="F101" s="105"/>
      <c r="G101" s="105"/>
      <c r="H101" s="105"/>
      <c r="I101" s="105"/>
      <c r="J101" s="106">
        <f>J201</f>
        <v>0</v>
      </c>
      <c r="L101" s="103"/>
    </row>
    <row r="102" spans="2:12" s="9" customFormat="1" ht="19.899999999999999" customHeight="1">
      <c r="B102" s="103"/>
      <c r="D102" s="104" t="s">
        <v>125</v>
      </c>
      <c r="E102" s="105"/>
      <c r="F102" s="105"/>
      <c r="G102" s="105"/>
      <c r="H102" s="105"/>
      <c r="I102" s="105"/>
      <c r="J102" s="106">
        <f>J208</f>
        <v>0</v>
      </c>
      <c r="L102" s="103"/>
    </row>
    <row r="103" spans="2:12" s="9" customFormat="1" ht="14.85" customHeight="1">
      <c r="B103" s="103"/>
      <c r="D103" s="104" t="s">
        <v>126</v>
      </c>
      <c r="E103" s="105"/>
      <c r="F103" s="105"/>
      <c r="G103" s="105"/>
      <c r="H103" s="105"/>
      <c r="I103" s="105"/>
      <c r="J103" s="106">
        <f>J209</f>
        <v>0</v>
      </c>
      <c r="L103" s="103"/>
    </row>
    <row r="104" spans="2:12" s="9" customFormat="1" ht="14.85" customHeight="1">
      <c r="B104" s="103"/>
      <c r="D104" s="104" t="s">
        <v>127</v>
      </c>
      <c r="E104" s="105"/>
      <c r="F104" s="105"/>
      <c r="G104" s="105"/>
      <c r="H104" s="105"/>
      <c r="I104" s="105"/>
      <c r="J104" s="106">
        <f>J242</f>
        <v>0</v>
      </c>
      <c r="L104" s="103"/>
    </row>
    <row r="105" spans="2:12" s="9" customFormat="1" ht="14.85" customHeight="1">
      <c r="B105" s="103"/>
      <c r="D105" s="104" t="s">
        <v>128</v>
      </c>
      <c r="E105" s="105"/>
      <c r="F105" s="105"/>
      <c r="G105" s="105"/>
      <c r="H105" s="105"/>
      <c r="I105" s="105"/>
      <c r="J105" s="106">
        <f>J245</f>
        <v>0</v>
      </c>
      <c r="L105" s="103"/>
    </row>
    <row r="106" spans="2:12" s="9" customFormat="1" ht="21.75" customHeight="1">
      <c r="B106" s="103"/>
      <c r="D106" s="104" t="s">
        <v>129</v>
      </c>
      <c r="E106" s="105"/>
      <c r="F106" s="105"/>
      <c r="G106" s="105"/>
      <c r="H106" s="105"/>
      <c r="I106" s="105"/>
      <c r="J106" s="106">
        <f>J246</f>
        <v>0</v>
      </c>
      <c r="L106" s="103"/>
    </row>
    <row r="107" spans="2:12" s="9" customFormat="1" ht="21.75" customHeight="1">
      <c r="B107" s="103"/>
      <c r="D107" s="104" t="s">
        <v>130</v>
      </c>
      <c r="E107" s="105"/>
      <c r="F107" s="105"/>
      <c r="G107" s="105"/>
      <c r="H107" s="105"/>
      <c r="I107" s="105"/>
      <c r="J107" s="106">
        <f>J305</f>
        <v>0</v>
      </c>
      <c r="L107" s="103"/>
    </row>
    <row r="108" spans="2:12" s="9" customFormat="1" ht="14.85" customHeight="1">
      <c r="B108" s="103"/>
      <c r="D108" s="104" t="s">
        <v>131</v>
      </c>
      <c r="E108" s="105"/>
      <c r="F108" s="105"/>
      <c r="G108" s="105"/>
      <c r="H108" s="105"/>
      <c r="I108" s="105"/>
      <c r="J108" s="106">
        <f>J341</f>
        <v>0</v>
      </c>
      <c r="L108" s="103"/>
    </row>
    <row r="109" spans="2:12" s="9" customFormat="1" ht="14.85" customHeight="1">
      <c r="B109" s="103"/>
      <c r="D109" s="104" t="s">
        <v>124</v>
      </c>
      <c r="E109" s="105"/>
      <c r="F109" s="105"/>
      <c r="G109" s="105"/>
      <c r="H109" s="105"/>
      <c r="I109" s="105"/>
      <c r="J109" s="106">
        <f>J361</f>
        <v>0</v>
      </c>
      <c r="L109" s="103"/>
    </row>
    <row r="110" spans="2:12" s="9" customFormat="1" ht="19.899999999999999" customHeight="1">
      <c r="B110" s="103"/>
      <c r="D110" s="104" t="s">
        <v>132</v>
      </c>
      <c r="E110" s="105"/>
      <c r="F110" s="105"/>
      <c r="G110" s="105"/>
      <c r="H110" s="105"/>
      <c r="I110" s="105"/>
      <c r="J110" s="106">
        <f>J364</f>
        <v>0</v>
      </c>
      <c r="L110" s="103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63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63" s="1" customFormat="1" ht="24.95" customHeight="1">
      <c r="B117" s="31"/>
      <c r="C117" s="20" t="s">
        <v>133</v>
      </c>
      <c r="L117" s="31"/>
    </row>
    <row r="118" spans="2:63" s="1" customFormat="1" ht="6.95" customHeight="1">
      <c r="B118" s="31"/>
      <c r="L118" s="31"/>
    </row>
    <row r="119" spans="2:63" s="1" customFormat="1" ht="12" customHeight="1">
      <c r="B119" s="31"/>
      <c r="C119" s="26" t="s">
        <v>16</v>
      </c>
      <c r="L119" s="31"/>
    </row>
    <row r="120" spans="2:63" s="1" customFormat="1" ht="16.5" customHeight="1">
      <c r="B120" s="31"/>
      <c r="E120" s="206" t="str">
        <f>E7</f>
        <v>Adaptační opatření na sídlištních plochách v MČ Praha 12 - Rakovského</v>
      </c>
      <c r="F120" s="225"/>
      <c r="G120" s="225"/>
      <c r="H120" s="225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F10</f>
        <v>k.ú. Modřany</v>
      </c>
      <c r="I122" s="26" t="s">
        <v>22</v>
      </c>
      <c r="J122" s="51" t="str">
        <f>IF(J10="","",J10)</f>
        <v>22. 8. 2023</v>
      </c>
      <c r="L122" s="31"/>
    </row>
    <row r="123" spans="2:63" s="1" customFormat="1" ht="6.95" customHeight="1">
      <c r="B123" s="31"/>
      <c r="L123" s="31"/>
    </row>
    <row r="124" spans="2:63" s="1" customFormat="1" ht="40.15" customHeight="1">
      <c r="B124" s="31"/>
      <c r="C124" s="26" t="s">
        <v>24</v>
      </c>
      <c r="F124" s="24" t="str">
        <f>E13</f>
        <v>MČ Praha 12, Generála Šišky 2375/6, 143 00 Praha</v>
      </c>
      <c r="I124" s="26" t="s">
        <v>30</v>
      </c>
      <c r="J124" s="29" t="str">
        <f>E19</f>
        <v>Atregia, s.r.o., Vážného 99/10, 621 00 Brno</v>
      </c>
      <c r="L124" s="31"/>
    </row>
    <row r="125" spans="2:63" s="1" customFormat="1" ht="15.2" customHeight="1">
      <c r="B125" s="31"/>
      <c r="C125" s="26" t="s">
        <v>28</v>
      </c>
      <c r="F125" s="24" t="str">
        <f>IF(E16="","",E16)</f>
        <v>Vyplň údaj</v>
      </c>
      <c r="I125" s="26" t="s">
        <v>33</v>
      </c>
      <c r="J125" s="29" t="str">
        <f>E22</f>
        <v>Ing. Lenka Požárová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07"/>
      <c r="C127" s="108" t="s">
        <v>134</v>
      </c>
      <c r="D127" s="109" t="s">
        <v>61</v>
      </c>
      <c r="E127" s="109" t="s">
        <v>57</v>
      </c>
      <c r="F127" s="109" t="s">
        <v>58</v>
      </c>
      <c r="G127" s="109" t="s">
        <v>135</v>
      </c>
      <c r="H127" s="109" t="s">
        <v>136</v>
      </c>
      <c r="I127" s="109" t="s">
        <v>137</v>
      </c>
      <c r="J127" s="109" t="s">
        <v>115</v>
      </c>
      <c r="K127" s="110" t="s">
        <v>138</v>
      </c>
      <c r="L127" s="107"/>
      <c r="M127" s="58" t="s">
        <v>1</v>
      </c>
      <c r="N127" s="59" t="s">
        <v>40</v>
      </c>
      <c r="O127" s="59" t="s">
        <v>139</v>
      </c>
      <c r="P127" s="59" t="s">
        <v>140</v>
      </c>
      <c r="Q127" s="59" t="s">
        <v>141</v>
      </c>
      <c r="R127" s="59" t="s">
        <v>142</v>
      </c>
      <c r="S127" s="59" t="s">
        <v>143</v>
      </c>
      <c r="T127" s="60" t="s">
        <v>144</v>
      </c>
    </row>
    <row r="128" spans="2:63" s="1" customFormat="1" ht="22.9" customHeight="1">
      <c r="B128" s="31"/>
      <c r="C128" s="63" t="s">
        <v>145</v>
      </c>
      <c r="J128" s="111">
        <f>BK128</f>
        <v>0</v>
      </c>
      <c r="L128" s="31"/>
      <c r="M128" s="61"/>
      <c r="N128" s="52"/>
      <c r="O128" s="52"/>
      <c r="P128" s="112">
        <f>P129</f>
        <v>0</v>
      </c>
      <c r="Q128" s="52"/>
      <c r="R128" s="112">
        <f>R129</f>
        <v>135.093299</v>
      </c>
      <c r="S128" s="52"/>
      <c r="T128" s="113">
        <f>T129</f>
        <v>135.5</v>
      </c>
      <c r="AT128" s="16" t="s">
        <v>75</v>
      </c>
      <c r="AU128" s="16" t="s">
        <v>117</v>
      </c>
      <c r="BK128" s="114">
        <f>BK129</f>
        <v>0</v>
      </c>
    </row>
    <row r="129" spans="2:65" s="11" customFormat="1" ht="25.9" customHeight="1">
      <c r="B129" s="115"/>
      <c r="D129" s="116" t="s">
        <v>75</v>
      </c>
      <c r="E129" s="117" t="s">
        <v>146</v>
      </c>
      <c r="F129" s="117" t="s">
        <v>147</v>
      </c>
      <c r="I129" s="118"/>
      <c r="J129" s="119">
        <f>BK129</f>
        <v>0</v>
      </c>
      <c r="L129" s="115"/>
      <c r="M129" s="120"/>
      <c r="P129" s="121">
        <f>P130+P146+P208+P364</f>
        <v>0</v>
      </c>
      <c r="R129" s="121">
        <f>R130+R146+R208+R364</f>
        <v>135.093299</v>
      </c>
      <c r="T129" s="122">
        <f>T130+T146+T208+T364</f>
        <v>135.5</v>
      </c>
      <c r="AR129" s="116" t="s">
        <v>81</v>
      </c>
      <c r="AT129" s="123" t="s">
        <v>75</v>
      </c>
      <c r="AU129" s="123" t="s">
        <v>76</v>
      </c>
      <c r="AY129" s="116" t="s">
        <v>148</v>
      </c>
      <c r="BK129" s="124">
        <f>BK130+BK146+BK208+BK364</f>
        <v>0</v>
      </c>
    </row>
    <row r="130" spans="2:65" s="11" customFormat="1" ht="22.9" customHeight="1">
      <c r="B130" s="115"/>
      <c r="D130" s="116" t="s">
        <v>75</v>
      </c>
      <c r="E130" s="125" t="s">
        <v>149</v>
      </c>
      <c r="F130" s="125" t="s">
        <v>150</v>
      </c>
      <c r="I130" s="118"/>
      <c r="J130" s="126">
        <f>BK130</f>
        <v>0</v>
      </c>
      <c r="L130" s="115"/>
      <c r="M130" s="120"/>
      <c r="P130" s="121">
        <f>P131+SUM(P132:P136)</f>
        <v>0</v>
      </c>
      <c r="R130" s="121">
        <f>R131+SUM(R132:R136)</f>
        <v>0</v>
      </c>
      <c r="T130" s="122">
        <f>T131+SUM(T132:T136)</f>
        <v>135.5</v>
      </c>
      <c r="AR130" s="116" t="s">
        <v>81</v>
      </c>
      <c r="AT130" s="123" t="s">
        <v>75</v>
      </c>
      <c r="AU130" s="123" t="s">
        <v>81</v>
      </c>
      <c r="AY130" s="116" t="s">
        <v>148</v>
      </c>
      <c r="BK130" s="124">
        <f>BK131+SUM(BK132:BK136)</f>
        <v>0</v>
      </c>
    </row>
    <row r="131" spans="2:65" s="1" customFormat="1" ht="16.5" customHeight="1">
      <c r="B131" s="31"/>
      <c r="C131" s="127" t="s">
        <v>81</v>
      </c>
      <c r="D131" s="127" t="s">
        <v>151</v>
      </c>
      <c r="E131" s="128" t="s">
        <v>152</v>
      </c>
      <c r="F131" s="129" t="s">
        <v>153</v>
      </c>
      <c r="G131" s="130" t="s">
        <v>95</v>
      </c>
      <c r="H131" s="131">
        <v>255</v>
      </c>
      <c r="I131" s="132"/>
      <c r="J131" s="133">
        <f>ROUND(I131*H131,2)</f>
        <v>0</v>
      </c>
      <c r="K131" s="129" t="s">
        <v>154</v>
      </c>
      <c r="L131" s="31"/>
      <c r="M131" s="134" t="s">
        <v>1</v>
      </c>
      <c r="N131" s="135" t="s">
        <v>41</v>
      </c>
      <c r="P131" s="136">
        <f>O131*H131</f>
        <v>0</v>
      </c>
      <c r="Q131" s="136">
        <v>0</v>
      </c>
      <c r="R131" s="136">
        <f>Q131*H131</f>
        <v>0</v>
      </c>
      <c r="S131" s="136">
        <v>0.22</v>
      </c>
      <c r="T131" s="137">
        <f>S131*H131</f>
        <v>56.1</v>
      </c>
      <c r="AR131" s="138" t="s">
        <v>104</v>
      </c>
      <c r="AT131" s="138" t="s">
        <v>151</v>
      </c>
      <c r="AU131" s="138" t="s">
        <v>86</v>
      </c>
      <c r="AY131" s="16" t="s">
        <v>148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81</v>
      </c>
      <c r="BK131" s="139">
        <f>ROUND(I131*H131,2)</f>
        <v>0</v>
      </c>
      <c r="BL131" s="16" t="s">
        <v>104</v>
      </c>
      <c r="BM131" s="138" t="s">
        <v>155</v>
      </c>
    </row>
    <row r="132" spans="2:65" s="1" customFormat="1" ht="16.5" customHeight="1">
      <c r="B132" s="31"/>
      <c r="C132" s="127" t="s">
        <v>86</v>
      </c>
      <c r="D132" s="127" t="s">
        <v>151</v>
      </c>
      <c r="E132" s="128" t="s">
        <v>156</v>
      </c>
      <c r="F132" s="129" t="s">
        <v>157</v>
      </c>
      <c r="G132" s="130" t="s">
        <v>95</v>
      </c>
      <c r="H132" s="131">
        <v>255</v>
      </c>
      <c r="I132" s="132"/>
      <c r="J132" s="133">
        <f>ROUND(I132*H132,2)</f>
        <v>0</v>
      </c>
      <c r="K132" s="129" t="s">
        <v>154</v>
      </c>
      <c r="L132" s="31"/>
      <c r="M132" s="134" t="s">
        <v>1</v>
      </c>
      <c r="N132" s="135" t="s">
        <v>41</v>
      </c>
      <c r="P132" s="136">
        <f>O132*H132</f>
        <v>0</v>
      </c>
      <c r="Q132" s="136">
        <v>0</v>
      </c>
      <c r="R132" s="136">
        <f>Q132*H132</f>
        <v>0</v>
      </c>
      <c r="S132" s="136">
        <v>0.17</v>
      </c>
      <c r="T132" s="137">
        <f>S132*H132</f>
        <v>43.35</v>
      </c>
      <c r="AR132" s="138" t="s">
        <v>104</v>
      </c>
      <c r="AT132" s="138" t="s">
        <v>151</v>
      </c>
      <c r="AU132" s="138" t="s">
        <v>86</v>
      </c>
      <c r="AY132" s="16" t="s">
        <v>148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81</v>
      </c>
      <c r="BK132" s="139">
        <f>ROUND(I132*H132,2)</f>
        <v>0</v>
      </c>
      <c r="BL132" s="16" t="s">
        <v>104</v>
      </c>
      <c r="BM132" s="138" t="s">
        <v>158</v>
      </c>
    </row>
    <row r="133" spans="2:65" s="1" customFormat="1" ht="16.5" customHeight="1">
      <c r="B133" s="31"/>
      <c r="C133" s="127" t="s">
        <v>91</v>
      </c>
      <c r="D133" s="127" t="s">
        <v>151</v>
      </c>
      <c r="E133" s="128" t="s">
        <v>159</v>
      </c>
      <c r="F133" s="129" t="s">
        <v>160</v>
      </c>
      <c r="G133" s="130" t="s">
        <v>95</v>
      </c>
      <c r="H133" s="131">
        <v>50</v>
      </c>
      <c r="I133" s="132"/>
      <c r="J133" s="133">
        <f>ROUND(I133*H133,2)</f>
        <v>0</v>
      </c>
      <c r="K133" s="129" t="s">
        <v>154</v>
      </c>
      <c r="L133" s="31"/>
      <c r="M133" s="134" t="s">
        <v>1</v>
      </c>
      <c r="N133" s="135" t="s">
        <v>41</v>
      </c>
      <c r="P133" s="136">
        <f>O133*H133</f>
        <v>0</v>
      </c>
      <c r="Q133" s="136">
        <v>0</v>
      </c>
      <c r="R133" s="136">
        <f>Q133*H133</f>
        <v>0</v>
      </c>
      <c r="S133" s="136">
        <v>0.33</v>
      </c>
      <c r="T133" s="137">
        <f>S133*H133</f>
        <v>16.5</v>
      </c>
      <c r="AR133" s="138" t="s">
        <v>104</v>
      </c>
      <c r="AT133" s="138" t="s">
        <v>151</v>
      </c>
      <c r="AU133" s="138" t="s">
        <v>86</v>
      </c>
      <c r="AY133" s="16" t="s">
        <v>148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81</v>
      </c>
      <c r="BK133" s="139">
        <f>ROUND(I133*H133,2)</f>
        <v>0</v>
      </c>
      <c r="BL133" s="16" t="s">
        <v>104</v>
      </c>
      <c r="BM133" s="138" t="s">
        <v>161</v>
      </c>
    </row>
    <row r="134" spans="2:65" s="1" customFormat="1" ht="16.5" customHeight="1">
      <c r="B134" s="31"/>
      <c r="C134" s="127" t="s">
        <v>104</v>
      </c>
      <c r="D134" s="127" t="s">
        <v>151</v>
      </c>
      <c r="E134" s="128" t="s">
        <v>162</v>
      </c>
      <c r="F134" s="129" t="s">
        <v>163</v>
      </c>
      <c r="G134" s="130" t="s">
        <v>164</v>
      </c>
      <c r="H134" s="131">
        <v>85</v>
      </c>
      <c r="I134" s="132"/>
      <c r="J134" s="133">
        <f>ROUND(I134*H134,2)</f>
        <v>0</v>
      </c>
      <c r="K134" s="129" t="s">
        <v>154</v>
      </c>
      <c r="L134" s="31"/>
      <c r="M134" s="134" t="s">
        <v>1</v>
      </c>
      <c r="N134" s="135" t="s">
        <v>41</v>
      </c>
      <c r="P134" s="136">
        <f>O134*H134</f>
        <v>0</v>
      </c>
      <c r="Q134" s="136">
        <v>0</v>
      </c>
      <c r="R134" s="136">
        <f>Q134*H134</f>
        <v>0</v>
      </c>
      <c r="S134" s="136">
        <v>0.23</v>
      </c>
      <c r="T134" s="137">
        <f>S134*H134</f>
        <v>19.55</v>
      </c>
      <c r="AR134" s="138" t="s">
        <v>104</v>
      </c>
      <c r="AT134" s="138" t="s">
        <v>151</v>
      </c>
      <c r="AU134" s="138" t="s">
        <v>86</v>
      </c>
      <c r="AY134" s="16" t="s">
        <v>148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81</v>
      </c>
      <c r="BK134" s="139">
        <f>ROUND(I134*H134,2)</f>
        <v>0</v>
      </c>
      <c r="BL134" s="16" t="s">
        <v>104</v>
      </c>
      <c r="BM134" s="138" t="s">
        <v>165</v>
      </c>
    </row>
    <row r="135" spans="2:65" s="12" customFormat="1" ht="11.25">
      <c r="B135" s="140"/>
      <c r="D135" s="141" t="s">
        <v>166</v>
      </c>
      <c r="E135" s="142" t="s">
        <v>1</v>
      </c>
      <c r="F135" s="143" t="s">
        <v>167</v>
      </c>
      <c r="H135" s="144">
        <v>85</v>
      </c>
      <c r="I135" s="145"/>
      <c r="L135" s="140"/>
      <c r="M135" s="146"/>
      <c r="T135" s="147"/>
      <c r="AT135" s="142" t="s">
        <v>166</v>
      </c>
      <c r="AU135" s="142" t="s">
        <v>86</v>
      </c>
      <c r="AV135" s="12" t="s">
        <v>86</v>
      </c>
      <c r="AW135" s="12" t="s">
        <v>32</v>
      </c>
      <c r="AX135" s="12" t="s">
        <v>81</v>
      </c>
      <c r="AY135" s="142" t="s">
        <v>148</v>
      </c>
    </row>
    <row r="136" spans="2:65" s="11" customFormat="1" ht="20.85" customHeight="1">
      <c r="B136" s="115"/>
      <c r="D136" s="116" t="s">
        <v>75</v>
      </c>
      <c r="E136" s="125" t="s">
        <v>168</v>
      </c>
      <c r="F136" s="125" t="s">
        <v>169</v>
      </c>
      <c r="I136" s="118"/>
      <c r="J136" s="126">
        <f>BK136</f>
        <v>0</v>
      </c>
      <c r="L136" s="115"/>
      <c r="M136" s="120"/>
      <c r="P136" s="121">
        <f>SUM(P137:P145)</f>
        <v>0</v>
      </c>
      <c r="R136" s="121">
        <f>SUM(R137:R145)</f>
        <v>0</v>
      </c>
      <c r="T136" s="122">
        <f>SUM(T137:T145)</f>
        <v>0</v>
      </c>
      <c r="AR136" s="116" t="s">
        <v>81</v>
      </c>
      <c r="AT136" s="123" t="s">
        <v>75</v>
      </c>
      <c r="AU136" s="123" t="s">
        <v>86</v>
      </c>
      <c r="AY136" s="116" t="s">
        <v>148</v>
      </c>
      <c r="BK136" s="124">
        <f>SUM(BK137:BK145)</f>
        <v>0</v>
      </c>
    </row>
    <row r="137" spans="2:65" s="1" customFormat="1" ht="16.5" customHeight="1">
      <c r="B137" s="31"/>
      <c r="C137" s="127" t="s">
        <v>99</v>
      </c>
      <c r="D137" s="127" t="s">
        <v>151</v>
      </c>
      <c r="E137" s="128" t="s">
        <v>170</v>
      </c>
      <c r="F137" s="129" t="s">
        <v>171</v>
      </c>
      <c r="G137" s="130" t="s">
        <v>172</v>
      </c>
      <c r="H137" s="131">
        <v>135.5</v>
      </c>
      <c r="I137" s="132"/>
      <c r="J137" s="133">
        <f t="shared" ref="J137:J145" si="0">ROUND(I137*H137,2)</f>
        <v>0</v>
      </c>
      <c r="K137" s="129" t="s">
        <v>154</v>
      </c>
      <c r="L137" s="31"/>
      <c r="M137" s="134" t="s">
        <v>1</v>
      </c>
      <c r="N137" s="135" t="s">
        <v>41</v>
      </c>
      <c r="P137" s="136">
        <f t="shared" ref="P137:P145" si="1">O137*H137</f>
        <v>0</v>
      </c>
      <c r="Q137" s="136">
        <v>0</v>
      </c>
      <c r="R137" s="136">
        <f t="shared" ref="R137:R145" si="2">Q137*H137</f>
        <v>0</v>
      </c>
      <c r="S137" s="136">
        <v>0</v>
      </c>
      <c r="T137" s="137">
        <f t="shared" ref="T137:T145" si="3">S137*H137</f>
        <v>0</v>
      </c>
      <c r="AR137" s="138" t="s">
        <v>104</v>
      </c>
      <c r="AT137" s="138" t="s">
        <v>151</v>
      </c>
      <c r="AU137" s="138" t="s">
        <v>91</v>
      </c>
      <c r="AY137" s="16" t="s">
        <v>148</v>
      </c>
      <c r="BE137" s="139">
        <f t="shared" ref="BE137:BE145" si="4">IF(N137="základní",J137,0)</f>
        <v>0</v>
      </c>
      <c r="BF137" s="139">
        <f t="shared" ref="BF137:BF145" si="5">IF(N137="snížená",J137,0)</f>
        <v>0</v>
      </c>
      <c r="BG137" s="139">
        <f t="shared" ref="BG137:BG145" si="6">IF(N137="zákl. přenesená",J137,0)</f>
        <v>0</v>
      </c>
      <c r="BH137" s="139">
        <f t="shared" ref="BH137:BH145" si="7">IF(N137="sníž. přenesená",J137,0)</f>
        <v>0</v>
      </c>
      <c r="BI137" s="139">
        <f t="shared" ref="BI137:BI145" si="8">IF(N137="nulová",J137,0)</f>
        <v>0</v>
      </c>
      <c r="BJ137" s="16" t="s">
        <v>81</v>
      </c>
      <c r="BK137" s="139">
        <f t="shared" ref="BK137:BK145" si="9">ROUND(I137*H137,2)</f>
        <v>0</v>
      </c>
      <c r="BL137" s="16" t="s">
        <v>104</v>
      </c>
      <c r="BM137" s="138" t="s">
        <v>173</v>
      </c>
    </row>
    <row r="138" spans="2:65" s="1" customFormat="1" ht="16.5" customHeight="1">
      <c r="B138" s="31"/>
      <c r="C138" s="127" t="s">
        <v>174</v>
      </c>
      <c r="D138" s="127" t="s">
        <v>151</v>
      </c>
      <c r="E138" s="128" t="s">
        <v>175</v>
      </c>
      <c r="F138" s="129" t="s">
        <v>176</v>
      </c>
      <c r="G138" s="130" t="s">
        <v>172</v>
      </c>
      <c r="H138" s="131">
        <v>43.35</v>
      </c>
      <c r="I138" s="132"/>
      <c r="J138" s="133">
        <f t="shared" si="0"/>
        <v>0</v>
      </c>
      <c r="K138" s="129" t="s">
        <v>154</v>
      </c>
      <c r="L138" s="31"/>
      <c r="M138" s="134" t="s">
        <v>1</v>
      </c>
      <c r="N138" s="135" t="s">
        <v>41</v>
      </c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AR138" s="138" t="s">
        <v>104</v>
      </c>
      <c r="AT138" s="138" t="s">
        <v>151</v>
      </c>
      <c r="AU138" s="138" t="s">
        <v>91</v>
      </c>
      <c r="AY138" s="16" t="s">
        <v>148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6" t="s">
        <v>81</v>
      </c>
      <c r="BK138" s="139">
        <f t="shared" si="9"/>
        <v>0</v>
      </c>
      <c r="BL138" s="16" t="s">
        <v>104</v>
      </c>
      <c r="BM138" s="138" t="s">
        <v>177</v>
      </c>
    </row>
    <row r="139" spans="2:65" s="1" customFormat="1" ht="16.5" customHeight="1">
      <c r="B139" s="31"/>
      <c r="C139" s="127" t="s">
        <v>178</v>
      </c>
      <c r="D139" s="127" t="s">
        <v>151</v>
      </c>
      <c r="E139" s="128" t="s">
        <v>179</v>
      </c>
      <c r="F139" s="129" t="s">
        <v>180</v>
      </c>
      <c r="G139" s="130" t="s">
        <v>172</v>
      </c>
      <c r="H139" s="131">
        <v>43.35</v>
      </c>
      <c r="I139" s="132"/>
      <c r="J139" s="133">
        <f t="shared" si="0"/>
        <v>0</v>
      </c>
      <c r="K139" s="129" t="s">
        <v>154</v>
      </c>
      <c r="L139" s="31"/>
      <c r="M139" s="134" t="s">
        <v>1</v>
      </c>
      <c r="N139" s="135" t="s">
        <v>41</v>
      </c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AR139" s="138" t="s">
        <v>104</v>
      </c>
      <c r="AT139" s="138" t="s">
        <v>151</v>
      </c>
      <c r="AU139" s="138" t="s">
        <v>91</v>
      </c>
      <c r="AY139" s="16" t="s">
        <v>148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6" t="s">
        <v>81</v>
      </c>
      <c r="BK139" s="139">
        <f t="shared" si="9"/>
        <v>0</v>
      </c>
      <c r="BL139" s="16" t="s">
        <v>104</v>
      </c>
      <c r="BM139" s="138" t="s">
        <v>181</v>
      </c>
    </row>
    <row r="140" spans="2:65" s="1" customFormat="1" ht="16.5" customHeight="1">
      <c r="B140" s="31"/>
      <c r="C140" s="127" t="s">
        <v>182</v>
      </c>
      <c r="D140" s="127" t="s">
        <v>151</v>
      </c>
      <c r="E140" s="128" t="s">
        <v>183</v>
      </c>
      <c r="F140" s="129" t="s">
        <v>184</v>
      </c>
      <c r="G140" s="130" t="s">
        <v>172</v>
      </c>
      <c r="H140" s="131">
        <v>92.15</v>
      </c>
      <c r="I140" s="132"/>
      <c r="J140" s="133">
        <f t="shared" si="0"/>
        <v>0</v>
      </c>
      <c r="K140" s="129" t="s">
        <v>154</v>
      </c>
      <c r="L140" s="31"/>
      <c r="M140" s="134" t="s">
        <v>1</v>
      </c>
      <c r="N140" s="135" t="s">
        <v>41</v>
      </c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104</v>
      </c>
      <c r="AT140" s="138" t="s">
        <v>151</v>
      </c>
      <c r="AU140" s="138" t="s">
        <v>91</v>
      </c>
      <c r="AY140" s="16" t="s">
        <v>148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6" t="s">
        <v>81</v>
      </c>
      <c r="BK140" s="139">
        <f t="shared" si="9"/>
        <v>0</v>
      </c>
      <c r="BL140" s="16" t="s">
        <v>104</v>
      </c>
      <c r="BM140" s="138" t="s">
        <v>185</v>
      </c>
    </row>
    <row r="141" spans="2:65" s="1" customFormat="1" ht="16.5" customHeight="1">
      <c r="B141" s="31"/>
      <c r="C141" s="127" t="s">
        <v>149</v>
      </c>
      <c r="D141" s="127" t="s">
        <v>151</v>
      </c>
      <c r="E141" s="128" t="s">
        <v>186</v>
      </c>
      <c r="F141" s="129" t="s">
        <v>187</v>
      </c>
      <c r="G141" s="130" t="s">
        <v>172</v>
      </c>
      <c r="H141" s="131">
        <v>92.15</v>
      </c>
      <c r="I141" s="132"/>
      <c r="J141" s="133">
        <f t="shared" si="0"/>
        <v>0</v>
      </c>
      <c r="K141" s="129" t="s">
        <v>154</v>
      </c>
      <c r="L141" s="31"/>
      <c r="M141" s="134" t="s">
        <v>1</v>
      </c>
      <c r="N141" s="135" t="s">
        <v>41</v>
      </c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AR141" s="138" t="s">
        <v>104</v>
      </c>
      <c r="AT141" s="138" t="s">
        <v>151</v>
      </c>
      <c r="AU141" s="138" t="s">
        <v>91</v>
      </c>
      <c r="AY141" s="16" t="s">
        <v>148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6" t="s">
        <v>81</v>
      </c>
      <c r="BK141" s="139">
        <f t="shared" si="9"/>
        <v>0</v>
      </c>
      <c r="BL141" s="16" t="s">
        <v>104</v>
      </c>
      <c r="BM141" s="138" t="s">
        <v>188</v>
      </c>
    </row>
    <row r="142" spans="2:65" s="1" customFormat="1" ht="21.75" customHeight="1">
      <c r="B142" s="31"/>
      <c r="C142" s="127" t="s">
        <v>189</v>
      </c>
      <c r="D142" s="127" t="s">
        <v>151</v>
      </c>
      <c r="E142" s="128" t="s">
        <v>190</v>
      </c>
      <c r="F142" s="129" t="s">
        <v>191</v>
      </c>
      <c r="G142" s="130" t="s">
        <v>172</v>
      </c>
      <c r="H142" s="131">
        <v>56.1</v>
      </c>
      <c r="I142" s="132"/>
      <c r="J142" s="133">
        <f t="shared" si="0"/>
        <v>0</v>
      </c>
      <c r="K142" s="129" t="s">
        <v>154</v>
      </c>
      <c r="L142" s="31"/>
      <c r="M142" s="134" t="s">
        <v>1</v>
      </c>
      <c r="N142" s="135" t="s">
        <v>41</v>
      </c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AR142" s="138" t="s">
        <v>104</v>
      </c>
      <c r="AT142" s="138" t="s">
        <v>151</v>
      </c>
      <c r="AU142" s="138" t="s">
        <v>91</v>
      </c>
      <c r="AY142" s="16" t="s">
        <v>148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6" t="s">
        <v>81</v>
      </c>
      <c r="BK142" s="139">
        <f t="shared" si="9"/>
        <v>0</v>
      </c>
      <c r="BL142" s="16" t="s">
        <v>104</v>
      </c>
      <c r="BM142" s="138" t="s">
        <v>192</v>
      </c>
    </row>
    <row r="143" spans="2:65" s="1" customFormat="1" ht="21.75" customHeight="1">
      <c r="B143" s="31"/>
      <c r="C143" s="127" t="s">
        <v>193</v>
      </c>
      <c r="D143" s="127" t="s">
        <v>151</v>
      </c>
      <c r="E143" s="128" t="s">
        <v>194</v>
      </c>
      <c r="F143" s="129" t="s">
        <v>195</v>
      </c>
      <c r="G143" s="130" t="s">
        <v>172</v>
      </c>
      <c r="H143" s="131">
        <v>19.55</v>
      </c>
      <c r="I143" s="132"/>
      <c r="J143" s="133">
        <f t="shared" si="0"/>
        <v>0</v>
      </c>
      <c r="K143" s="129" t="s">
        <v>154</v>
      </c>
      <c r="L143" s="31"/>
      <c r="M143" s="134" t="s">
        <v>1</v>
      </c>
      <c r="N143" s="135" t="s">
        <v>41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AR143" s="138" t="s">
        <v>104</v>
      </c>
      <c r="AT143" s="138" t="s">
        <v>151</v>
      </c>
      <c r="AU143" s="138" t="s">
        <v>91</v>
      </c>
      <c r="AY143" s="16" t="s">
        <v>148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6" t="s">
        <v>81</v>
      </c>
      <c r="BK143" s="139">
        <f t="shared" si="9"/>
        <v>0</v>
      </c>
      <c r="BL143" s="16" t="s">
        <v>104</v>
      </c>
      <c r="BM143" s="138" t="s">
        <v>196</v>
      </c>
    </row>
    <row r="144" spans="2:65" s="1" customFormat="1" ht="21.75" customHeight="1">
      <c r="B144" s="31"/>
      <c r="C144" s="127" t="s">
        <v>197</v>
      </c>
      <c r="D144" s="127" t="s">
        <v>151</v>
      </c>
      <c r="E144" s="128" t="s">
        <v>198</v>
      </c>
      <c r="F144" s="129" t="s">
        <v>199</v>
      </c>
      <c r="G144" s="130" t="s">
        <v>172</v>
      </c>
      <c r="H144" s="131">
        <v>16.5</v>
      </c>
      <c r="I144" s="132"/>
      <c r="J144" s="133">
        <f t="shared" si="0"/>
        <v>0</v>
      </c>
      <c r="K144" s="129" t="s">
        <v>154</v>
      </c>
      <c r="L144" s="31"/>
      <c r="M144" s="134" t="s">
        <v>1</v>
      </c>
      <c r="N144" s="135" t="s">
        <v>41</v>
      </c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AR144" s="138" t="s">
        <v>104</v>
      </c>
      <c r="AT144" s="138" t="s">
        <v>151</v>
      </c>
      <c r="AU144" s="138" t="s">
        <v>91</v>
      </c>
      <c r="AY144" s="16" t="s">
        <v>148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6" t="s">
        <v>81</v>
      </c>
      <c r="BK144" s="139">
        <f t="shared" si="9"/>
        <v>0</v>
      </c>
      <c r="BL144" s="16" t="s">
        <v>104</v>
      </c>
      <c r="BM144" s="138" t="s">
        <v>200</v>
      </c>
    </row>
    <row r="145" spans="2:65" s="1" customFormat="1" ht="16.5" customHeight="1">
      <c r="B145" s="31"/>
      <c r="C145" s="127" t="s">
        <v>201</v>
      </c>
      <c r="D145" s="127" t="s">
        <v>151</v>
      </c>
      <c r="E145" s="128" t="s">
        <v>202</v>
      </c>
      <c r="F145" s="129" t="s">
        <v>203</v>
      </c>
      <c r="G145" s="130" t="s">
        <v>172</v>
      </c>
      <c r="H145" s="131">
        <v>43.35</v>
      </c>
      <c r="I145" s="132"/>
      <c r="J145" s="133">
        <f t="shared" si="0"/>
        <v>0</v>
      </c>
      <c r="K145" s="129" t="s">
        <v>154</v>
      </c>
      <c r="L145" s="31"/>
      <c r="M145" s="134" t="s">
        <v>1</v>
      </c>
      <c r="N145" s="135" t="s">
        <v>41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104</v>
      </c>
      <c r="AT145" s="138" t="s">
        <v>151</v>
      </c>
      <c r="AU145" s="138" t="s">
        <v>91</v>
      </c>
      <c r="AY145" s="16" t="s">
        <v>148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6" t="s">
        <v>81</v>
      </c>
      <c r="BK145" s="139">
        <f t="shared" si="9"/>
        <v>0</v>
      </c>
      <c r="BL145" s="16" t="s">
        <v>104</v>
      </c>
      <c r="BM145" s="138" t="s">
        <v>204</v>
      </c>
    </row>
    <row r="146" spans="2:65" s="11" customFormat="1" ht="22.9" customHeight="1">
      <c r="B146" s="115"/>
      <c r="D146" s="116" t="s">
        <v>75</v>
      </c>
      <c r="E146" s="125" t="s">
        <v>99</v>
      </c>
      <c r="F146" s="125" t="s">
        <v>205</v>
      </c>
      <c r="I146" s="118"/>
      <c r="J146" s="126">
        <f>BK146</f>
        <v>0</v>
      </c>
      <c r="L146" s="115"/>
      <c r="M146" s="120"/>
      <c r="P146" s="121">
        <f>P147+P185+P201</f>
        <v>0</v>
      </c>
      <c r="R146" s="121">
        <f>R147+R185+R201</f>
        <v>104.41836000000001</v>
      </c>
      <c r="T146" s="122">
        <f>T147+T185+T201</f>
        <v>0</v>
      </c>
      <c r="AR146" s="116" t="s">
        <v>81</v>
      </c>
      <c r="AT146" s="123" t="s">
        <v>75</v>
      </c>
      <c r="AU146" s="123" t="s">
        <v>81</v>
      </c>
      <c r="AY146" s="116" t="s">
        <v>148</v>
      </c>
      <c r="BK146" s="124">
        <f>BK147+BK185+BK201</f>
        <v>0</v>
      </c>
    </row>
    <row r="147" spans="2:65" s="11" customFormat="1" ht="20.85" customHeight="1">
      <c r="B147" s="115"/>
      <c r="D147" s="116" t="s">
        <v>75</v>
      </c>
      <c r="E147" s="125" t="s">
        <v>81</v>
      </c>
      <c r="F147" s="125" t="s">
        <v>206</v>
      </c>
      <c r="I147" s="118"/>
      <c r="J147" s="126">
        <f>BK147</f>
        <v>0</v>
      </c>
      <c r="L147" s="115"/>
      <c r="M147" s="120"/>
      <c r="P147" s="121">
        <f>SUM(P148:P184)</f>
        <v>0</v>
      </c>
      <c r="R147" s="121">
        <f>SUM(R148:R184)</f>
        <v>70.113399999999999</v>
      </c>
      <c r="T147" s="122">
        <f>SUM(T148:T184)</f>
        <v>0</v>
      </c>
      <c r="AR147" s="116" t="s">
        <v>81</v>
      </c>
      <c r="AT147" s="123" t="s">
        <v>75</v>
      </c>
      <c r="AU147" s="123" t="s">
        <v>86</v>
      </c>
      <c r="AY147" s="116" t="s">
        <v>148</v>
      </c>
      <c r="BK147" s="124">
        <f>SUM(BK148:BK184)</f>
        <v>0</v>
      </c>
    </row>
    <row r="148" spans="2:65" s="1" customFormat="1" ht="21.75" customHeight="1">
      <c r="B148" s="31"/>
      <c r="C148" s="127" t="s">
        <v>207</v>
      </c>
      <c r="D148" s="127" t="s">
        <v>151</v>
      </c>
      <c r="E148" s="128" t="s">
        <v>208</v>
      </c>
      <c r="F148" s="129" t="s">
        <v>209</v>
      </c>
      <c r="G148" s="130" t="s">
        <v>84</v>
      </c>
      <c r="H148" s="131">
        <v>26.75</v>
      </c>
      <c r="I148" s="132"/>
      <c r="J148" s="133">
        <f>ROUND(I148*H148,2)</f>
        <v>0</v>
      </c>
      <c r="K148" s="129" t="s">
        <v>154</v>
      </c>
      <c r="L148" s="31"/>
      <c r="M148" s="134" t="s">
        <v>1</v>
      </c>
      <c r="N148" s="135" t="s">
        <v>41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210</v>
      </c>
      <c r="AT148" s="138" t="s">
        <v>151</v>
      </c>
      <c r="AU148" s="138" t="s">
        <v>91</v>
      </c>
      <c r="AY148" s="16" t="s">
        <v>148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81</v>
      </c>
      <c r="BK148" s="139">
        <f>ROUND(I148*H148,2)</f>
        <v>0</v>
      </c>
      <c r="BL148" s="16" t="s">
        <v>210</v>
      </c>
      <c r="BM148" s="138" t="s">
        <v>211</v>
      </c>
    </row>
    <row r="149" spans="2:65" s="12" customFormat="1" ht="11.25">
      <c r="B149" s="140"/>
      <c r="D149" s="141" t="s">
        <v>166</v>
      </c>
      <c r="E149" s="142" t="s">
        <v>1</v>
      </c>
      <c r="F149" s="143" t="s">
        <v>212</v>
      </c>
      <c r="H149" s="144">
        <v>18</v>
      </c>
      <c r="I149" s="145"/>
      <c r="L149" s="140"/>
      <c r="M149" s="146"/>
      <c r="T149" s="147"/>
      <c r="AT149" s="142" t="s">
        <v>166</v>
      </c>
      <c r="AU149" s="142" t="s">
        <v>91</v>
      </c>
      <c r="AV149" s="12" t="s">
        <v>86</v>
      </c>
      <c r="AW149" s="12" t="s">
        <v>32</v>
      </c>
      <c r="AX149" s="12" t="s">
        <v>76</v>
      </c>
      <c r="AY149" s="142" t="s">
        <v>148</v>
      </c>
    </row>
    <row r="150" spans="2:65" s="12" customFormat="1" ht="11.25">
      <c r="B150" s="140"/>
      <c r="D150" s="141" t="s">
        <v>166</v>
      </c>
      <c r="E150" s="142" t="s">
        <v>1</v>
      </c>
      <c r="F150" s="143" t="s">
        <v>213</v>
      </c>
      <c r="H150" s="144">
        <v>8.75</v>
      </c>
      <c r="I150" s="145"/>
      <c r="L150" s="140"/>
      <c r="M150" s="146"/>
      <c r="T150" s="147"/>
      <c r="AT150" s="142" t="s">
        <v>166</v>
      </c>
      <c r="AU150" s="142" t="s">
        <v>91</v>
      </c>
      <c r="AV150" s="12" t="s">
        <v>86</v>
      </c>
      <c r="AW150" s="12" t="s">
        <v>32</v>
      </c>
      <c r="AX150" s="12" t="s">
        <v>76</v>
      </c>
      <c r="AY150" s="142" t="s">
        <v>148</v>
      </c>
    </row>
    <row r="151" spans="2:65" s="13" customFormat="1" ht="11.25">
      <c r="B151" s="148"/>
      <c r="D151" s="141" t="s">
        <v>166</v>
      </c>
      <c r="E151" s="149" t="s">
        <v>1</v>
      </c>
      <c r="F151" s="150" t="s">
        <v>214</v>
      </c>
      <c r="H151" s="151">
        <v>26.75</v>
      </c>
      <c r="I151" s="152"/>
      <c r="L151" s="148"/>
      <c r="M151" s="153"/>
      <c r="T151" s="154"/>
      <c r="AT151" s="149" t="s">
        <v>166</v>
      </c>
      <c r="AU151" s="149" t="s">
        <v>91</v>
      </c>
      <c r="AV151" s="13" t="s">
        <v>104</v>
      </c>
      <c r="AW151" s="13" t="s">
        <v>32</v>
      </c>
      <c r="AX151" s="13" t="s">
        <v>81</v>
      </c>
      <c r="AY151" s="149" t="s">
        <v>148</v>
      </c>
    </row>
    <row r="152" spans="2:65" s="1" customFormat="1" ht="21.75" customHeight="1">
      <c r="B152" s="31"/>
      <c r="C152" s="127" t="s">
        <v>8</v>
      </c>
      <c r="D152" s="127" t="s">
        <v>151</v>
      </c>
      <c r="E152" s="128" t="s">
        <v>215</v>
      </c>
      <c r="F152" s="129" t="s">
        <v>216</v>
      </c>
      <c r="G152" s="130" t="s">
        <v>84</v>
      </c>
      <c r="H152" s="131">
        <v>26.75</v>
      </c>
      <c r="I152" s="132"/>
      <c r="J152" s="133">
        <f>ROUND(I152*H152,2)</f>
        <v>0</v>
      </c>
      <c r="K152" s="129" t="s">
        <v>154</v>
      </c>
      <c r="L152" s="31"/>
      <c r="M152" s="134" t="s">
        <v>1</v>
      </c>
      <c r="N152" s="135" t="s">
        <v>41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104</v>
      </c>
      <c r="AT152" s="138" t="s">
        <v>151</v>
      </c>
      <c r="AU152" s="138" t="s">
        <v>91</v>
      </c>
      <c r="AY152" s="16" t="s">
        <v>148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81</v>
      </c>
      <c r="BK152" s="139">
        <f>ROUND(I152*H152,2)</f>
        <v>0</v>
      </c>
      <c r="BL152" s="16" t="s">
        <v>104</v>
      </c>
      <c r="BM152" s="138" t="s">
        <v>217</v>
      </c>
    </row>
    <row r="153" spans="2:65" s="1" customFormat="1" ht="16.5" customHeight="1">
      <c r="B153" s="31"/>
      <c r="C153" s="127" t="s">
        <v>218</v>
      </c>
      <c r="D153" s="127" t="s">
        <v>151</v>
      </c>
      <c r="E153" s="128" t="s">
        <v>219</v>
      </c>
      <c r="F153" s="129" t="s">
        <v>220</v>
      </c>
      <c r="G153" s="130" t="s">
        <v>84</v>
      </c>
      <c r="H153" s="131">
        <v>26.75</v>
      </c>
      <c r="I153" s="132"/>
      <c r="J153" s="133">
        <f>ROUND(I153*H153,2)</f>
        <v>0</v>
      </c>
      <c r="K153" s="129" t="s">
        <v>154</v>
      </c>
      <c r="L153" s="31"/>
      <c r="M153" s="134" t="s">
        <v>1</v>
      </c>
      <c r="N153" s="135" t="s">
        <v>41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104</v>
      </c>
      <c r="AT153" s="138" t="s">
        <v>151</v>
      </c>
      <c r="AU153" s="138" t="s">
        <v>91</v>
      </c>
      <c r="AY153" s="16" t="s">
        <v>148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81</v>
      </c>
      <c r="BK153" s="139">
        <f>ROUND(I153*H153,2)</f>
        <v>0</v>
      </c>
      <c r="BL153" s="16" t="s">
        <v>104</v>
      </c>
      <c r="BM153" s="138" t="s">
        <v>221</v>
      </c>
    </row>
    <row r="154" spans="2:65" s="1" customFormat="1" ht="16.5" customHeight="1">
      <c r="B154" s="31"/>
      <c r="C154" s="127" t="s">
        <v>222</v>
      </c>
      <c r="D154" s="127" t="s">
        <v>151</v>
      </c>
      <c r="E154" s="128" t="s">
        <v>223</v>
      </c>
      <c r="F154" s="129" t="s">
        <v>224</v>
      </c>
      <c r="G154" s="130" t="s">
        <v>95</v>
      </c>
      <c r="H154" s="131">
        <v>170</v>
      </c>
      <c r="I154" s="132"/>
      <c r="J154" s="133">
        <f>ROUND(I154*H154,2)</f>
        <v>0</v>
      </c>
      <c r="K154" s="129" t="s">
        <v>154</v>
      </c>
      <c r="L154" s="31"/>
      <c r="M154" s="134" t="s">
        <v>1</v>
      </c>
      <c r="N154" s="135" t="s">
        <v>41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104</v>
      </c>
      <c r="AT154" s="138" t="s">
        <v>151</v>
      </c>
      <c r="AU154" s="138" t="s">
        <v>91</v>
      </c>
      <c r="AY154" s="16" t="s">
        <v>148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81</v>
      </c>
      <c r="BK154" s="139">
        <f>ROUND(I154*H154,2)</f>
        <v>0</v>
      </c>
      <c r="BL154" s="16" t="s">
        <v>104</v>
      </c>
      <c r="BM154" s="138" t="s">
        <v>225</v>
      </c>
    </row>
    <row r="155" spans="2:65" s="12" customFormat="1" ht="11.25">
      <c r="B155" s="140"/>
      <c r="D155" s="141" t="s">
        <v>166</v>
      </c>
      <c r="E155" s="142" t="s">
        <v>1</v>
      </c>
      <c r="F155" s="143" t="s">
        <v>226</v>
      </c>
      <c r="H155" s="144">
        <v>170</v>
      </c>
      <c r="I155" s="145"/>
      <c r="L155" s="140"/>
      <c r="M155" s="146"/>
      <c r="T155" s="147"/>
      <c r="AT155" s="142" t="s">
        <v>166</v>
      </c>
      <c r="AU155" s="142" t="s">
        <v>91</v>
      </c>
      <c r="AV155" s="12" t="s">
        <v>86</v>
      </c>
      <c r="AW155" s="12" t="s">
        <v>32</v>
      </c>
      <c r="AX155" s="12" t="s">
        <v>81</v>
      </c>
      <c r="AY155" s="142" t="s">
        <v>148</v>
      </c>
    </row>
    <row r="156" spans="2:65" s="1" customFormat="1" ht="16.5" customHeight="1">
      <c r="B156" s="31"/>
      <c r="C156" s="127" t="s">
        <v>227</v>
      </c>
      <c r="D156" s="127" t="s">
        <v>151</v>
      </c>
      <c r="E156" s="128" t="s">
        <v>228</v>
      </c>
      <c r="F156" s="129" t="s">
        <v>229</v>
      </c>
      <c r="G156" s="130" t="s">
        <v>95</v>
      </c>
      <c r="H156" s="131">
        <v>170</v>
      </c>
      <c r="I156" s="132"/>
      <c r="J156" s="133">
        <f>ROUND(I156*H156,2)</f>
        <v>0</v>
      </c>
      <c r="K156" s="129" t="s">
        <v>154</v>
      </c>
      <c r="L156" s="31"/>
      <c r="M156" s="134" t="s">
        <v>1</v>
      </c>
      <c r="N156" s="135" t="s">
        <v>41</v>
      </c>
      <c r="P156" s="136">
        <f>O156*H156</f>
        <v>0</v>
      </c>
      <c r="Q156" s="136">
        <v>0.115</v>
      </c>
      <c r="R156" s="136">
        <f>Q156*H156</f>
        <v>19.55</v>
      </c>
      <c r="S156" s="136">
        <v>0</v>
      </c>
      <c r="T156" s="137">
        <f>S156*H156</f>
        <v>0</v>
      </c>
      <c r="AR156" s="138" t="s">
        <v>104</v>
      </c>
      <c r="AT156" s="138" t="s">
        <v>151</v>
      </c>
      <c r="AU156" s="138" t="s">
        <v>91</v>
      </c>
      <c r="AY156" s="16" t="s">
        <v>148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81</v>
      </c>
      <c r="BK156" s="139">
        <f>ROUND(I156*H156,2)</f>
        <v>0</v>
      </c>
      <c r="BL156" s="16" t="s">
        <v>104</v>
      </c>
      <c r="BM156" s="138" t="s">
        <v>230</v>
      </c>
    </row>
    <row r="157" spans="2:65" s="1" customFormat="1" ht="21.75" customHeight="1">
      <c r="B157" s="31"/>
      <c r="C157" s="127" t="s">
        <v>231</v>
      </c>
      <c r="D157" s="127" t="s">
        <v>151</v>
      </c>
      <c r="E157" s="128" t="s">
        <v>232</v>
      </c>
      <c r="F157" s="129" t="s">
        <v>233</v>
      </c>
      <c r="G157" s="130" t="s">
        <v>84</v>
      </c>
      <c r="H157" s="131">
        <v>10</v>
      </c>
      <c r="I157" s="132"/>
      <c r="J157" s="133">
        <f>ROUND(I157*H157,2)</f>
        <v>0</v>
      </c>
      <c r="K157" s="129" t="s">
        <v>154</v>
      </c>
      <c r="L157" s="31"/>
      <c r="M157" s="134" t="s">
        <v>1</v>
      </c>
      <c r="N157" s="135" t="s">
        <v>41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104</v>
      </c>
      <c r="AT157" s="138" t="s">
        <v>151</v>
      </c>
      <c r="AU157" s="138" t="s">
        <v>91</v>
      </c>
      <c r="AY157" s="16" t="s">
        <v>148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81</v>
      </c>
      <c r="BK157" s="139">
        <f>ROUND(I157*H157,2)</f>
        <v>0</v>
      </c>
      <c r="BL157" s="16" t="s">
        <v>104</v>
      </c>
      <c r="BM157" s="138" t="s">
        <v>234</v>
      </c>
    </row>
    <row r="158" spans="2:65" s="12" customFormat="1" ht="11.25">
      <c r="B158" s="140"/>
      <c r="D158" s="141" t="s">
        <v>166</v>
      </c>
      <c r="E158" s="142" t="s">
        <v>1</v>
      </c>
      <c r="F158" s="143" t="s">
        <v>235</v>
      </c>
      <c r="H158" s="144">
        <v>10</v>
      </c>
      <c r="I158" s="145"/>
      <c r="L158" s="140"/>
      <c r="M158" s="146"/>
      <c r="T158" s="147"/>
      <c r="AT158" s="142" t="s">
        <v>166</v>
      </c>
      <c r="AU158" s="142" t="s">
        <v>91</v>
      </c>
      <c r="AV158" s="12" t="s">
        <v>86</v>
      </c>
      <c r="AW158" s="12" t="s">
        <v>32</v>
      </c>
      <c r="AX158" s="12" t="s">
        <v>81</v>
      </c>
      <c r="AY158" s="142" t="s">
        <v>148</v>
      </c>
    </row>
    <row r="159" spans="2:65" s="1" customFormat="1" ht="21.75" customHeight="1">
      <c r="B159" s="31"/>
      <c r="C159" s="127" t="s">
        <v>236</v>
      </c>
      <c r="D159" s="127" t="s">
        <v>151</v>
      </c>
      <c r="E159" s="128" t="s">
        <v>237</v>
      </c>
      <c r="F159" s="129" t="s">
        <v>238</v>
      </c>
      <c r="G159" s="130" t="s">
        <v>84</v>
      </c>
      <c r="H159" s="131">
        <v>10</v>
      </c>
      <c r="I159" s="132"/>
      <c r="J159" s="133">
        <f>ROUND(I159*H159,2)</f>
        <v>0</v>
      </c>
      <c r="K159" s="129" t="s">
        <v>154</v>
      </c>
      <c r="L159" s="31"/>
      <c r="M159" s="134" t="s">
        <v>1</v>
      </c>
      <c r="N159" s="135" t="s">
        <v>41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104</v>
      </c>
      <c r="AT159" s="138" t="s">
        <v>151</v>
      </c>
      <c r="AU159" s="138" t="s">
        <v>91</v>
      </c>
      <c r="AY159" s="16" t="s">
        <v>148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81</v>
      </c>
      <c r="BK159" s="139">
        <f>ROUND(I159*H159,2)</f>
        <v>0</v>
      </c>
      <c r="BL159" s="16" t="s">
        <v>104</v>
      </c>
      <c r="BM159" s="138" t="s">
        <v>239</v>
      </c>
    </row>
    <row r="160" spans="2:65" s="1" customFormat="1" ht="16.5" customHeight="1">
      <c r="B160" s="31"/>
      <c r="C160" s="127" t="s">
        <v>7</v>
      </c>
      <c r="D160" s="127" t="s">
        <v>151</v>
      </c>
      <c r="E160" s="128" t="s">
        <v>240</v>
      </c>
      <c r="F160" s="129" t="s">
        <v>241</v>
      </c>
      <c r="G160" s="130" t="s">
        <v>84</v>
      </c>
      <c r="H160" s="131">
        <v>10</v>
      </c>
      <c r="I160" s="132"/>
      <c r="J160" s="133">
        <f>ROUND(I160*H160,2)</f>
        <v>0</v>
      </c>
      <c r="K160" s="129" t="s">
        <v>154</v>
      </c>
      <c r="L160" s="31"/>
      <c r="M160" s="134" t="s">
        <v>1</v>
      </c>
      <c r="N160" s="135" t="s">
        <v>41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104</v>
      </c>
      <c r="AT160" s="138" t="s">
        <v>151</v>
      </c>
      <c r="AU160" s="138" t="s">
        <v>91</v>
      </c>
      <c r="AY160" s="16" t="s">
        <v>148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81</v>
      </c>
      <c r="BK160" s="139">
        <f>ROUND(I160*H160,2)</f>
        <v>0</v>
      </c>
      <c r="BL160" s="16" t="s">
        <v>104</v>
      </c>
      <c r="BM160" s="138" t="s">
        <v>242</v>
      </c>
    </row>
    <row r="161" spans="2:65" s="1" customFormat="1" ht="16.5" customHeight="1">
      <c r="B161" s="31"/>
      <c r="C161" s="155" t="s">
        <v>243</v>
      </c>
      <c r="D161" s="155" t="s">
        <v>244</v>
      </c>
      <c r="E161" s="156" t="s">
        <v>245</v>
      </c>
      <c r="F161" s="157" t="s">
        <v>246</v>
      </c>
      <c r="G161" s="158" t="s">
        <v>172</v>
      </c>
      <c r="H161" s="159">
        <v>7.5</v>
      </c>
      <c r="I161" s="160"/>
      <c r="J161" s="161">
        <f>ROUND(I161*H161,2)</f>
        <v>0</v>
      </c>
      <c r="K161" s="157" t="s">
        <v>154</v>
      </c>
      <c r="L161" s="162"/>
      <c r="M161" s="163" t="s">
        <v>1</v>
      </c>
      <c r="N161" s="164" t="s">
        <v>41</v>
      </c>
      <c r="P161" s="136">
        <f>O161*H161</f>
        <v>0</v>
      </c>
      <c r="Q161" s="136">
        <v>1</v>
      </c>
      <c r="R161" s="136">
        <f>Q161*H161</f>
        <v>7.5</v>
      </c>
      <c r="S161" s="136">
        <v>0</v>
      </c>
      <c r="T161" s="137">
        <f>S161*H161</f>
        <v>0</v>
      </c>
      <c r="AR161" s="138" t="s">
        <v>182</v>
      </c>
      <c r="AT161" s="138" t="s">
        <v>244</v>
      </c>
      <c r="AU161" s="138" t="s">
        <v>91</v>
      </c>
      <c r="AY161" s="16" t="s">
        <v>148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81</v>
      </c>
      <c r="BK161" s="139">
        <f>ROUND(I161*H161,2)</f>
        <v>0</v>
      </c>
      <c r="BL161" s="16" t="s">
        <v>104</v>
      </c>
      <c r="BM161" s="138" t="s">
        <v>247</v>
      </c>
    </row>
    <row r="162" spans="2:65" s="12" customFormat="1" ht="11.25">
      <c r="B162" s="140"/>
      <c r="D162" s="141" t="s">
        <v>166</v>
      </c>
      <c r="E162" s="142" t="s">
        <v>1</v>
      </c>
      <c r="F162" s="143" t="s">
        <v>248</v>
      </c>
      <c r="H162" s="144">
        <v>7.5</v>
      </c>
      <c r="I162" s="145"/>
      <c r="L162" s="140"/>
      <c r="M162" s="146"/>
      <c r="T162" s="147"/>
      <c r="AT162" s="142" t="s">
        <v>166</v>
      </c>
      <c r="AU162" s="142" t="s">
        <v>91</v>
      </c>
      <c r="AV162" s="12" t="s">
        <v>86</v>
      </c>
      <c r="AW162" s="12" t="s">
        <v>32</v>
      </c>
      <c r="AX162" s="12" t="s">
        <v>81</v>
      </c>
      <c r="AY162" s="142" t="s">
        <v>148</v>
      </c>
    </row>
    <row r="163" spans="2:65" s="1" customFormat="1" ht="21.75" customHeight="1">
      <c r="B163" s="31"/>
      <c r="C163" s="127" t="s">
        <v>249</v>
      </c>
      <c r="D163" s="127" t="s">
        <v>151</v>
      </c>
      <c r="E163" s="128" t="s">
        <v>250</v>
      </c>
      <c r="F163" s="129" t="s">
        <v>251</v>
      </c>
      <c r="G163" s="130" t="s">
        <v>84</v>
      </c>
      <c r="H163" s="131">
        <v>8.5</v>
      </c>
      <c r="I163" s="132"/>
      <c r="J163" s="133">
        <f>ROUND(I163*H163,2)</f>
        <v>0</v>
      </c>
      <c r="K163" s="129" t="s">
        <v>154</v>
      </c>
      <c r="L163" s="31"/>
      <c r="M163" s="134" t="s">
        <v>1</v>
      </c>
      <c r="N163" s="135" t="s">
        <v>41</v>
      </c>
      <c r="P163" s="136">
        <f>O163*H163</f>
        <v>0</v>
      </c>
      <c r="Q163" s="136">
        <v>3.5400000000000001E-2</v>
      </c>
      <c r="R163" s="136">
        <f>Q163*H163</f>
        <v>0.3009</v>
      </c>
      <c r="S163" s="136">
        <v>0</v>
      </c>
      <c r="T163" s="137">
        <f>S163*H163</f>
        <v>0</v>
      </c>
      <c r="AR163" s="138" t="s">
        <v>104</v>
      </c>
      <c r="AT163" s="138" t="s">
        <v>151</v>
      </c>
      <c r="AU163" s="138" t="s">
        <v>91</v>
      </c>
      <c r="AY163" s="16" t="s">
        <v>148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81</v>
      </c>
      <c r="BK163" s="139">
        <f>ROUND(I163*H163,2)</f>
        <v>0</v>
      </c>
      <c r="BL163" s="16" t="s">
        <v>104</v>
      </c>
      <c r="BM163" s="138" t="s">
        <v>252</v>
      </c>
    </row>
    <row r="164" spans="2:65" s="12" customFormat="1" ht="11.25">
      <c r="B164" s="140"/>
      <c r="D164" s="141" t="s">
        <v>166</v>
      </c>
      <c r="E164" s="142" t="s">
        <v>1</v>
      </c>
      <c r="F164" s="143" t="s">
        <v>253</v>
      </c>
      <c r="H164" s="144">
        <v>8.5</v>
      </c>
      <c r="I164" s="145"/>
      <c r="L164" s="140"/>
      <c r="M164" s="146"/>
      <c r="T164" s="147"/>
      <c r="AT164" s="142" t="s">
        <v>166</v>
      </c>
      <c r="AU164" s="142" t="s">
        <v>91</v>
      </c>
      <c r="AV164" s="12" t="s">
        <v>86</v>
      </c>
      <c r="AW164" s="12" t="s">
        <v>32</v>
      </c>
      <c r="AX164" s="12" t="s">
        <v>81</v>
      </c>
      <c r="AY164" s="142" t="s">
        <v>148</v>
      </c>
    </row>
    <row r="165" spans="2:65" s="1" customFormat="1" ht="16.5" customHeight="1">
      <c r="B165" s="31"/>
      <c r="C165" s="127" t="s">
        <v>254</v>
      </c>
      <c r="D165" s="127" t="s">
        <v>151</v>
      </c>
      <c r="E165" s="128" t="s">
        <v>255</v>
      </c>
      <c r="F165" s="129" t="s">
        <v>256</v>
      </c>
      <c r="G165" s="130" t="s">
        <v>95</v>
      </c>
      <c r="H165" s="131">
        <v>100</v>
      </c>
      <c r="I165" s="132"/>
      <c r="J165" s="133">
        <f>ROUND(I165*H165,2)</f>
        <v>0</v>
      </c>
      <c r="K165" s="129" t="s">
        <v>154</v>
      </c>
      <c r="L165" s="31"/>
      <c r="M165" s="134" t="s">
        <v>1</v>
      </c>
      <c r="N165" s="135" t="s">
        <v>41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104</v>
      </c>
      <c r="AT165" s="138" t="s">
        <v>151</v>
      </c>
      <c r="AU165" s="138" t="s">
        <v>91</v>
      </c>
      <c r="AY165" s="16" t="s">
        <v>148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81</v>
      </c>
      <c r="BK165" s="139">
        <f>ROUND(I165*H165,2)</f>
        <v>0</v>
      </c>
      <c r="BL165" s="16" t="s">
        <v>104</v>
      </c>
      <c r="BM165" s="138" t="s">
        <v>257</v>
      </c>
    </row>
    <row r="166" spans="2:65" s="12" customFormat="1" ht="11.25">
      <c r="B166" s="140"/>
      <c r="D166" s="141" t="s">
        <v>166</v>
      </c>
      <c r="E166" s="142" t="s">
        <v>1</v>
      </c>
      <c r="F166" s="143" t="s">
        <v>258</v>
      </c>
      <c r="H166" s="144">
        <v>100</v>
      </c>
      <c r="I166" s="145"/>
      <c r="L166" s="140"/>
      <c r="M166" s="146"/>
      <c r="T166" s="147"/>
      <c r="AT166" s="142" t="s">
        <v>166</v>
      </c>
      <c r="AU166" s="142" t="s">
        <v>91</v>
      </c>
      <c r="AV166" s="12" t="s">
        <v>86</v>
      </c>
      <c r="AW166" s="12" t="s">
        <v>32</v>
      </c>
      <c r="AX166" s="12" t="s">
        <v>81</v>
      </c>
      <c r="AY166" s="142" t="s">
        <v>148</v>
      </c>
    </row>
    <row r="167" spans="2:65" s="1" customFormat="1" ht="16.5" customHeight="1">
      <c r="B167" s="31"/>
      <c r="C167" s="127" t="s">
        <v>259</v>
      </c>
      <c r="D167" s="127" t="s">
        <v>151</v>
      </c>
      <c r="E167" s="128" t="s">
        <v>260</v>
      </c>
      <c r="F167" s="129" t="s">
        <v>261</v>
      </c>
      <c r="G167" s="130" t="s">
        <v>95</v>
      </c>
      <c r="H167" s="131">
        <v>100</v>
      </c>
      <c r="I167" s="132"/>
      <c r="J167" s="133">
        <f>ROUND(I167*H167,2)</f>
        <v>0</v>
      </c>
      <c r="K167" s="129" t="s">
        <v>154</v>
      </c>
      <c r="L167" s="31"/>
      <c r="M167" s="134" t="s">
        <v>1</v>
      </c>
      <c r="N167" s="135" t="s">
        <v>41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104</v>
      </c>
      <c r="AT167" s="138" t="s">
        <v>151</v>
      </c>
      <c r="AU167" s="138" t="s">
        <v>91</v>
      </c>
      <c r="AY167" s="16" t="s">
        <v>148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81</v>
      </c>
      <c r="BK167" s="139">
        <f>ROUND(I167*H167,2)</f>
        <v>0</v>
      </c>
      <c r="BL167" s="16" t="s">
        <v>104</v>
      </c>
      <c r="BM167" s="138" t="s">
        <v>262</v>
      </c>
    </row>
    <row r="168" spans="2:65" s="1" customFormat="1" ht="16.5" customHeight="1">
      <c r="B168" s="31"/>
      <c r="C168" s="127" t="s">
        <v>263</v>
      </c>
      <c r="D168" s="127" t="s">
        <v>151</v>
      </c>
      <c r="E168" s="128" t="s">
        <v>264</v>
      </c>
      <c r="F168" s="129" t="s">
        <v>265</v>
      </c>
      <c r="G168" s="130" t="s">
        <v>95</v>
      </c>
      <c r="H168" s="131">
        <v>150</v>
      </c>
      <c r="I168" s="132"/>
      <c r="J168" s="133">
        <f>ROUND(I168*H168,2)</f>
        <v>0</v>
      </c>
      <c r="K168" s="129" t="s">
        <v>266</v>
      </c>
      <c r="L168" s="31"/>
      <c r="M168" s="134" t="s">
        <v>1</v>
      </c>
      <c r="N168" s="135" t="s">
        <v>41</v>
      </c>
      <c r="P168" s="136">
        <f>O168*H168</f>
        <v>0</v>
      </c>
      <c r="Q168" s="136">
        <v>0.15175</v>
      </c>
      <c r="R168" s="136">
        <f>Q168*H168</f>
        <v>22.762499999999999</v>
      </c>
      <c r="S168" s="136">
        <v>0</v>
      </c>
      <c r="T168" s="137">
        <f>S168*H168</f>
        <v>0</v>
      </c>
      <c r="AR168" s="138" t="s">
        <v>104</v>
      </c>
      <c r="AT168" s="138" t="s">
        <v>151</v>
      </c>
      <c r="AU168" s="138" t="s">
        <v>91</v>
      </c>
      <c r="AY168" s="16" t="s">
        <v>148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81</v>
      </c>
      <c r="BK168" s="139">
        <f>ROUND(I168*H168,2)</f>
        <v>0</v>
      </c>
      <c r="BL168" s="16" t="s">
        <v>104</v>
      </c>
      <c r="BM168" s="138" t="s">
        <v>267</v>
      </c>
    </row>
    <row r="169" spans="2:65" s="12" customFormat="1" ht="11.25">
      <c r="B169" s="140"/>
      <c r="D169" s="141" t="s">
        <v>166</v>
      </c>
      <c r="E169" s="142" t="s">
        <v>1</v>
      </c>
      <c r="F169" s="143" t="s">
        <v>268</v>
      </c>
      <c r="H169" s="144">
        <v>150</v>
      </c>
      <c r="I169" s="145"/>
      <c r="L169" s="140"/>
      <c r="M169" s="146"/>
      <c r="T169" s="147"/>
      <c r="AT169" s="142" t="s">
        <v>166</v>
      </c>
      <c r="AU169" s="142" t="s">
        <v>91</v>
      </c>
      <c r="AV169" s="12" t="s">
        <v>86</v>
      </c>
      <c r="AW169" s="12" t="s">
        <v>32</v>
      </c>
      <c r="AX169" s="12" t="s">
        <v>81</v>
      </c>
      <c r="AY169" s="142" t="s">
        <v>148</v>
      </c>
    </row>
    <row r="170" spans="2:65" s="1" customFormat="1" ht="21.75" customHeight="1">
      <c r="B170" s="31"/>
      <c r="C170" s="127" t="s">
        <v>269</v>
      </c>
      <c r="D170" s="127" t="s">
        <v>151</v>
      </c>
      <c r="E170" s="128" t="s">
        <v>232</v>
      </c>
      <c r="F170" s="129" t="s">
        <v>233</v>
      </c>
      <c r="G170" s="130" t="s">
        <v>84</v>
      </c>
      <c r="H170" s="131">
        <v>10</v>
      </c>
      <c r="I170" s="132"/>
      <c r="J170" s="133">
        <f>ROUND(I170*H170,2)</f>
        <v>0</v>
      </c>
      <c r="K170" s="129" t="s">
        <v>154</v>
      </c>
      <c r="L170" s="31"/>
      <c r="M170" s="134" t="s">
        <v>1</v>
      </c>
      <c r="N170" s="135" t="s">
        <v>41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104</v>
      </c>
      <c r="AT170" s="138" t="s">
        <v>151</v>
      </c>
      <c r="AU170" s="138" t="s">
        <v>91</v>
      </c>
      <c r="AY170" s="16" t="s">
        <v>148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81</v>
      </c>
      <c r="BK170" s="139">
        <f>ROUND(I170*H170,2)</f>
        <v>0</v>
      </c>
      <c r="BL170" s="16" t="s">
        <v>104</v>
      </c>
      <c r="BM170" s="138" t="s">
        <v>270</v>
      </c>
    </row>
    <row r="171" spans="2:65" s="12" customFormat="1" ht="11.25">
      <c r="B171" s="140"/>
      <c r="D171" s="141" t="s">
        <v>166</v>
      </c>
      <c r="E171" s="142" t="s">
        <v>1</v>
      </c>
      <c r="F171" s="143" t="s">
        <v>271</v>
      </c>
      <c r="H171" s="144">
        <v>10</v>
      </c>
      <c r="I171" s="145"/>
      <c r="L171" s="140"/>
      <c r="M171" s="146"/>
      <c r="T171" s="147"/>
      <c r="AT171" s="142" t="s">
        <v>166</v>
      </c>
      <c r="AU171" s="142" t="s">
        <v>91</v>
      </c>
      <c r="AV171" s="12" t="s">
        <v>86</v>
      </c>
      <c r="AW171" s="12" t="s">
        <v>32</v>
      </c>
      <c r="AX171" s="12" t="s">
        <v>81</v>
      </c>
      <c r="AY171" s="142" t="s">
        <v>148</v>
      </c>
    </row>
    <row r="172" spans="2:65" s="1" customFormat="1" ht="21.75" customHeight="1">
      <c r="B172" s="31"/>
      <c r="C172" s="127" t="s">
        <v>272</v>
      </c>
      <c r="D172" s="127" t="s">
        <v>151</v>
      </c>
      <c r="E172" s="128" t="s">
        <v>273</v>
      </c>
      <c r="F172" s="129" t="s">
        <v>274</v>
      </c>
      <c r="G172" s="130" t="s">
        <v>84</v>
      </c>
      <c r="H172" s="131">
        <v>10</v>
      </c>
      <c r="I172" s="132"/>
      <c r="J172" s="133">
        <f>ROUND(I172*H172,2)</f>
        <v>0</v>
      </c>
      <c r="K172" s="129" t="s">
        <v>154</v>
      </c>
      <c r="L172" s="31"/>
      <c r="M172" s="134" t="s">
        <v>1</v>
      </c>
      <c r="N172" s="135" t="s">
        <v>41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104</v>
      </c>
      <c r="AT172" s="138" t="s">
        <v>151</v>
      </c>
      <c r="AU172" s="138" t="s">
        <v>91</v>
      </c>
      <c r="AY172" s="16" t="s">
        <v>148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81</v>
      </c>
      <c r="BK172" s="139">
        <f>ROUND(I172*H172,2)</f>
        <v>0</v>
      </c>
      <c r="BL172" s="16" t="s">
        <v>104</v>
      </c>
      <c r="BM172" s="138" t="s">
        <v>275</v>
      </c>
    </row>
    <row r="173" spans="2:65" s="1" customFormat="1" ht="21.75" customHeight="1">
      <c r="B173" s="31"/>
      <c r="C173" s="127" t="s">
        <v>276</v>
      </c>
      <c r="D173" s="127" t="s">
        <v>151</v>
      </c>
      <c r="E173" s="128" t="s">
        <v>277</v>
      </c>
      <c r="F173" s="129" t="s">
        <v>278</v>
      </c>
      <c r="G173" s="130" t="s">
        <v>95</v>
      </c>
      <c r="H173" s="131">
        <v>250</v>
      </c>
      <c r="I173" s="132"/>
      <c r="J173" s="133">
        <f>ROUND(I173*H173,2)</f>
        <v>0</v>
      </c>
      <c r="K173" s="129" t="s">
        <v>154</v>
      </c>
      <c r="L173" s="31"/>
      <c r="M173" s="134" t="s">
        <v>1</v>
      </c>
      <c r="N173" s="135" t="s">
        <v>41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104</v>
      </c>
      <c r="AT173" s="138" t="s">
        <v>151</v>
      </c>
      <c r="AU173" s="138" t="s">
        <v>91</v>
      </c>
      <c r="AY173" s="16" t="s">
        <v>148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81</v>
      </c>
      <c r="BK173" s="139">
        <f>ROUND(I173*H173,2)</f>
        <v>0</v>
      </c>
      <c r="BL173" s="16" t="s">
        <v>104</v>
      </c>
      <c r="BM173" s="138" t="s">
        <v>279</v>
      </c>
    </row>
    <row r="174" spans="2:65" s="12" customFormat="1" ht="11.25">
      <c r="B174" s="140"/>
      <c r="D174" s="141" t="s">
        <v>166</v>
      </c>
      <c r="E174" s="142" t="s">
        <v>1</v>
      </c>
      <c r="F174" s="143" t="s">
        <v>280</v>
      </c>
      <c r="H174" s="144">
        <v>250</v>
      </c>
      <c r="I174" s="145"/>
      <c r="L174" s="140"/>
      <c r="M174" s="146"/>
      <c r="T174" s="147"/>
      <c r="AT174" s="142" t="s">
        <v>166</v>
      </c>
      <c r="AU174" s="142" t="s">
        <v>91</v>
      </c>
      <c r="AV174" s="12" t="s">
        <v>86</v>
      </c>
      <c r="AW174" s="12" t="s">
        <v>32</v>
      </c>
      <c r="AX174" s="12" t="s">
        <v>81</v>
      </c>
      <c r="AY174" s="142" t="s">
        <v>148</v>
      </c>
    </row>
    <row r="175" spans="2:65" s="1" customFormat="1" ht="16.5" customHeight="1">
      <c r="B175" s="31"/>
      <c r="C175" s="155" t="s">
        <v>281</v>
      </c>
      <c r="D175" s="155" t="s">
        <v>244</v>
      </c>
      <c r="E175" s="156" t="s">
        <v>282</v>
      </c>
      <c r="F175" s="157" t="s">
        <v>283</v>
      </c>
      <c r="G175" s="158" t="s">
        <v>172</v>
      </c>
      <c r="H175" s="159">
        <v>20</v>
      </c>
      <c r="I175" s="160"/>
      <c r="J175" s="161">
        <f>ROUND(I175*H175,2)</f>
        <v>0</v>
      </c>
      <c r="K175" s="157" t="s">
        <v>154</v>
      </c>
      <c r="L175" s="162"/>
      <c r="M175" s="163" t="s">
        <v>1</v>
      </c>
      <c r="N175" s="164" t="s">
        <v>41</v>
      </c>
      <c r="P175" s="136">
        <f>O175*H175</f>
        <v>0</v>
      </c>
      <c r="Q175" s="136">
        <v>1</v>
      </c>
      <c r="R175" s="136">
        <f>Q175*H175</f>
        <v>20</v>
      </c>
      <c r="S175" s="136">
        <v>0</v>
      </c>
      <c r="T175" s="137">
        <f>S175*H175</f>
        <v>0</v>
      </c>
      <c r="AR175" s="138" t="s">
        <v>182</v>
      </c>
      <c r="AT175" s="138" t="s">
        <v>244</v>
      </c>
      <c r="AU175" s="138" t="s">
        <v>91</v>
      </c>
      <c r="AY175" s="16" t="s">
        <v>148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81</v>
      </c>
      <c r="BK175" s="139">
        <f>ROUND(I175*H175,2)</f>
        <v>0</v>
      </c>
      <c r="BL175" s="16" t="s">
        <v>104</v>
      </c>
      <c r="BM175" s="138" t="s">
        <v>284</v>
      </c>
    </row>
    <row r="176" spans="2:65" s="12" customFormat="1" ht="11.25">
      <c r="B176" s="140"/>
      <c r="D176" s="141" t="s">
        <v>166</v>
      </c>
      <c r="E176" s="142" t="s">
        <v>1</v>
      </c>
      <c r="F176" s="143" t="s">
        <v>285</v>
      </c>
      <c r="H176" s="144">
        <v>20</v>
      </c>
      <c r="I176" s="145"/>
      <c r="L176" s="140"/>
      <c r="M176" s="146"/>
      <c r="T176" s="147"/>
      <c r="AT176" s="142" t="s">
        <v>166</v>
      </c>
      <c r="AU176" s="142" t="s">
        <v>91</v>
      </c>
      <c r="AV176" s="12" t="s">
        <v>86</v>
      </c>
      <c r="AW176" s="12" t="s">
        <v>32</v>
      </c>
      <c r="AX176" s="12" t="s">
        <v>81</v>
      </c>
      <c r="AY176" s="142" t="s">
        <v>148</v>
      </c>
    </row>
    <row r="177" spans="2:65" s="1" customFormat="1" ht="16.5" customHeight="1">
      <c r="B177" s="31"/>
      <c r="C177" s="127" t="s">
        <v>286</v>
      </c>
      <c r="D177" s="127" t="s">
        <v>151</v>
      </c>
      <c r="E177" s="128" t="s">
        <v>287</v>
      </c>
      <c r="F177" s="129" t="s">
        <v>288</v>
      </c>
      <c r="G177" s="130" t="s">
        <v>84</v>
      </c>
      <c r="H177" s="131">
        <v>5</v>
      </c>
      <c r="I177" s="132"/>
      <c r="J177" s="133">
        <f>ROUND(I177*H177,2)</f>
        <v>0</v>
      </c>
      <c r="K177" s="129" t="s">
        <v>154</v>
      </c>
      <c r="L177" s="31"/>
      <c r="M177" s="134" t="s">
        <v>1</v>
      </c>
      <c r="N177" s="135" t="s">
        <v>41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104</v>
      </c>
      <c r="AT177" s="138" t="s">
        <v>151</v>
      </c>
      <c r="AU177" s="138" t="s">
        <v>91</v>
      </c>
      <c r="AY177" s="16" t="s">
        <v>148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81</v>
      </c>
      <c r="BK177" s="139">
        <f>ROUND(I177*H177,2)</f>
        <v>0</v>
      </c>
      <c r="BL177" s="16" t="s">
        <v>104</v>
      </c>
      <c r="BM177" s="138" t="s">
        <v>289</v>
      </c>
    </row>
    <row r="178" spans="2:65" s="1" customFormat="1" ht="16.5" customHeight="1">
      <c r="B178" s="31"/>
      <c r="C178" s="127" t="s">
        <v>290</v>
      </c>
      <c r="D178" s="127" t="s">
        <v>151</v>
      </c>
      <c r="E178" s="128" t="s">
        <v>291</v>
      </c>
      <c r="F178" s="129" t="s">
        <v>292</v>
      </c>
      <c r="G178" s="130" t="s">
        <v>95</v>
      </c>
      <c r="H178" s="131">
        <v>45</v>
      </c>
      <c r="I178" s="132"/>
      <c r="J178" s="133">
        <f>ROUND(I178*H178,2)</f>
        <v>0</v>
      </c>
      <c r="K178" s="129" t="s">
        <v>154</v>
      </c>
      <c r="L178" s="31"/>
      <c r="M178" s="134" t="s">
        <v>1</v>
      </c>
      <c r="N178" s="135" t="s">
        <v>41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104</v>
      </c>
      <c r="AT178" s="138" t="s">
        <v>151</v>
      </c>
      <c r="AU178" s="138" t="s">
        <v>91</v>
      </c>
      <c r="AY178" s="16" t="s">
        <v>148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81</v>
      </c>
      <c r="BK178" s="139">
        <f>ROUND(I178*H178,2)</f>
        <v>0</v>
      </c>
      <c r="BL178" s="16" t="s">
        <v>104</v>
      </c>
      <c r="BM178" s="138" t="s">
        <v>293</v>
      </c>
    </row>
    <row r="179" spans="2:65" s="12" customFormat="1" ht="11.25">
      <c r="B179" s="140"/>
      <c r="D179" s="141" t="s">
        <v>166</v>
      </c>
      <c r="E179" s="142" t="s">
        <v>1</v>
      </c>
      <c r="F179" s="143" t="s">
        <v>294</v>
      </c>
      <c r="H179" s="144">
        <v>45</v>
      </c>
      <c r="I179" s="145"/>
      <c r="L179" s="140"/>
      <c r="M179" s="146"/>
      <c r="T179" s="147"/>
      <c r="AT179" s="142" t="s">
        <v>166</v>
      </c>
      <c r="AU179" s="142" t="s">
        <v>91</v>
      </c>
      <c r="AV179" s="12" t="s">
        <v>86</v>
      </c>
      <c r="AW179" s="12" t="s">
        <v>32</v>
      </c>
      <c r="AX179" s="12" t="s">
        <v>81</v>
      </c>
      <c r="AY179" s="142" t="s">
        <v>148</v>
      </c>
    </row>
    <row r="180" spans="2:65" s="1" customFormat="1" ht="16.5" customHeight="1">
      <c r="B180" s="31"/>
      <c r="C180" s="127" t="s">
        <v>295</v>
      </c>
      <c r="D180" s="127" t="s">
        <v>151</v>
      </c>
      <c r="E180" s="128" t="s">
        <v>296</v>
      </c>
      <c r="F180" s="129" t="s">
        <v>297</v>
      </c>
      <c r="G180" s="130" t="s">
        <v>95</v>
      </c>
      <c r="H180" s="131">
        <v>142</v>
      </c>
      <c r="I180" s="132"/>
      <c r="J180" s="133">
        <f>ROUND(I180*H180,2)</f>
        <v>0</v>
      </c>
      <c r="K180" s="129" t="s">
        <v>154</v>
      </c>
      <c r="L180" s="31"/>
      <c r="M180" s="134" t="s">
        <v>1</v>
      </c>
      <c r="N180" s="135" t="s">
        <v>41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104</v>
      </c>
      <c r="AT180" s="138" t="s">
        <v>151</v>
      </c>
      <c r="AU180" s="138" t="s">
        <v>91</v>
      </c>
      <c r="AY180" s="16" t="s">
        <v>148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81</v>
      </c>
      <c r="BK180" s="139">
        <f>ROUND(I180*H180,2)</f>
        <v>0</v>
      </c>
      <c r="BL180" s="16" t="s">
        <v>104</v>
      </c>
      <c r="BM180" s="138" t="s">
        <v>298</v>
      </c>
    </row>
    <row r="181" spans="2:65" s="12" customFormat="1" ht="11.25">
      <c r="B181" s="140"/>
      <c r="D181" s="141" t="s">
        <v>166</v>
      </c>
      <c r="E181" s="142" t="s">
        <v>1</v>
      </c>
      <c r="F181" s="143" t="s">
        <v>299</v>
      </c>
      <c r="H181" s="144">
        <v>142</v>
      </c>
      <c r="I181" s="145"/>
      <c r="L181" s="140"/>
      <c r="M181" s="146"/>
      <c r="T181" s="147"/>
      <c r="AT181" s="142" t="s">
        <v>166</v>
      </c>
      <c r="AU181" s="142" t="s">
        <v>91</v>
      </c>
      <c r="AV181" s="12" t="s">
        <v>86</v>
      </c>
      <c r="AW181" s="12" t="s">
        <v>32</v>
      </c>
      <c r="AX181" s="12" t="s">
        <v>81</v>
      </c>
      <c r="AY181" s="142" t="s">
        <v>148</v>
      </c>
    </row>
    <row r="182" spans="2:65" s="1" customFormat="1" ht="16.5" customHeight="1">
      <c r="B182" s="31"/>
      <c r="C182" s="127" t="s">
        <v>300</v>
      </c>
      <c r="D182" s="127" t="s">
        <v>151</v>
      </c>
      <c r="E182" s="128" t="s">
        <v>301</v>
      </c>
      <c r="F182" s="129" t="s">
        <v>302</v>
      </c>
      <c r="G182" s="130" t="s">
        <v>95</v>
      </c>
      <c r="H182" s="131">
        <v>142</v>
      </c>
      <c r="I182" s="132"/>
      <c r="J182" s="133">
        <f>ROUND(I182*H182,2)</f>
        <v>0</v>
      </c>
      <c r="K182" s="129" t="s">
        <v>154</v>
      </c>
      <c r="L182" s="31"/>
      <c r="M182" s="134" t="s">
        <v>1</v>
      </c>
      <c r="N182" s="135" t="s">
        <v>41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104</v>
      </c>
      <c r="AT182" s="138" t="s">
        <v>151</v>
      </c>
      <c r="AU182" s="138" t="s">
        <v>91</v>
      </c>
      <c r="AY182" s="16" t="s">
        <v>148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81</v>
      </c>
      <c r="BK182" s="139">
        <f>ROUND(I182*H182,2)</f>
        <v>0</v>
      </c>
      <c r="BL182" s="16" t="s">
        <v>104</v>
      </c>
      <c r="BM182" s="138" t="s">
        <v>303</v>
      </c>
    </row>
    <row r="183" spans="2:65" s="1" customFormat="1" ht="16.5" customHeight="1">
      <c r="B183" s="31"/>
      <c r="C183" s="127" t="s">
        <v>304</v>
      </c>
      <c r="D183" s="127" t="s">
        <v>151</v>
      </c>
      <c r="E183" s="128" t="s">
        <v>305</v>
      </c>
      <c r="F183" s="129" t="s">
        <v>306</v>
      </c>
      <c r="G183" s="130" t="s">
        <v>84</v>
      </c>
      <c r="H183" s="131">
        <v>14.2</v>
      </c>
      <c r="I183" s="132"/>
      <c r="J183" s="133">
        <f>ROUND(I183*H183,2)</f>
        <v>0</v>
      </c>
      <c r="K183" s="129" t="s">
        <v>154</v>
      </c>
      <c r="L183" s="31"/>
      <c r="M183" s="134" t="s">
        <v>1</v>
      </c>
      <c r="N183" s="135" t="s">
        <v>41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104</v>
      </c>
      <c r="AT183" s="138" t="s">
        <v>151</v>
      </c>
      <c r="AU183" s="138" t="s">
        <v>91</v>
      </c>
      <c r="AY183" s="16" t="s">
        <v>148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81</v>
      </c>
      <c r="BK183" s="139">
        <f>ROUND(I183*H183,2)</f>
        <v>0</v>
      </c>
      <c r="BL183" s="16" t="s">
        <v>104</v>
      </c>
      <c r="BM183" s="138" t="s">
        <v>307</v>
      </c>
    </row>
    <row r="184" spans="2:65" s="12" customFormat="1" ht="11.25">
      <c r="B184" s="140"/>
      <c r="D184" s="141" t="s">
        <v>166</v>
      </c>
      <c r="E184" s="142" t="s">
        <v>83</v>
      </c>
      <c r="F184" s="143" t="s">
        <v>308</v>
      </c>
      <c r="H184" s="144">
        <v>14.2</v>
      </c>
      <c r="I184" s="145"/>
      <c r="L184" s="140"/>
      <c r="M184" s="146"/>
      <c r="T184" s="147"/>
      <c r="AT184" s="142" t="s">
        <v>166</v>
      </c>
      <c r="AU184" s="142" t="s">
        <v>91</v>
      </c>
      <c r="AV184" s="12" t="s">
        <v>86</v>
      </c>
      <c r="AW184" s="12" t="s">
        <v>32</v>
      </c>
      <c r="AX184" s="12" t="s">
        <v>81</v>
      </c>
      <c r="AY184" s="142" t="s">
        <v>148</v>
      </c>
    </row>
    <row r="185" spans="2:65" s="11" customFormat="1" ht="20.85" customHeight="1">
      <c r="B185" s="115"/>
      <c r="D185" s="116" t="s">
        <v>75</v>
      </c>
      <c r="E185" s="125" t="s">
        <v>309</v>
      </c>
      <c r="F185" s="125" t="s">
        <v>310</v>
      </c>
      <c r="I185" s="118"/>
      <c r="J185" s="126">
        <f>BK185</f>
        <v>0</v>
      </c>
      <c r="L185" s="115"/>
      <c r="M185" s="120"/>
      <c r="P185" s="121">
        <f>SUM(P186:P200)</f>
        <v>0</v>
      </c>
      <c r="R185" s="121">
        <f>SUM(R186:R200)</f>
        <v>34.304960000000001</v>
      </c>
      <c r="T185" s="122">
        <f>SUM(T186:T200)</f>
        <v>0</v>
      </c>
      <c r="AR185" s="116" t="s">
        <v>81</v>
      </c>
      <c r="AT185" s="123" t="s">
        <v>75</v>
      </c>
      <c r="AU185" s="123" t="s">
        <v>86</v>
      </c>
      <c r="AY185" s="116" t="s">
        <v>148</v>
      </c>
      <c r="BK185" s="124">
        <f>SUM(BK186:BK200)</f>
        <v>0</v>
      </c>
    </row>
    <row r="186" spans="2:65" s="1" customFormat="1" ht="16.5" customHeight="1">
      <c r="B186" s="31"/>
      <c r="C186" s="127" t="s">
        <v>311</v>
      </c>
      <c r="D186" s="127" t="s">
        <v>151</v>
      </c>
      <c r="E186" s="128" t="s">
        <v>312</v>
      </c>
      <c r="F186" s="129" t="s">
        <v>313</v>
      </c>
      <c r="G186" s="130" t="s">
        <v>164</v>
      </c>
      <c r="H186" s="131">
        <v>60</v>
      </c>
      <c r="I186" s="132"/>
      <c r="J186" s="133">
        <f>ROUND(I186*H186,2)</f>
        <v>0</v>
      </c>
      <c r="K186" s="129" t="s">
        <v>154</v>
      </c>
      <c r="L186" s="31"/>
      <c r="M186" s="134" t="s">
        <v>1</v>
      </c>
      <c r="N186" s="135" t="s">
        <v>41</v>
      </c>
      <c r="P186" s="136">
        <f>O186*H186</f>
        <v>0</v>
      </c>
      <c r="Q186" s="136">
        <v>8.9779999999999999E-2</v>
      </c>
      <c r="R186" s="136">
        <f>Q186*H186</f>
        <v>5.3868</v>
      </c>
      <c r="S186" s="136">
        <v>0</v>
      </c>
      <c r="T186" s="137">
        <f>S186*H186</f>
        <v>0</v>
      </c>
      <c r="AR186" s="138" t="s">
        <v>104</v>
      </c>
      <c r="AT186" s="138" t="s">
        <v>151</v>
      </c>
      <c r="AU186" s="138" t="s">
        <v>91</v>
      </c>
      <c r="AY186" s="16" t="s">
        <v>148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81</v>
      </c>
      <c r="BK186" s="139">
        <f>ROUND(I186*H186,2)</f>
        <v>0</v>
      </c>
      <c r="BL186" s="16" t="s">
        <v>104</v>
      </c>
      <c r="BM186" s="138" t="s">
        <v>314</v>
      </c>
    </row>
    <row r="187" spans="2:65" s="12" customFormat="1" ht="11.25">
      <c r="B187" s="140"/>
      <c r="D187" s="141" t="s">
        <v>166</v>
      </c>
      <c r="E187" s="142" t="s">
        <v>1</v>
      </c>
      <c r="F187" s="143" t="s">
        <v>315</v>
      </c>
      <c r="H187" s="144">
        <v>60</v>
      </c>
      <c r="I187" s="145"/>
      <c r="L187" s="140"/>
      <c r="M187" s="146"/>
      <c r="T187" s="147"/>
      <c r="AT187" s="142" t="s">
        <v>166</v>
      </c>
      <c r="AU187" s="142" t="s">
        <v>91</v>
      </c>
      <c r="AV187" s="12" t="s">
        <v>86</v>
      </c>
      <c r="AW187" s="12" t="s">
        <v>32</v>
      </c>
      <c r="AX187" s="12" t="s">
        <v>81</v>
      </c>
      <c r="AY187" s="142" t="s">
        <v>148</v>
      </c>
    </row>
    <row r="188" spans="2:65" s="1" customFormat="1" ht="16.5" customHeight="1">
      <c r="B188" s="31"/>
      <c r="C188" s="155" t="s">
        <v>316</v>
      </c>
      <c r="D188" s="155" t="s">
        <v>244</v>
      </c>
      <c r="E188" s="156" t="s">
        <v>317</v>
      </c>
      <c r="F188" s="157" t="s">
        <v>318</v>
      </c>
      <c r="G188" s="158" t="s">
        <v>95</v>
      </c>
      <c r="H188" s="159">
        <v>0.78</v>
      </c>
      <c r="I188" s="160"/>
      <c r="J188" s="161">
        <f>ROUND(I188*H188,2)</f>
        <v>0</v>
      </c>
      <c r="K188" s="157" t="s">
        <v>154</v>
      </c>
      <c r="L188" s="162"/>
      <c r="M188" s="163" t="s">
        <v>1</v>
      </c>
      <c r="N188" s="164" t="s">
        <v>41</v>
      </c>
      <c r="P188" s="136">
        <f>O188*H188</f>
        <v>0</v>
      </c>
      <c r="Q188" s="136">
        <v>0.222</v>
      </c>
      <c r="R188" s="136">
        <f>Q188*H188</f>
        <v>0.17316000000000001</v>
      </c>
      <c r="S188" s="136">
        <v>0</v>
      </c>
      <c r="T188" s="137">
        <f>S188*H188</f>
        <v>0</v>
      </c>
      <c r="AR188" s="138" t="s">
        <v>182</v>
      </c>
      <c r="AT188" s="138" t="s">
        <v>244</v>
      </c>
      <c r="AU188" s="138" t="s">
        <v>91</v>
      </c>
      <c r="AY188" s="16" t="s">
        <v>148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81</v>
      </c>
      <c r="BK188" s="139">
        <f>ROUND(I188*H188,2)</f>
        <v>0</v>
      </c>
      <c r="BL188" s="16" t="s">
        <v>104</v>
      </c>
      <c r="BM188" s="138" t="s">
        <v>319</v>
      </c>
    </row>
    <row r="189" spans="2:65" s="12" customFormat="1" ht="11.25">
      <c r="B189" s="140"/>
      <c r="D189" s="141" t="s">
        <v>166</v>
      </c>
      <c r="F189" s="143" t="s">
        <v>320</v>
      </c>
      <c r="H189" s="144">
        <v>0.78</v>
      </c>
      <c r="I189" s="145"/>
      <c r="L189" s="140"/>
      <c r="M189" s="146"/>
      <c r="T189" s="147"/>
      <c r="AT189" s="142" t="s">
        <v>166</v>
      </c>
      <c r="AU189" s="142" t="s">
        <v>91</v>
      </c>
      <c r="AV189" s="12" t="s">
        <v>86</v>
      </c>
      <c r="AW189" s="12" t="s">
        <v>4</v>
      </c>
      <c r="AX189" s="12" t="s">
        <v>81</v>
      </c>
      <c r="AY189" s="142" t="s">
        <v>148</v>
      </c>
    </row>
    <row r="190" spans="2:65" s="1" customFormat="1" ht="16.5" customHeight="1">
      <c r="B190" s="31"/>
      <c r="C190" s="127" t="s">
        <v>321</v>
      </c>
      <c r="D190" s="127" t="s">
        <v>151</v>
      </c>
      <c r="E190" s="128" t="s">
        <v>322</v>
      </c>
      <c r="F190" s="129" t="s">
        <v>323</v>
      </c>
      <c r="G190" s="130" t="s">
        <v>95</v>
      </c>
      <c r="H190" s="131">
        <v>40</v>
      </c>
      <c r="I190" s="132"/>
      <c r="J190" s="133">
        <f>ROUND(I190*H190,2)</f>
        <v>0</v>
      </c>
      <c r="K190" s="129" t="s">
        <v>154</v>
      </c>
      <c r="L190" s="31"/>
      <c r="M190" s="134" t="s">
        <v>1</v>
      </c>
      <c r="N190" s="135" t="s">
        <v>41</v>
      </c>
      <c r="P190" s="136">
        <f>O190*H190</f>
        <v>0</v>
      </c>
      <c r="Q190" s="136">
        <v>0.15175</v>
      </c>
      <c r="R190" s="136">
        <f>Q190*H190</f>
        <v>6.07</v>
      </c>
      <c r="S190" s="136">
        <v>0</v>
      </c>
      <c r="T190" s="137">
        <f>S190*H190</f>
        <v>0</v>
      </c>
      <c r="AR190" s="138" t="s">
        <v>104</v>
      </c>
      <c r="AT190" s="138" t="s">
        <v>151</v>
      </c>
      <c r="AU190" s="138" t="s">
        <v>91</v>
      </c>
      <c r="AY190" s="16" t="s">
        <v>148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81</v>
      </c>
      <c r="BK190" s="139">
        <f>ROUND(I190*H190,2)</f>
        <v>0</v>
      </c>
      <c r="BL190" s="16" t="s">
        <v>104</v>
      </c>
      <c r="BM190" s="138" t="s">
        <v>324</v>
      </c>
    </row>
    <row r="191" spans="2:65" s="12" customFormat="1" ht="11.25">
      <c r="B191" s="140"/>
      <c r="D191" s="141" t="s">
        <v>166</v>
      </c>
      <c r="E191" s="142" t="s">
        <v>1</v>
      </c>
      <c r="F191" s="143" t="s">
        <v>93</v>
      </c>
      <c r="H191" s="144">
        <v>40</v>
      </c>
      <c r="I191" s="145"/>
      <c r="L191" s="140"/>
      <c r="M191" s="146"/>
      <c r="T191" s="147"/>
      <c r="AT191" s="142" t="s">
        <v>166</v>
      </c>
      <c r="AU191" s="142" t="s">
        <v>91</v>
      </c>
      <c r="AV191" s="12" t="s">
        <v>86</v>
      </c>
      <c r="AW191" s="12" t="s">
        <v>32</v>
      </c>
      <c r="AX191" s="12" t="s">
        <v>81</v>
      </c>
      <c r="AY191" s="142" t="s">
        <v>148</v>
      </c>
    </row>
    <row r="192" spans="2:65" s="1" customFormat="1" ht="16.5" customHeight="1">
      <c r="B192" s="31"/>
      <c r="C192" s="127" t="s">
        <v>325</v>
      </c>
      <c r="D192" s="127" t="s">
        <v>151</v>
      </c>
      <c r="E192" s="128" t="s">
        <v>326</v>
      </c>
      <c r="F192" s="129" t="s">
        <v>327</v>
      </c>
      <c r="G192" s="130" t="s">
        <v>95</v>
      </c>
      <c r="H192" s="131">
        <v>40</v>
      </c>
      <c r="I192" s="132"/>
      <c r="J192" s="133">
        <f>ROUND(I192*H192,2)</f>
        <v>0</v>
      </c>
      <c r="K192" s="129" t="s">
        <v>154</v>
      </c>
      <c r="L192" s="31"/>
      <c r="M192" s="134" t="s">
        <v>1</v>
      </c>
      <c r="N192" s="135" t="s">
        <v>41</v>
      </c>
      <c r="P192" s="136">
        <f>O192*H192</f>
        <v>0</v>
      </c>
      <c r="Q192" s="136">
        <v>0.13800000000000001</v>
      </c>
      <c r="R192" s="136">
        <f>Q192*H192</f>
        <v>5.5200000000000005</v>
      </c>
      <c r="S192" s="136">
        <v>0</v>
      </c>
      <c r="T192" s="137">
        <f>S192*H192</f>
        <v>0</v>
      </c>
      <c r="AR192" s="138" t="s">
        <v>104</v>
      </c>
      <c r="AT192" s="138" t="s">
        <v>151</v>
      </c>
      <c r="AU192" s="138" t="s">
        <v>91</v>
      </c>
      <c r="AY192" s="16" t="s">
        <v>148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6" t="s">
        <v>81</v>
      </c>
      <c r="BK192" s="139">
        <f>ROUND(I192*H192,2)</f>
        <v>0</v>
      </c>
      <c r="BL192" s="16" t="s">
        <v>104</v>
      </c>
      <c r="BM192" s="138" t="s">
        <v>328</v>
      </c>
    </row>
    <row r="193" spans="2:65" s="1" customFormat="1" ht="16.5" customHeight="1">
      <c r="B193" s="31"/>
      <c r="C193" s="127" t="s">
        <v>96</v>
      </c>
      <c r="D193" s="127" t="s">
        <v>151</v>
      </c>
      <c r="E193" s="128" t="s">
        <v>329</v>
      </c>
      <c r="F193" s="129" t="s">
        <v>330</v>
      </c>
      <c r="G193" s="130" t="s">
        <v>95</v>
      </c>
      <c r="H193" s="131">
        <v>40</v>
      </c>
      <c r="I193" s="132"/>
      <c r="J193" s="133">
        <f>ROUND(I193*H193,2)</f>
        <v>0</v>
      </c>
      <c r="K193" s="129" t="s">
        <v>154</v>
      </c>
      <c r="L193" s="31"/>
      <c r="M193" s="134" t="s">
        <v>1</v>
      </c>
      <c r="N193" s="135" t="s">
        <v>41</v>
      </c>
      <c r="P193" s="136">
        <f>O193*H193</f>
        <v>0</v>
      </c>
      <c r="Q193" s="136">
        <v>0.161</v>
      </c>
      <c r="R193" s="136">
        <f>Q193*H193</f>
        <v>6.44</v>
      </c>
      <c r="S193" s="136">
        <v>0</v>
      </c>
      <c r="T193" s="137">
        <f>S193*H193</f>
        <v>0</v>
      </c>
      <c r="AR193" s="138" t="s">
        <v>104</v>
      </c>
      <c r="AT193" s="138" t="s">
        <v>151</v>
      </c>
      <c r="AU193" s="138" t="s">
        <v>91</v>
      </c>
      <c r="AY193" s="16" t="s">
        <v>148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81</v>
      </c>
      <c r="BK193" s="139">
        <f>ROUND(I193*H193,2)</f>
        <v>0</v>
      </c>
      <c r="BL193" s="16" t="s">
        <v>104</v>
      </c>
      <c r="BM193" s="138" t="s">
        <v>331</v>
      </c>
    </row>
    <row r="194" spans="2:65" s="1" customFormat="1" ht="16.5" customHeight="1">
      <c r="B194" s="31"/>
      <c r="C194" s="127" t="s">
        <v>332</v>
      </c>
      <c r="D194" s="127" t="s">
        <v>151</v>
      </c>
      <c r="E194" s="128" t="s">
        <v>333</v>
      </c>
      <c r="F194" s="129" t="s">
        <v>334</v>
      </c>
      <c r="G194" s="130" t="s">
        <v>95</v>
      </c>
      <c r="H194" s="131">
        <v>40</v>
      </c>
      <c r="I194" s="132"/>
      <c r="J194" s="133">
        <f>ROUND(I194*H194,2)</f>
        <v>0</v>
      </c>
      <c r="K194" s="129" t="s">
        <v>154</v>
      </c>
      <c r="L194" s="31"/>
      <c r="M194" s="134" t="s">
        <v>1</v>
      </c>
      <c r="N194" s="135" t="s">
        <v>41</v>
      </c>
      <c r="P194" s="136">
        <f>O194*H194</f>
        <v>0</v>
      </c>
      <c r="Q194" s="136">
        <v>0.184</v>
      </c>
      <c r="R194" s="136">
        <f>Q194*H194</f>
        <v>7.3599999999999994</v>
      </c>
      <c r="S194" s="136">
        <v>0</v>
      </c>
      <c r="T194" s="137">
        <f>S194*H194</f>
        <v>0</v>
      </c>
      <c r="AR194" s="138" t="s">
        <v>104</v>
      </c>
      <c r="AT194" s="138" t="s">
        <v>151</v>
      </c>
      <c r="AU194" s="138" t="s">
        <v>91</v>
      </c>
      <c r="AY194" s="16" t="s">
        <v>148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81</v>
      </c>
      <c r="BK194" s="139">
        <f>ROUND(I194*H194,2)</f>
        <v>0</v>
      </c>
      <c r="BL194" s="16" t="s">
        <v>104</v>
      </c>
      <c r="BM194" s="138" t="s">
        <v>335</v>
      </c>
    </row>
    <row r="195" spans="2:65" s="1" customFormat="1" ht="16.5" customHeight="1">
      <c r="B195" s="31"/>
      <c r="C195" s="127" t="s">
        <v>336</v>
      </c>
      <c r="D195" s="127" t="s">
        <v>151</v>
      </c>
      <c r="E195" s="128" t="s">
        <v>337</v>
      </c>
      <c r="F195" s="129" t="s">
        <v>338</v>
      </c>
      <c r="G195" s="130" t="s">
        <v>95</v>
      </c>
      <c r="H195" s="131">
        <v>5</v>
      </c>
      <c r="I195" s="132"/>
      <c r="J195" s="133">
        <f>ROUND(I195*H195,2)</f>
        <v>0</v>
      </c>
      <c r="K195" s="129" t="s">
        <v>154</v>
      </c>
      <c r="L195" s="31"/>
      <c r="M195" s="134" t="s">
        <v>1</v>
      </c>
      <c r="N195" s="135" t="s">
        <v>41</v>
      </c>
      <c r="P195" s="136">
        <f>O195*H195</f>
        <v>0</v>
      </c>
      <c r="Q195" s="136">
        <v>8.8800000000000004E-2</v>
      </c>
      <c r="R195" s="136">
        <f>Q195*H195</f>
        <v>0.44400000000000001</v>
      </c>
      <c r="S195" s="136">
        <v>0</v>
      </c>
      <c r="T195" s="137">
        <f>S195*H195</f>
        <v>0</v>
      </c>
      <c r="AR195" s="138" t="s">
        <v>104</v>
      </c>
      <c r="AT195" s="138" t="s">
        <v>151</v>
      </c>
      <c r="AU195" s="138" t="s">
        <v>91</v>
      </c>
      <c r="AY195" s="16" t="s">
        <v>148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81</v>
      </c>
      <c r="BK195" s="139">
        <f>ROUND(I195*H195,2)</f>
        <v>0</v>
      </c>
      <c r="BL195" s="16" t="s">
        <v>104</v>
      </c>
      <c r="BM195" s="138" t="s">
        <v>339</v>
      </c>
    </row>
    <row r="196" spans="2:65" s="12" customFormat="1" ht="11.25">
      <c r="B196" s="140"/>
      <c r="D196" s="141" t="s">
        <v>166</v>
      </c>
      <c r="E196" s="142" t="s">
        <v>1</v>
      </c>
      <c r="F196" s="143" t="s">
        <v>97</v>
      </c>
      <c r="H196" s="144">
        <v>5</v>
      </c>
      <c r="I196" s="145"/>
      <c r="L196" s="140"/>
      <c r="M196" s="146"/>
      <c r="T196" s="147"/>
      <c r="AT196" s="142" t="s">
        <v>166</v>
      </c>
      <c r="AU196" s="142" t="s">
        <v>91</v>
      </c>
      <c r="AV196" s="12" t="s">
        <v>86</v>
      </c>
      <c r="AW196" s="12" t="s">
        <v>32</v>
      </c>
      <c r="AX196" s="12" t="s">
        <v>81</v>
      </c>
      <c r="AY196" s="142" t="s">
        <v>148</v>
      </c>
    </row>
    <row r="197" spans="2:65" s="1" customFormat="1" ht="16.5" customHeight="1">
      <c r="B197" s="31"/>
      <c r="C197" s="155" t="s">
        <v>340</v>
      </c>
      <c r="D197" s="155" t="s">
        <v>244</v>
      </c>
      <c r="E197" s="156" t="s">
        <v>341</v>
      </c>
      <c r="F197" s="157" t="s">
        <v>342</v>
      </c>
      <c r="G197" s="158" t="s">
        <v>95</v>
      </c>
      <c r="H197" s="159">
        <v>5.5</v>
      </c>
      <c r="I197" s="160"/>
      <c r="J197" s="161">
        <f>ROUND(I197*H197,2)</f>
        <v>0</v>
      </c>
      <c r="K197" s="157" t="s">
        <v>266</v>
      </c>
      <c r="L197" s="162"/>
      <c r="M197" s="163" t="s">
        <v>1</v>
      </c>
      <c r="N197" s="164" t="s">
        <v>41</v>
      </c>
      <c r="P197" s="136">
        <f>O197*H197</f>
        <v>0</v>
      </c>
      <c r="Q197" s="136">
        <v>0.13200000000000001</v>
      </c>
      <c r="R197" s="136">
        <f>Q197*H197</f>
        <v>0.72599999999999998</v>
      </c>
      <c r="S197" s="136">
        <v>0</v>
      </c>
      <c r="T197" s="137">
        <f>S197*H197</f>
        <v>0</v>
      </c>
      <c r="AR197" s="138" t="s">
        <v>182</v>
      </c>
      <c r="AT197" s="138" t="s">
        <v>244</v>
      </c>
      <c r="AU197" s="138" t="s">
        <v>91</v>
      </c>
      <c r="AY197" s="16" t="s">
        <v>148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81</v>
      </c>
      <c r="BK197" s="139">
        <f>ROUND(I197*H197,2)</f>
        <v>0</v>
      </c>
      <c r="BL197" s="16" t="s">
        <v>104</v>
      </c>
      <c r="BM197" s="138" t="s">
        <v>343</v>
      </c>
    </row>
    <row r="198" spans="2:65" s="12" customFormat="1" ht="11.25">
      <c r="B198" s="140"/>
      <c r="D198" s="141" t="s">
        <v>166</v>
      </c>
      <c r="F198" s="143" t="s">
        <v>344</v>
      </c>
      <c r="H198" s="144">
        <v>5.5</v>
      </c>
      <c r="I198" s="145"/>
      <c r="L198" s="140"/>
      <c r="M198" s="146"/>
      <c r="T198" s="147"/>
      <c r="AT198" s="142" t="s">
        <v>166</v>
      </c>
      <c r="AU198" s="142" t="s">
        <v>91</v>
      </c>
      <c r="AV198" s="12" t="s">
        <v>86</v>
      </c>
      <c r="AW198" s="12" t="s">
        <v>4</v>
      </c>
      <c r="AX198" s="12" t="s">
        <v>81</v>
      </c>
      <c r="AY198" s="142" t="s">
        <v>148</v>
      </c>
    </row>
    <row r="199" spans="2:65" s="1" customFormat="1" ht="16.5" customHeight="1">
      <c r="B199" s="31"/>
      <c r="C199" s="127" t="s">
        <v>345</v>
      </c>
      <c r="D199" s="127" t="s">
        <v>151</v>
      </c>
      <c r="E199" s="128" t="s">
        <v>346</v>
      </c>
      <c r="F199" s="129" t="s">
        <v>347</v>
      </c>
      <c r="G199" s="130" t="s">
        <v>95</v>
      </c>
      <c r="H199" s="131">
        <v>5</v>
      </c>
      <c r="I199" s="132"/>
      <c r="J199" s="133">
        <f>ROUND(I199*H199,2)</f>
        <v>0</v>
      </c>
      <c r="K199" s="129" t="s">
        <v>154</v>
      </c>
      <c r="L199" s="31"/>
      <c r="M199" s="134" t="s">
        <v>1</v>
      </c>
      <c r="N199" s="135" t="s">
        <v>41</v>
      </c>
      <c r="P199" s="136">
        <f>O199*H199</f>
        <v>0</v>
      </c>
      <c r="Q199" s="136">
        <v>9.1999999999999998E-2</v>
      </c>
      <c r="R199" s="136">
        <f>Q199*H199</f>
        <v>0.45999999999999996</v>
      </c>
      <c r="S199" s="136">
        <v>0</v>
      </c>
      <c r="T199" s="137">
        <f>S199*H199</f>
        <v>0</v>
      </c>
      <c r="AR199" s="138" t="s">
        <v>104</v>
      </c>
      <c r="AT199" s="138" t="s">
        <v>151</v>
      </c>
      <c r="AU199" s="138" t="s">
        <v>91</v>
      </c>
      <c r="AY199" s="16" t="s">
        <v>148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81</v>
      </c>
      <c r="BK199" s="139">
        <f>ROUND(I199*H199,2)</f>
        <v>0</v>
      </c>
      <c r="BL199" s="16" t="s">
        <v>104</v>
      </c>
      <c r="BM199" s="138" t="s">
        <v>348</v>
      </c>
    </row>
    <row r="200" spans="2:65" s="1" customFormat="1" ht="16.5" customHeight="1">
      <c r="B200" s="31"/>
      <c r="C200" s="127" t="s">
        <v>349</v>
      </c>
      <c r="D200" s="127" t="s">
        <v>151</v>
      </c>
      <c r="E200" s="128" t="s">
        <v>350</v>
      </c>
      <c r="F200" s="129" t="s">
        <v>351</v>
      </c>
      <c r="G200" s="130" t="s">
        <v>95</v>
      </c>
      <c r="H200" s="131">
        <v>5</v>
      </c>
      <c r="I200" s="132"/>
      <c r="J200" s="133">
        <f>ROUND(I200*H200,2)</f>
        <v>0</v>
      </c>
      <c r="K200" s="129" t="s">
        <v>154</v>
      </c>
      <c r="L200" s="31"/>
      <c r="M200" s="134" t="s">
        <v>1</v>
      </c>
      <c r="N200" s="135" t="s">
        <v>41</v>
      </c>
      <c r="P200" s="136">
        <f>O200*H200</f>
        <v>0</v>
      </c>
      <c r="Q200" s="136">
        <v>0.34499999999999997</v>
      </c>
      <c r="R200" s="136">
        <f>Q200*H200</f>
        <v>1.7249999999999999</v>
      </c>
      <c r="S200" s="136">
        <v>0</v>
      </c>
      <c r="T200" s="137">
        <f>S200*H200</f>
        <v>0</v>
      </c>
      <c r="AR200" s="138" t="s">
        <v>104</v>
      </c>
      <c r="AT200" s="138" t="s">
        <v>151</v>
      </c>
      <c r="AU200" s="138" t="s">
        <v>91</v>
      </c>
      <c r="AY200" s="16" t="s">
        <v>148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81</v>
      </c>
      <c r="BK200" s="139">
        <f>ROUND(I200*H200,2)</f>
        <v>0</v>
      </c>
      <c r="BL200" s="16" t="s">
        <v>104</v>
      </c>
      <c r="BM200" s="138" t="s">
        <v>352</v>
      </c>
    </row>
    <row r="201" spans="2:65" s="11" customFormat="1" ht="20.85" customHeight="1">
      <c r="B201" s="115"/>
      <c r="D201" s="116" t="s">
        <v>75</v>
      </c>
      <c r="E201" s="125" t="s">
        <v>353</v>
      </c>
      <c r="F201" s="125" t="s">
        <v>354</v>
      </c>
      <c r="I201" s="118"/>
      <c r="J201" s="126">
        <f>BK201</f>
        <v>0</v>
      </c>
      <c r="L201" s="115"/>
      <c r="M201" s="120"/>
      <c r="P201" s="121">
        <f>SUM(P202:P207)</f>
        <v>0</v>
      </c>
      <c r="R201" s="121">
        <f>SUM(R202:R207)</f>
        <v>0</v>
      </c>
      <c r="T201" s="122">
        <f>SUM(T202:T207)</f>
        <v>0</v>
      </c>
      <c r="AR201" s="116" t="s">
        <v>81</v>
      </c>
      <c r="AT201" s="123" t="s">
        <v>75</v>
      </c>
      <c r="AU201" s="123" t="s">
        <v>86</v>
      </c>
      <c r="AY201" s="116" t="s">
        <v>148</v>
      </c>
      <c r="BK201" s="124">
        <f>SUM(BK202:BK207)</f>
        <v>0</v>
      </c>
    </row>
    <row r="202" spans="2:65" s="1" customFormat="1" ht="16.5" customHeight="1">
      <c r="B202" s="31"/>
      <c r="C202" s="127" t="s">
        <v>355</v>
      </c>
      <c r="D202" s="127" t="s">
        <v>151</v>
      </c>
      <c r="E202" s="128" t="s">
        <v>356</v>
      </c>
      <c r="F202" s="129" t="s">
        <v>357</v>
      </c>
      <c r="G202" s="130" t="s">
        <v>172</v>
      </c>
      <c r="H202" s="131">
        <v>1.17</v>
      </c>
      <c r="I202" s="132"/>
      <c r="J202" s="133">
        <f t="shared" ref="J202:J207" si="10">ROUND(I202*H202,2)</f>
        <v>0</v>
      </c>
      <c r="K202" s="129" t="s">
        <v>154</v>
      </c>
      <c r="L202" s="31"/>
      <c r="M202" s="134" t="s">
        <v>1</v>
      </c>
      <c r="N202" s="135" t="s">
        <v>41</v>
      </c>
      <c r="P202" s="136">
        <f t="shared" ref="P202:P207" si="11">O202*H202</f>
        <v>0</v>
      </c>
      <c r="Q202" s="136">
        <v>0</v>
      </c>
      <c r="R202" s="136">
        <f t="shared" ref="R202:R207" si="12">Q202*H202</f>
        <v>0</v>
      </c>
      <c r="S202" s="136">
        <v>0</v>
      </c>
      <c r="T202" s="137">
        <f t="shared" ref="T202:T207" si="13">S202*H202</f>
        <v>0</v>
      </c>
      <c r="AR202" s="138" t="s">
        <v>104</v>
      </c>
      <c r="AT202" s="138" t="s">
        <v>151</v>
      </c>
      <c r="AU202" s="138" t="s">
        <v>91</v>
      </c>
      <c r="AY202" s="16" t="s">
        <v>148</v>
      </c>
      <c r="BE202" s="139">
        <f t="shared" ref="BE202:BE207" si="14">IF(N202="základní",J202,0)</f>
        <v>0</v>
      </c>
      <c r="BF202" s="139">
        <f t="shared" ref="BF202:BF207" si="15">IF(N202="snížená",J202,0)</f>
        <v>0</v>
      </c>
      <c r="BG202" s="139">
        <f t="shared" ref="BG202:BG207" si="16">IF(N202="zákl. přenesená",J202,0)</f>
        <v>0</v>
      </c>
      <c r="BH202" s="139">
        <f t="shared" ref="BH202:BH207" si="17">IF(N202="sníž. přenesená",J202,0)</f>
        <v>0</v>
      </c>
      <c r="BI202" s="139">
        <f t="shared" ref="BI202:BI207" si="18">IF(N202="nulová",J202,0)</f>
        <v>0</v>
      </c>
      <c r="BJ202" s="16" t="s">
        <v>81</v>
      </c>
      <c r="BK202" s="139">
        <f t="shared" ref="BK202:BK207" si="19">ROUND(I202*H202,2)</f>
        <v>0</v>
      </c>
      <c r="BL202" s="16" t="s">
        <v>104</v>
      </c>
      <c r="BM202" s="138" t="s">
        <v>358</v>
      </c>
    </row>
    <row r="203" spans="2:65" s="1" customFormat="1" ht="21.75" customHeight="1">
      <c r="B203" s="31"/>
      <c r="C203" s="127" t="s">
        <v>359</v>
      </c>
      <c r="D203" s="127" t="s">
        <v>151</v>
      </c>
      <c r="E203" s="128" t="s">
        <v>360</v>
      </c>
      <c r="F203" s="129" t="s">
        <v>361</v>
      </c>
      <c r="G203" s="130" t="s">
        <v>172</v>
      </c>
      <c r="H203" s="131">
        <v>1.17</v>
      </c>
      <c r="I203" s="132"/>
      <c r="J203" s="133">
        <f t="shared" si="10"/>
        <v>0</v>
      </c>
      <c r="K203" s="129" t="s">
        <v>154</v>
      </c>
      <c r="L203" s="31"/>
      <c r="M203" s="134" t="s">
        <v>1</v>
      </c>
      <c r="N203" s="135" t="s">
        <v>41</v>
      </c>
      <c r="P203" s="136">
        <f t="shared" si="11"/>
        <v>0</v>
      </c>
      <c r="Q203" s="136">
        <v>0</v>
      </c>
      <c r="R203" s="136">
        <f t="shared" si="12"/>
        <v>0</v>
      </c>
      <c r="S203" s="136">
        <v>0</v>
      </c>
      <c r="T203" s="137">
        <f t="shared" si="13"/>
        <v>0</v>
      </c>
      <c r="AR203" s="138" t="s">
        <v>104</v>
      </c>
      <c r="AT203" s="138" t="s">
        <v>151</v>
      </c>
      <c r="AU203" s="138" t="s">
        <v>91</v>
      </c>
      <c r="AY203" s="16" t="s">
        <v>148</v>
      </c>
      <c r="BE203" s="139">
        <f t="shared" si="14"/>
        <v>0</v>
      </c>
      <c r="BF203" s="139">
        <f t="shared" si="15"/>
        <v>0</v>
      </c>
      <c r="BG203" s="139">
        <f t="shared" si="16"/>
        <v>0</v>
      </c>
      <c r="BH203" s="139">
        <f t="shared" si="17"/>
        <v>0</v>
      </c>
      <c r="BI203" s="139">
        <f t="shared" si="18"/>
        <v>0</v>
      </c>
      <c r="BJ203" s="16" t="s">
        <v>81</v>
      </c>
      <c r="BK203" s="139">
        <f t="shared" si="19"/>
        <v>0</v>
      </c>
      <c r="BL203" s="16" t="s">
        <v>104</v>
      </c>
      <c r="BM203" s="138" t="s">
        <v>362</v>
      </c>
    </row>
    <row r="204" spans="2:65" s="1" customFormat="1" ht="21.75" customHeight="1">
      <c r="B204" s="31"/>
      <c r="C204" s="127" t="s">
        <v>363</v>
      </c>
      <c r="D204" s="127" t="s">
        <v>151</v>
      </c>
      <c r="E204" s="128" t="s">
        <v>364</v>
      </c>
      <c r="F204" s="129" t="s">
        <v>365</v>
      </c>
      <c r="G204" s="130" t="s">
        <v>172</v>
      </c>
      <c r="H204" s="131">
        <v>1.17</v>
      </c>
      <c r="I204" s="132"/>
      <c r="J204" s="133">
        <f t="shared" si="10"/>
        <v>0</v>
      </c>
      <c r="K204" s="129" t="s">
        <v>154</v>
      </c>
      <c r="L204" s="31"/>
      <c r="M204" s="134" t="s">
        <v>1</v>
      </c>
      <c r="N204" s="135" t="s">
        <v>41</v>
      </c>
      <c r="P204" s="136">
        <f t="shared" si="11"/>
        <v>0</v>
      </c>
      <c r="Q204" s="136">
        <v>0</v>
      </c>
      <c r="R204" s="136">
        <f t="shared" si="12"/>
        <v>0</v>
      </c>
      <c r="S204" s="136">
        <v>0</v>
      </c>
      <c r="T204" s="137">
        <f t="shared" si="13"/>
        <v>0</v>
      </c>
      <c r="AR204" s="138" t="s">
        <v>104</v>
      </c>
      <c r="AT204" s="138" t="s">
        <v>151</v>
      </c>
      <c r="AU204" s="138" t="s">
        <v>91</v>
      </c>
      <c r="AY204" s="16" t="s">
        <v>148</v>
      </c>
      <c r="BE204" s="139">
        <f t="shared" si="14"/>
        <v>0</v>
      </c>
      <c r="BF204" s="139">
        <f t="shared" si="15"/>
        <v>0</v>
      </c>
      <c r="BG204" s="139">
        <f t="shared" si="16"/>
        <v>0</v>
      </c>
      <c r="BH204" s="139">
        <f t="shared" si="17"/>
        <v>0</v>
      </c>
      <c r="BI204" s="139">
        <f t="shared" si="18"/>
        <v>0</v>
      </c>
      <c r="BJ204" s="16" t="s">
        <v>81</v>
      </c>
      <c r="BK204" s="139">
        <f t="shared" si="19"/>
        <v>0</v>
      </c>
      <c r="BL204" s="16" t="s">
        <v>104</v>
      </c>
      <c r="BM204" s="138" t="s">
        <v>366</v>
      </c>
    </row>
    <row r="205" spans="2:65" s="1" customFormat="1" ht="21.75" customHeight="1">
      <c r="B205" s="31"/>
      <c r="C205" s="127" t="s">
        <v>367</v>
      </c>
      <c r="D205" s="127" t="s">
        <v>151</v>
      </c>
      <c r="E205" s="128" t="s">
        <v>368</v>
      </c>
      <c r="F205" s="129" t="s">
        <v>369</v>
      </c>
      <c r="G205" s="130" t="s">
        <v>172</v>
      </c>
      <c r="H205" s="131">
        <v>33.134999999999998</v>
      </c>
      <c r="I205" s="132"/>
      <c r="J205" s="133">
        <f t="shared" si="10"/>
        <v>0</v>
      </c>
      <c r="K205" s="129" t="s">
        <v>154</v>
      </c>
      <c r="L205" s="31"/>
      <c r="M205" s="134" t="s">
        <v>1</v>
      </c>
      <c r="N205" s="135" t="s">
        <v>41</v>
      </c>
      <c r="P205" s="136">
        <f t="shared" si="11"/>
        <v>0</v>
      </c>
      <c r="Q205" s="136">
        <v>0</v>
      </c>
      <c r="R205" s="136">
        <f t="shared" si="12"/>
        <v>0</v>
      </c>
      <c r="S205" s="136">
        <v>0</v>
      </c>
      <c r="T205" s="137">
        <f t="shared" si="13"/>
        <v>0</v>
      </c>
      <c r="AR205" s="138" t="s">
        <v>104</v>
      </c>
      <c r="AT205" s="138" t="s">
        <v>151</v>
      </c>
      <c r="AU205" s="138" t="s">
        <v>91</v>
      </c>
      <c r="AY205" s="16" t="s">
        <v>148</v>
      </c>
      <c r="BE205" s="139">
        <f t="shared" si="14"/>
        <v>0</v>
      </c>
      <c r="BF205" s="139">
        <f t="shared" si="15"/>
        <v>0</v>
      </c>
      <c r="BG205" s="139">
        <f t="shared" si="16"/>
        <v>0</v>
      </c>
      <c r="BH205" s="139">
        <f t="shared" si="17"/>
        <v>0</v>
      </c>
      <c r="BI205" s="139">
        <f t="shared" si="18"/>
        <v>0</v>
      </c>
      <c r="BJ205" s="16" t="s">
        <v>81</v>
      </c>
      <c r="BK205" s="139">
        <f t="shared" si="19"/>
        <v>0</v>
      </c>
      <c r="BL205" s="16" t="s">
        <v>104</v>
      </c>
      <c r="BM205" s="138" t="s">
        <v>370</v>
      </c>
    </row>
    <row r="206" spans="2:65" s="1" customFormat="1" ht="21.75" customHeight="1">
      <c r="B206" s="31"/>
      <c r="C206" s="127" t="s">
        <v>371</v>
      </c>
      <c r="D206" s="127" t="s">
        <v>151</v>
      </c>
      <c r="E206" s="128" t="s">
        <v>372</v>
      </c>
      <c r="F206" s="129" t="s">
        <v>373</v>
      </c>
      <c r="G206" s="130" t="s">
        <v>172</v>
      </c>
      <c r="H206" s="131">
        <v>33.134999999999998</v>
      </c>
      <c r="I206" s="132"/>
      <c r="J206" s="133">
        <f t="shared" si="10"/>
        <v>0</v>
      </c>
      <c r="K206" s="129" t="s">
        <v>154</v>
      </c>
      <c r="L206" s="31"/>
      <c r="M206" s="134" t="s">
        <v>1</v>
      </c>
      <c r="N206" s="135" t="s">
        <v>41</v>
      </c>
      <c r="P206" s="136">
        <f t="shared" si="11"/>
        <v>0</v>
      </c>
      <c r="Q206" s="136">
        <v>0</v>
      </c>
      <c r="R206" s="136">
        <f t="shared" si="12"/>
        <v>0</v>
      </c>
      <c r="S206" s="136">
        <v>0</v>
      </c>
      <c r="T206" s="137">
        <f t="shared" si="13"/>
        <v>0</v>
      </c>
      <c r="AR206" s="138" t="s">
        <v>104</v>
      </c>
      <c r="AT206" s="138" t="s">
        <v>151</v>
      </c>
      <c r="AU206" s="138" t="s">
        <v>91</v>
      </c>
      <c r="AY206" s="16" t="s">
        <v>148</v>
      </c>
      <c r="BE206" s="139">
        <f t="shared" si="14"/>
        <v>0</v>
      </c>
      <c r="BF206" s="139">
        <f t="shared" si="15"/>
        <v>0</v>
      </c>
      <c r="BG206" s="139">
        <f t="shared" si="16"/>
        <v>0</v>
      </c>
      <c r="BH206" s="139">
        <f t="shared" si="17"/>
        <v>0</v>
      </c>
      <c r="BI206" s="139">
        <f t="shared" si="18"/>
        <v>0</v>
      </c>
      <c r="BJ206" s="16" t="s">
        <v>81</v>
      </c>
      <c r="BK206" s="139">
        <f t="shared" si="19"/>
        <v>0</v>
      </c>
      <c r="BL206" s="16" t="s">
        <v>104</v>
      </c>
      <c r="BM206" s="138" t="s">
        <v>374</v>
      </c>
    </row>
    <row r="207" spans="2:65" s="1" customFormat="1" ht="21.75" customHeight="1">
      <c r="B207" s="31"/>
      <c r="C207" s="127" t="s">
        <v>375</v>
      </c>
      <c r="D207" s="127" t="s">
        <v>151</v>
      </c>
      <c r="E207" s="128" t="s">
        <v>376</v>
      </c>
      <c r="F207" s="129" t="s">
        <v>377</v>
      </c>
      <c r="G207" s="130" t="s">
        <v>172</v>
      </c>
      <c r="H207" s="131">
        <v>33.134999999999998</v>
      </c>
      <c r="I207" s="132"/>
      <c r="J207" s="133">
        <f t="shared" si="10"/>
        <v>0</v>
      </c>
      <c r="K207" s="129" t="s">
        <v>154</v>
      </c>
      <c r="L207" s="31"/>
      <c r="M207" s="134" t="s">
        <v>1</v>
      </c>
      <c r="N207" s="135" t="s">
        <v>41</v>
      </c>
      <c r="P207" s="136">
        <f t="shared" si="11"/>
        <v>0</v>
      </c>
      <c r="Q207" s="136">
        <v>0</v>
      </c>
      <c r="R207" s="136">
        <f t="shared" si="12"/>
        <v>0</v>
      </c>
      <c r="S207" s="136">
        <v>0</v>
      </c>
      <c r="T207" s="137">
        <f t="shared" si="13"/>
        <v>0</v>
      </c>
      <c r="AR207" s="138" t="s">
        <v>104</v>
      </c>
      <c r="AT207" s="138" t="s">
        <v>151</v>
      </c>
      <c r="AU207" s="138" t="s">
        <v>91</v>
      </c>
      <c r="AY207" s="16" t="s">
        <v>148</v>
      </c>
      <c r="BE207" s="139">
        <f t="shared" si="14"/>
        <v>0</v>
      </c>
      <c r="BF207" s="139">
        <f t="shared" si="15"/>
        <v>0</v>
      </c>
      <c r="BG207" s="139">
        <f t="shared" si="16"/>
        <v>0</v>
      </c>
      <c r="BH207" s="139">
        <f t="shared" si="17"/>
        <v>0</v>
      </c>
      <c r="BI207" s="139">
        <f t="shared" si="18"/>
        <v>0</v>
      </c>
      <c r="BJ207" s="16" t="s">
        <v>81</v>
      </c>
      <c r="BK207" s="139">
        <f t="shared" si="19"/>
        <v>0</v>
      </c>
      <c r="BL207" s="16" t="s">
        <v>104</v>
      </c>
      <c r="BM207" s="138" t="s">
        <v>378</v>
      </c>
    </row>
    <row r="208" spans="2:65" s="11" customFormat="1" ht="22.9" customHeight="1">
      <c r="B208" s="115"/>
      <c r="D208" s="116" t="s">
        <v>75</v>
      </c>
      <c r="E208" s="125" t="s">
        <v>379</v>
      </c>
      <c r="F208" s="125" t="s">
        <v>380</v>
      </c>
      <c r="I208" s="118"/>
      <c r="J208" s="126">
        <f>BK208</f>
        <v>0</v>
      </c>
      <c r="L208" s="115"/>
      <c r="M208" s="120"/>
      <c r="P208" s="121">
        <f>P209+P242+P245+P341+P361</f>
        <v>0</v>
      </c>
      <c r="R208" s="121">
        <f>R209+R242+R245+R341+R361</f>
        <v>24.163998999999993</v>
      </c>
      <c r="T208" s="122">
        <f>T209+T242+T245+T341+T361</f>
        <v>0</v>
      </c>
      <c r="AR208" s="116" t="s">
        <v>104</v>
      </c>
      <c r="AT208" s="123" t="s">
        <v>75</v>
      </c>
      <c r="AU208" s="123" t="s">
        <v>81</v>
      </c>
      <c r="AY208" s="116" t="s">
        <v>148</v>
      </c>
      <c r="BK208" s="124">
        <f>BK209+BK242+BK245+BK341+BK361</f>
        <v>0</v>
      </c>
    </row>
    <row r="209" spans="2:65" s="11" customFormat="1" ht="20.85" customHeight="1">
      <c r="B209" s="115"/>
      <c r="D209" s="116" t="s">
        <v>75</v>
      </c>
      <c r="E209" s="125" t="s">
        <v>381</v>
      </c>
      <c r="F209" s="125" t="s">
        <v>382</v>
      </c>
      <c r="I209" s="118"/>
      <c r="J209" s="126">
        <f>BK209</f>
        <v>0</v>
      </c>
      <c r="L209" s="115"/>
      <c r="M209" s="120"/>
      <c r="P209" s="121">
        <f>SUM(P210:P241)</f>
        <v>0</v>
      </c>
      <c r="R209" s="121">
        <f>SUM(R210:R241)</f>
        <v>0.15508000000000002</v>
      </c>
      <c r="T209" s="122">
        <f>SUM(T210:T241)</f>
        <v>0</v>
      </c>
      <c r="AR209" s="116" t="s">
        <v>104</v>
      </c>
      <c r="AT209" s="123" t="s">
        <v>75</v>
      </c>
      <c r="AU209" s="123" t="s">
        <v>86</v>
      </c>
      <c r="AY209" s="116" t="s">
        <v>148</v>
      </c>
      <c r="BK209" s="124">
        <f>SUM(BK210:BK241)</f>
        <v>0</v>
      </c>
    </row>
    <row r="210" spans="2:65" s="1" customFormat="1" ht="21.75" customHeight="1">
      <c r="B210" s="31"/>
      <c r="C210" s="127" t="s">
        <v>383</v>
      </c>
      <c r="D210" s="127" t="s">
        <v>151</v>
      </c>
      <c r="E210" s="128" t="s">
        <v>384</v>
      </c>
      <c r="F210" s="129" t="s">
        <v>385</v>
      </c>
      <c r="G210" s="130" t="s">
        <v>386</v>
      </c>
      <c r="H210" s="131">
        <v>4</v>
      </c>
      <c r="I210" s="132"/>
      <c r="J210" s="133">
        <f>ROUND(I210*H210,2)</f>
        <v>0</v>
      </c>
      <c r="K210" s="129" t="s">
        <v>154</v>
      </c>
      <c r="L210" s="31"/>
      <c r="M210" s="134" t="s">
        <v>1</v>
      </c>
      <c r="N210" s="135" t="s">
        <v>41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104</v>
      </c>
      <c r="AT210" s="138" t="s">
        <v>151</v>
      </c>
      <c r="AU210" s="138" t="s">
        <v>91</v>
      </c>
      <c r="AY210" s="16" t="s">
        <v>148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81</v>
      </c>
      <c r="BK210" s="139">
        <f>ROUND(I210*H210,2)</f>
        <v>0</v>
      </c>
      <c r="BL210" s="16" t="s">
        <v>104</v>
      </c>
      <c r="BM210" s="138" t="s">
        <v>387</v>
      </c>
    </row>
    <row r="211" spans="2:65" s="12" customFormat="1" ht="11.25">
      <c r="B211" s="140"/>
      <c r="D211" s="141" t="s">
        <v>166</v>
      </c>
      <c r="E211" s="142" t="s">
        <v>1</v>
      </c>
      <c r="F211" s="143" t="s">
        <v>102</v>
      </c>
      <c r="H211" s="144">
        <v>4</v>
      </c>
      <c r="I211" s="145"/>
      <c r="L211" s="140"/>
      <c r="M211" s="146"/>
      <c r="T211" s="147"/>
      <c r="AT211" s="142" t="s">
        <v>166</v>
      </c>
      <c r="AU211" s="142" t="s">
        <v>91</v>
      </c>
      <c r="AV211" s="12" t="s">
        <v>86</v>
      </c>
      <c r="AW211" s="12" t="s">
        <v>32</v>
      </c>
      <c r="AX211" s="12" t="s">
        <v>81</v>
      </c>
      <c r="AY211" s="142" t="s">
        <v>148</v>
      </c>
    </row>
    <row r="212" spans="2:65" s="1" customFormat="1" ht="21.75" customHeight="1">
      <c r="B212" s="31"/>
      <c r="C212" s="127" t="s">
        <v>388</v>
      </c>
      <c r="D212" s="127" t="s">
        <v>151</v>
      </c>
      <c r="E212" s="128" t="s">
        <v>389</v>
      </c>
      <c r="F212" s="129" t="s">
        <v>390</v>
      </c>
      <c r="G212" s="130" t="s">
        <v>386</v>
      </c>
      <c r="H212" s="131">
        <v>4</v>
      </c>
      <c r="I212" s="132"/>
      <c r="J212" s="133">
        <f>ROUND(I212*H212,2)</f>
        <v>0</v>
      </c>
      <c r="K212" s="129" t="s">
        <v>154</v>
      </c>
      <c r="L212" s="31"/>
      <c r="M212" s="134" t="s">
        <v>1</v>
      </c>
      <c r="N212" s="135" t="s">
        <v>41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104</v>
      </c>
      <c r="AT212" s="138" t="s">
        <v>151</v>
      </c>
      <c r="AU212" s="138" t="s">
        <v>91</v>
      </c>
      <c r="AY212" s="16" t="s">
        <v>148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81</v>
      </c>
      <c r="BK212" s="139">
        <f>ROUND(I212*H212,2)</f>
        <v>0</v>
      </c>
      <c r="BL212" s="16" t="s">
        <v>104</v>
      </c>
      <c r="BM212" s="138" t="s">
        <v>391</v>
      </c>
    </row>
    <row r="213" spans="2:65" s="12" customFormat="1" ht="11.25">
      <c r="B213" s="140"/>
      <c r="D213" s="141" t="s">
        <v>166</v>
      </c>
      <c r="E213" s="142" t="s">
        <v>1</v>
      </c>
      <c r="F213" s="143" t="s">
        <v>102</v>
      </c>
      <c r="H213" s="144">
        <v>4</v>
      </c>
      <c r="I213" s="145"/>
      <c r="L213" s="140"/>
      <c r="M213" s="146"/>
      <c r="T213" s="147"/>
      <c r="AT213" s="142" t="s">
        <v>166</v>
      </c>
      <c r="AU213" s="142" t="s">
        <v>91</v>
      </c>
      <c r="AV213" s="12" t="s">
        <v>86</v>
      </c>
      <c r="AW213" s="12" t="s">
        <v>32</v>
      </c>
      <c r="AX213" s="12" t="s">
        <v>81</v>
      </c>
      <c r="AY213" s="142" t="s">
        <v>148</v>
      </c>
    </row>
    <row r="214" spans="2:65" s="1" customFormat="1" ht="16.5" customHeight="1">
      <c r="B214" s="31"/>
      <c r="C214" s="127" t="s">
        <v>392</v>
      </c>
      <c r="D214" s="127" t="s">
        <v>151</v>
      </c>
      <c r="E214" s="128" t="s">
        <v>393</v>
      </c>
      <c r="F214" s="129" t="s">
        <v>394</v>
      </c>
      <c r="G214" s="130" t="s">
        <v>172</v>
      </c>
      <c r="H214" s="131">
        <v>4.0000000000000001E-3</v>
      </c>
      <c r="I214" s="132"/>
      <c r="J214" s="133">
        <f>ROUND(I214*H214,2)</f>
        <v>0</v>
      </c>
      <c r="K214" s="129" t="s">
        <v>266</v>
      </c>
      <c r="L214" s="31"/>
      <c r="M214" s="134" t="s">
        <v>1</v>
      </c>
      <c r="N214" s="135" t="s">
        <v>41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104</v>
      </c>
      <c r="AT214" s="138" t="s">
        <v>151</v>
      </c>
      <c r="AU214" s="138" t="s">
        <v>91</v>
      </c>
      <c r="AY214" s="16" t="s">
        <v>148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81</v>
      </c>
      <c r="BK214" s="139">
        <f>ROUND(I214*H214,2)</f>
        <v>0</v>
      </c>
      <c r="BL214" s="16" t="s">
        <v>104</v>
      </c>
      <c r="BM214" s="138" t="s">
        <v>395</v>
      </c>
    </row>
    <row r="215" spans="2:65" s="12" customFormat="1" ht="11.25">
      <c r="B215" s="140"/>
      <c r="D215" s="141" t="s">
        <v>166</v>
      </c>
      <c r="F215" s="143" t="s">
        <v>396</v>
      </c>
      <c r="H215" s="144">
        <v>4.0000000000000001E-3</v>
      </c>
      <c r="I215" s="145"/>
      <c r="L215" s="140"/>
      <c r="M215" s="146"/>
      <c r="T215" s="147"/>
      <c r="AT215" s="142" t="s">
        <v>166</v>
      </c>
      <c r="AU215" s="142" t="s">
        <v>91</v>
      </c>
      <c r="AV215" s="12" t="s">
        <v>86</v>
      </c>
      <c r="AW215" s="12" t="s">
        <v>4</v>
      </c>
      <c r="AX215" s="12" t="s">
        <v>81</v>
      </c>
      <c r="AY215" s="142" t="s">
        <v>148</v>
      </c>
    </row>
    <row r="216" spans="2:65" s="1" customFormat="1" ht="16.5" customHeight="1">
      <c r="B216" s="31"/>
      <c r="C216" s="155" t="s">
        <v>397</v>
      </c>
      <c r="D216" s="155" t="s">
        <v>244</v>
      </c>
      <c r="E216" s="156" t="s">
        <v>398</v>
      </c>
      <c r="F216" s="157" t="s">
        <v>399</v>
      </c>
      <c r="G216" s="158" t="s">
        <v>400</v>
      </c>
      <c r="H216" s="159">
        <v>4</v>
      </c>
      <c r="I216" s="160"/>
      <c r="J216" s="161">
        <f>ROUND(I216*H216,2)</f>
        <v>0</v>
      </c>
      <c r="K216" s="157" t="s">
        <v>266</v>
      </c>
      <c r="L216" s="162"/>
      <c r="M216" s="163" t="s">
        <v>1</v>
      </c>
      <c r="N216" s="164" t="s">
        <v>41</v>
      </c>
      <c r="P216" s="136">
        <f>O216*H216</f>
        <v>0</v>
      </c>
      <c r="Q216" s="136">
        <v>1E-3</v>
      </c>
      <c r="R216" s="136">
        <f>Q216*H216</f>
        <v>4.0000000000000001E-3</v>
      </c>
      <c r="S216" s="136">
        <v>0</v>
      </c>
      <c r="T216" s="137">
        <f>S216*H216</f>
        <v>0</v>
      </c>
      <c r="AR216" s="138" t="s">
        <v>182</v>
      </c>
      <c r="AT216" s="138" t="s">
        <v>244</v>
      </c>
      <c r="AU216" s="138" t="s">
        <v>91</v>
      </c>
      <c r="AY216" s="16" t="s">
        <v>148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81</v>
      </c>
      <c r="BK216" s="139">
        <f>ROUND(I216*H216,2)</f>
        <v>0</v>
      </c>
      <c r="BL216" s="16" t="s">
        <v>104</v>
      </c>
      <c r="BM216" s="138" t="s">
        <v>401</v>
      </c>
    </row>
    <row r="217" spans="2:65" s="12" customFormat="1" ht="11.25">
      <c r="B217" s="140"/>
      <c r="D217" s="141" t="s">
        <v>166</v>
      </c>
      <c r="E217" s="142" t="s">
        <v>1</v>
      </c>
      <c r="F217" s="143" t="s">
        <v>402</v>
      </c>
      <c r="H217" s="144">
        <v>4</v>
      </c>
      <c r="I217" s="145"/>
      <c r="L217" s="140"/>
      <c r="M217" s="146"/>
      <c r="T217" s="147"/>
      <c r="AT217" s="142" t="s">
        <v>166</v>
      </c>
      <c r="AU217" s="142" t="s">
        <v>91</v>
      </c>
      <c r="AV217" s="12" t="s">
        <v>86</v>
      </c>
      <c r="AW217" s="12" t="s">
        <v>32</v>
      </c>
      <c r="AX217" s="12" t="s">
        <v>81</v>
      </c>
      <c r="AY217" s="142" t="s">
        <v>148</v>
      </c>
    </row>
    <row r="218" spans="2:65" s="1" customFormat="1" ht="16.5" customHeight="1">
      <c r="B218" s="31"/>
      <c r="C218" s="127" t="s">
        <v>403</v>
      </c>
      <c r="D218" s="127" t="s">
        <v>151</v>
      </c>
      <c r="E218" s="128" t="s">
        <v>404</v>
      </c>
      <c r="F218" s="129" t="s">
        <v>405</v>
      </c>
      <c r="G218" s="130" t="s">
        <v>386</v>
      </c>
      <c r="H218" s="131">
        <v>4</v>
      </c>
      <c r="I218" s="132"/>
      <c r="J218" s="133">
        <f>ROUND(I218*H218,2)</f>
        <v>0</v>
      </c>
      <c r="K218" s="129" t="s">
        <v>266</v>
      </c>
      <c r="L218" s="31"/>
      <c r="M218" s="134" t="s">
        <v>1</v>
      </c>
      <c r="N218" s="135" t="s">
        <v>41</v>
      </c>
      <c r="P218" s="136">
        <f>O218*H218</f>
        <v>0</v>
      </c>
      <c r="Q218" s="136">
        <v>1.0000000000000001E-5</v>
      </c>
      <c r="R218" s="136">
        <f>Q218*H218</f>
        <v>4.0000000000000003E-5</v>
      </c>
      <c r="S218" s="136">
        <v>0</v>
      </c>
      <c r="T218" s="137">
        <f>S218*H218</f>
        <v>0</v>
      </c>
      <c r="AR218" s="138" t="s">
        <v>104</v>
      </c>
      <c r="AT218" s="138" t="s">
        <v>151</v>
      </c>
      <c r="AU218" s="138" t="s">
        <v>91</v>
      </c>
      <c r="AY218" s="16" t="s">
        <v>148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81</v>
      </c>
      <c r="BK218" s="139">
        <f>ROUND(I218*H218,2)</f>
        <v>0</v>
      </c>
      <c r="BL218" s="16" t="s">
        <v>104</v>
      </c>
      <c r="BM218" s="138" t="s">
        <v>406</v>
      </c>
    </row>
    <row r="219" spans="2:65" s="12" customFormat="1" ht="11.25">
      <c r="B219" s="140"/>
      <c r="D219" s="141" t="s">
        <v>166</v>
      </c>
      <c r="E219" s="142" t="s">
        <v>1</v>
      </c>
      <c r="F219" s="143" t="s">
        <v>102</v>
      </c>
      <c r="H219" s="144">
        <v>4</v>
      </c>
      <c r="I219" s="145"/>
      <c r="L219" s="140"/>
      <c r="M219" s="146"/>
      <c r="T219" s="147"/>
      <c r="AT219" s="142" t="s">
        <v>166</v>
      </c>
      <c r="AU219" s="142" t="s">
        <v>91</v>
      </c>
      <c r="AV219" s="12" t="s">
        <v>86</v>
      </c>
      <c r="AW219" s="12" t="s">
        <v>32</v>
      </c>
      <c r="AX219" s="12" t="s">
        <v>81</v>
      </c>
      <c r="AY219" s="142" t="s">
        <v>148</v>
      </c>
    </row>
    <row r="220" spans="2:65" s="1" customFormat="1" ht="16.5" customHeight="1">
      <c r="B220" s="31"/>
      <c r="C220" s="127" t="s">
        <v>407</v>
      </c>
      <c r="D220" s="127" t="s">
        <v>151</v>
      </c>
      <c r="E220" s="128" t="s">
        <v>408</v>
      </c>
      <c r="F220" s="129" t="s">
        <v>409</v>
      </c>
      <c r="G220" s="130" t="s">
        <v>386</v>
      </c>
      <c r="H220" s="131">
        <v>4</v>
      </c>
      <c r="I220" s="132"/>
      <c r="J220" s="133">
        <f>ROUND(I220*H220,2)</f>
        <v>0</v>
      </c>
      <c r="K220" s="129" t="s">
        <v>154</v>
      </c>
      <c r="L220" s="31"/>
      <c r="M220" s="134" t="s">
        <v>1</v>
      </c>
      <c r="N220" s="135" t="s">
        <v>41</v>
      </c>
      <c r="P220" s="136">
        <f>O220*H220</f>
        <v>0</v>
      </c>
      <c r="Q220" s="136">
        <v>6.0000000000000002E-5</v>
      </c>
      <c r="R220" s="136">
        <f>Q220*H220</f>
        <v>2.4000000000000001E-4</v>
      </c>
      <c r="S220" s="136">
        <v>0</v>
      </c>
      <c r="T220" s="137">
        <f>S220*H220</f>
        <v>0</v>
      </c>
      <c r="AR220" s="138" t="s">
        <v>104</v>
      </c>
      <c r="AT220" s="138" t="s">
        <v>151</v>
      </c>
      <c r="AU220" s="138" t="s">
        <v>91</v>
      </c>
      <c r="AY220" s="16" t="s">
        <v>148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81</v>
      </c>
      <c r="BK220" s="139">
        <f>ROUND(I220*H220,2)</f>
        <v>0</v>
      </c>
      <c r="BL220" s="16" t="s">
        <v>104</v>
      </c>
      <c r="BM220" s="138" t="s">
        <v>410</v>
      </c>
    </row>
    <row r="221" spans="2:65" s="12" customFormat="1" ht="11.25">
      <c r="B221" s="140"/>
      <c r="D221" s="141" t="s">
        <v>166</v>
      </c>
      <c r="E221" s="142" t="s">
        <v>1</v>
      </c>
      <c r="F221" s="143" t="s">
        <v>102</v>
      </c>
      <c r="H221" s="144">
        <v>4</v>
      </c>
      <c r="I221" s="145"/>
      <c r="L221" s="140"/>
      <c r="M221" s="146"/>
      <c r="T221" s="147"/>
      <c r="AT221" s="142" t="s">
        <v>166</v>
      </c>
      <c r="AU221" s="142" t="s">
        <v>91</v>
      </c>
      <c r="AV221" s="12" t="s">
        <v>86</v>
      </c>
      <c r="AW221" s="12" t="s">
        <v>32</v>
      </c>
      <c r="AX221" s="12" t="s">
        <v>81</v>
      </c>
      <c r="AY221" s="142" t="s">
        <v>148</v>
      </c>
    </row>
    <row r="222" spans="2:65" s="1" customFormat="1" ht="16.5" customHeight="1">
      <c r="B222" s="31"/>
      <c r="C222" s="155" t="s">
        <v>411</v>
      </c>
      <c r="D222" s="155" t="s">
        <v>244</v>
      </c>
      <c r="E222" s="156" t="s">
        <v>412</v>
      </c>
      <c r="F222" s="157" t="s">
        <v>413</v>
      </c>
      <c r="G222" s="158" t="s">
        <v>386</v>
      </c>
      <c r="H222" s="159">
        <v>12</v>
      </c>
      <c r="I222" s="160"/>
      <c r="J222" s="161">
        <f>ROUND(I222*H222,2)</f>
        <v>0</v>
      </c>
      <c r="K222" s="157" t="s">
        <v>154</v>
      </c>
      <c r="L222" s="162"/>
      <c r="M222" s="163" t="s">
        <v>1</v>
      </c>
      <c r="N222" s="164" t="s">
        <v>41</v>
      </c>
      <c r="P222" s="136">
        <f>O222*H222</f>
        <v>0</v>
      </c>
      <c r="Q222" s="136">
        <v>5.8999999999999999E-3</v>
      </c>
      <c r="R222" s="136">
        <f>Q222*H222</f>
        <v>7.0800000000000002E-2</v>
      </c>
      <c r="S222" s="136">
        <v>0</v>
      </c>
      <c r="T222" s="137">
        <f>S222*H222</f>
        <v>0</v>
      </c>
      <c r="AR222" s="138" t="s">
        <v>86</v>
      </c>
      <c r="AT222" s="138" t="s">
        <v>244</v>
      </c>
      <c r="AU222" s="138" t="s">
        <v>91</v>
      </c>
      <c r="AY222" s="16" t="s">
        <v>148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81</v>
      </c>
      <c r="BK222" s="139">
        <f>ROUND(I222*H222,2)</f>
        <v>0</v>
      </c>
      <c r="BL222" s="16" t="s">
        <v>81</v>
      </c>
      <c r="BM222" s="138" t="s">
        <v>414</v>
      </c>
    </row>
    <row r="223" spans="2:65" s="12" customFormat="1" ht="11.25">
      <c r="B223" s="140"/>
      <c r="D223" s="141" t="s">
        <v>166</v>
      </c>
      <c r="E223" s="142" t="s">
        <v>1</v>
      </c>
      <c r="F223" s="143" t="s">
        <v>415</v>
      </c>
      <c r="H223" s="144">
        <v>12</v>
      </c>
      <c r="I223" s="145"/>
      <c r="L223" s="140"/>
      <c r="M223" s="146"/>
      <c r="T223" s="147"/>
      <c r="AT223" s="142" t="s">
        <v>166</v>
      </c>
      <c r="AU223" s="142" t="s">
        <v>91</v>
      </c>
      <c r="AV223" s="12" t="s">
        <v>86</v>
      </c>
      <c r="AW223" s="12" t="s">
        <v>32</v>
      </c>
      <c r="AX223" s="12" t="s">
        <v>81</v>
      </c>
      <c r="AY223" s="142" t="s">
        <v>148</v>
      </c>
    </row>
    <row r="224" spans="2:65" s="1" customFormat="1" ht="16.5" customHeight="1">
      <c r="B224" s="31"/>
      <c r="C224" s="155" t="s">
        <v>309</v>
      </c>
      <c r="D224" s="155" t="s">
        <v>244</v>
      </c>
      <c r="E224" s="156" t="s">
        <v>416</v>
      </c>
      <c r="F224" s="157" t="s">
        <v>417</v>
      </c>
      <c r="G224" s="158" t="s">
        <v>386</v>
      </c>
      <c r="H224" s="159">
        <v>36</v>
      </c>
      <c r="I224" s="160"/>
      <c r="J224" s="161">
        <f>ROUND(I224*H224,2)</f>
        <v>0</v>
      </c>
      <c r="K224" s="157" t="s">
        <v>266</v>
      </c>
      <c r="L224" s="162"/>
      <c r="M224" s="163" t="s">
        <v>1</v>
      </c>
      <c r="N224" s="164" t="s">
        <v>41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86</v>
      </c>
      <c r="AT224" s="138" t="s">
        <v>244</v>
      </c>
      <c r="AU224" s="138" t="s">
        <v>91</v>
      </c>
      <c r="AY224" s="16" t="s">
        <v>148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81</v>
      </c>
      <c r="BK224" s="139">
        <f>ROUND(I224*H224,2)</f>
        <v>0</v>
      </c>
      <c r="BL224" s="16" t="s">
        <v>81</v>
      </c>
      <c r="BM224" s="138" t="s">
        <v>418</v>
      </c>
    </row>
    <row r="225" spans="2:65" s="12" customFormat="1" ht="11.25">
      <c r="B225" s="140"/>
      <c r="D225" s="141" t="s">
        <v>166</v>
      </c>
      <c r="E225" s="142" t="s">
        <v>1</v>
      </c>
      <c r="F225" s="143" t="s">
        <v>419</v>
      </c>
      <c r="H225" s="144">
        <v>36</v>
      </c>
      <c r="I225" s="145"/>
      <c r="L225" s="140"/>
      <c r="M225" s="146"/>
      <c r="T225" s="147"/>
      <c r="AT225" s="142" t="s">
        <v>166</v>
      </c>
      <c r="AU225" s="142" t="s">
        <v>91</v>
      </c>
      <c r="AV225" s="12" t="s">
        <v>86</v>
      </c>
      <c r="AW225" s="12" t="s">
        <v>32</v>
      </c>
      <c r="AX225" s="12" t="s">
        <v>81</v>
      </c>
      <c r="AY225" s="142" t="s">
        <v>148</v>
      </c>
    </row>
    <row r="226" spans="2:65" s="1" customFormat="1" ht="16.5" customHeight="1">
      <c r="B226" s="31"/>
      <c r="C226" s="155" t="s">
        <v>420</v>
      </c>
      <c r="D226" s="155" t="s">
        <v>244</v>
      </c>
      <c r="E226" s="156" t="s">
        <v>421</v>
      </c>
      <c r="F226" s="157" t="s">
        <v>422</v>
      </c>
      <c r="G226" s="158" t="s">
        <v>164</v>
      </c>
      <c r="H226" s="159">
        <v>8</v>
      </c>
      <c r="I226" s="160"/>
      <c r="J226" s="161">
        <f>ROUND(I226*H226,2)</f>
        <v>0</v>
      </c>
      <c r="K226" s="157" t="s">
        <v>266</v>
      </c>
      <c r="L226" s="162"/>
      <c r="M226" s="163" t="s">
        <v>1</v>
      </c>
      <c r="N226" s="164" t="s">
        <v>41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86</v>
      </c>
      <c r="AT226" s="138" t="s">
        <v>244</v>
      </c>
      <c r="AU226" s="138" t="s">
        <v>91</v>
      </c>
      <c r="AY226" s="16" t="s">
        <v>148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81</v>
      </c>
      <c r="BK226" s="139">
        <f>ROUND(I226*H226,2)</f>
        <v>0</v>
      </c>
      <c r="BL226" s="16" t="s">
        <v>81</v>
      </c>
      <c r="BM226" s="138" t="s">
        <v>423</v>
      </c>
    </row>
    <row r="227" spans="2:65" s="12" customFormat="1" ht="11.25">
      <c r="B227" s="140"/>
      <c r="D227" s="141" t="s">
        <v>166</v>
      </c>
      <c r="E227" s="142" t="s">
        <v>1</v>
      </c>
      <c r="F227" s="143" t="s">
        <v>424</v>
      </c>
      <c r="H227" s="144">
        <v>8</v>
      </c>
      <c r="I227" s="145"/>
      <c r="L227" s="140"/>
      <c r="M227" s="146"/>
      <c r="T227" s="147"/>
      <c r="AT227" s="142" t="s">
        <v>166</v>
      </c>
      <c r="AU227" s="142" t="s">
        <v>91</v>
      </c>
      <c r="AV227" s="12" t="s">
        <v>86</v>
      </c>
      <c r="AW227" s="12" t="s">
        <v>32</v>
      </c>
      <c r="AX227" s="12" t="s">
        <v>81</v>
      </c>
      <c r="AY227" s="142" t="s">
        <v>148</v>
      </c>
    </row>
    <row r="228" spans="2:65" s="1" customFormat="1" ht="16.5" customHeight="1">
      <c r="B228" s="31"/>
      <c r="C228" s="127" t="s">
        <v>425</v>
      </c>
      <c r="D228" s="127" t="s">
        <v>151</v>
      </c>
      <c r="E228" s="128" t="s">
        <v>426</v>
      </c>
      <c r="F228" s="129" t="s">
        <v>427</v>
      </c>
      <c r="G228" s="130" t="s">
        <v>386</v>
      </c>
      <c r="H228" s="131">
        <v>4</v>
      </c>
      <c r="I228" s="132"/>
      <c r="J228" s="133">
        <f>ROUND(I228*H228,2)</f>
        <v>0</v>
      </c>
      <c r="K228" s="129" t="s">
        <v>154</v>
      </c>
      <c r="L228" s="31"/>
      <c r="M228" s="134" t="s">
        <v>1</v>
      </c>
      <c r="N228" s="135" t="s">
        <v>41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81</v>
      </c>
      <c r="AT228" s="138" t="s">
        <v>151</v>
      </c>
      <c r="AU228" s="138" t="s">
        <v>91</v>
      </c>
      <c r="AY228" s="16" t="s">
        <v>148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81</v>
      </c>
      <c r="BK228" s="139">
        <f>ROUND(I228*H228,2)</f>
        <v>0</v>
      </c>
      <c r="BL228" s="16" t="s">
        <v>81</v>
      </c>
      <c r="BM228" s="138" t="s">
        <v>428</v>
      </c>
    </row>
    <row r="229" spans="2:65" s="12" customFormat="1" ht="11.25">
      <c r="B229" s="140"/>
      <c r="D229" s="141" t="s">
        <v>166</v>
      </c>
      <c r="E229" s="142" t="s">
        <v>1</v>
      </c>
      <c r="F229" s="143" t="s">
        <v>102</v>
      </c>
      <c r="H229" s="144">
        <v>4</v>
      </c>
      <c r="I229" s="145"/>
      <c r="L229" s="140"/>
      <c r="M229" s="146"/>
      <c r="T229" s="147"/>
      <c r="AT229" s="142" t="s">
        <v>166</v>
      </c>
      <c r="AU229" s="142" t="s">
        <v>91</v>
      </c>
      <c r="AV229" s="12" t="s">
        <v>86</v>
      </c>
      <c r="AW229" s="12" t="s">
        <v>32</v>
      </c>
      <c r="AX229" s="12" t="s">
        <v>81</v>
      </c>
      <c r="AY229" s="142" t="s">
        <v>148</v>
      </c>
    </row>
    <row r="230" spans="2:65" s="1" customFormat="1" ht="16.5" customHeight="1">
      <c r="B230" s="31"/>
      <c r="C230" s="155" t="s">
        <v>429</v>
      </c>
      <c r="D230" s="155" t="s">
        <v>244</v>
      </c>
      <c r="E230" s="156" t="s">
        <v>430</v>
      </c>
      <c r="F230" s="157" t="s">
        <v>431</v>
      </c>
      <c r="G230" s="158" t="s">
        <v>386</v>
      </c>
      <c r="H230" s="159">
        <v>4</v>
      </c>
      <c r="I230" s="160"/>
      <c r="J230" s="161">
        <f>ROUND(I230*H230,2)</f>
        <v>0</v>
      </c>
      <c r="K230" s="157" t="s">
        <v>266</v>
      </c>
      <c r="L230" s="162"/>
      <c r="M230" s="163" t="s">
        <v>1</v>
      </c>
      <c r="N230" s="164" t="s">
        <v>41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86</v>
      </c>
      <c r="AT230" s="138" t="s">
        <v>244</v>
      </c>
      <c r="AU230" s="138" t="s">
        <v>91</v>
      </c>
      <c r="AY230" s="16" t="s">
        <v>148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81</v>
      </c>
      <c r="BK230" s="139">
        <f>ROUND(I230*H230,2)</f>
        <v>0</v>
      </c>
      <c r="BL230" s="16" t="s">
        <v>81</v>
      </c>
      <c r="BM230" s="138" t="s">
        <v>432</v>
      </c>
    </row>
    <row r="231" spans="2:65" s="1" customFormat="1" ht="16.5" customHeight="1">
      <c r="B231" s="31"/>
      <c r="C231" s="127" t="s">
        <v>433</v>
      </c>
      <c r="D231" s="127" t="s">
        <v>151</v>
      </c>
      <c r="E231" s="128" t="s">
        <v>434</v>
      </c>
      <c r="F231" s="129" t="s">
        <v>435</v>
      </c>
      <c r="G231" s="130" t="s">
        <v>386</v>
      </c>
      <c r="H231" s="131">
        <v>4</v>
      </c>
      <c r="I231" s="132"/>
      <c r="J231" s="133">
        <f>ROUND(I231*H231,2)</f>
        <v>0</v>
      </c>
      <c r="K231" s="129" t="s">
        <v>154</v>
      </c>
      <c r="L231" s="31"/>
      <c r="M231" s="134" t="s">
        <v>1</v>
      </c>
      <c r="N231" s="135" t="s">
        <v>41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81</v>
      </c>
      <c r="AT231" s="138" t="s">
        <v>151</v>
      </c>
      <c r="AU231" s="138" t="s">
        <v>91</v>
      </c>
      <c r="AY231" s="16" t="s">
        <v>148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81</v>
      </c>
      <c r="BK231" s="139">
        <f>ROUND(I231*H231,2)</f>
        <v>0</v>
      </c>
      <c r="BL231" s="16" t="s">
        <v>81</v>
      </c>
      <c r="BM231" s="138" t="s">
        <v>436</v>
      </c>
    </row>
    <row r="232" spans="2:65" s="12" customFormat="1" ht="11.25">
      <c r="B232" s="140"/>
      <c r="D232" s="141" t="s">
        <v>166</v>
      </c>
      <c r="E232" s="142" t="s">
        <v>1</v>
      </c>
      <c r="F232" s="143" t="s">
        <v>102</v>
      </c>
      <c r="H232" s="144">
        <v>4</v>
      </c>
      <c r="I232" s="145"/>
      <c r="L232" s="140"/>
      <c r="M232" s="146"/>
      <c r="T232" s="147"/>
      <c r="AT232" s="142" t="s">
        <v>166</v>
      </c>
      <c r="AU232" s="142" t="s">
        <v>91</v>
      </c>
      <c r="AV232" s="12" t="s">
        <v>86</v>
      </c>
      <c r="AW232" s="12" t="s">
        <v>32</v>
      </c>
      <c r="AX232" s="12" t="s">
        <v>81</v>
      </c>
      <c r="AY232" s="142" t="s">
        <v>148</v>
      </c>
    </row>
    <row r="233" spans="2:65" s="1" customFormat="1" ht="16.5" customHeight="1">
      <c r="B233" s="31"/>
      <c r="C233" s="127" t="s">
        <v>437</v>
      </c>
      <c r="D233" s="127" t="s">
        <v>151</v>
      </c>
      <c r="E233" s="128" t="s">
        <v>438</v>
      </c>
      <c r="F233" s="129" t="s">
        <v>439</v>
      </c>
      <c r="G233" s="130" t="s">
        <v>95</v>
      </c>
      <c r="H233" s="131">
        <v>4</v>
      </c>
      <c r="I233" s="132"/>
      <c r="J233" s="133">
        <f>ROUND(I233*H233,2)</f>
        <v>0</v>
      </c>
      <c r="K233" s="129" t="s">
        <v>154</v>
      </c>
      <c r="L233" s="31"/>
      <c r="M233" s="134" t="s">
        <v>1</v>
      </c>
      <c r="N233" s="135" t="s">
        <v>41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81</v>
      </c>
      <c r="AT233" s="138" t="s">
        <v>151</v>
      </c>
      <c r="AU233" s="138" t="s">
        <v>91</v>
      </c>
      <c r="AY233" s="16" t="s">
        <v>148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81</v>
      </c>
      <c r="BK233" s="139">
        <f>ROUND(I233*H233,2)</f>
        <v>0</v>
      </c>
      <c r="BL233" s="16" t="s">
        <v>81</v>
      </c>
      <c r="BM233" s="138" t="s">
        <v>440</v>
      </c>
    </row>
    <row r="234" spans="2:65" s="12" customFormat="1" ht="11.25">
      <c r="B234" s="140"/>
      <c r="D234" s="141" t="s">
        <v>166</v>
      </c>
      <c r="E234" s="142" t="s">
        <v>1</v>
      </c>
      <c r="F234" s="143" t="s">
        <v>102</v>
      </c>
      <c r="H234" s="144">
        <v>4</v>
      </c>
      <c r="I234" s="145"/>
      <c r="L234" s="140"/>
      <c r="M234" s="146"/>
      <c r="T234" s="147"/>
      <c r="AT234" s="142" t="s">
        <v>166</v>
      </c>
      <c r="AU234" s="142" t="s">
        <v>91</v>
      </c>
      <c r="AV234" s="12" t="s">
        <v>86</v>
      </c>
      <c r="AW234" s="12" t="s">
        <v>32</v>
      </c>
      <c r="AX234" s="12" t="s">
        <v>81</v>
      </c>
      <c r="AY234" s="142" t="s">
        <v>148</v>
      </c>
    </row>
    <row r="235" spans="2:65" s="1" customFormat="1" ht="16.5" customHeight="1">
      <c r="B235" s="31"/>
      <c r="C235" s="155" t="s">
        <v>441</v>
      </c>
      <c r="D235" s="155" t="s">
        <v>244</v>
      </c>
      <c r="E235" s="156" t="s">
        <v>442</v>
      </c>
      <c r="F235" s="157" t="s">
        <v>443</v>
      </c>
      <c r="G235" s="158" t="s">
        <v>84</v>
      </c>
      <c r="H235" s="159">
        <v>0.4</v>
      </c>
      <c r="I235" s="160"/>
      <c r="J235" s="161">
        <f>ROUND(I235*H235,2)</f>
        <v>0</v>
      </c>
      <c r="K235" s="157" t="s">
        <v>154</v>
      </c>
      <c r="L235" s="162"/>
      <c r="M235" s="163" t="s">
        <v>1</v>
      </c>
      <c r="N235" s="164" t="s">
        <v>41</v>
      </c>
      <c r="P235" s="136">
        <f>O235*H235</f>
        <v>0</v>
      </c>
      <c r="Q235" s="136">
        <v>0.2</v>
      </c>
      <c r="R235" s="136">
        <f>Q235*H235</f>
        <v>8.0000000000000016E-2</v>
      </c>
      <c r="S235" s="136">
        <v>0</v>
      </c>
      <c r="T235" s="137">
        <f>S235*H235</f>
        <v>0</v>
      </c>
      <c r="AR235" s="138" t="s">
        <v>86</v>
      </c>
      <c r="AT235" s="138" t="s">
        <v>244</v>
      </c>
      <c r="AU235" s="138" t="s">
        <v>91</v>
      </c>
      <c r="AY235" s="16" t="s">
        <v>148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81</v>
      </c>
      <c r="BK235" s="139">
        <f>ROUND(I235*H235,2)</f>
        <v>0</v>
      </c>
      <c r="BL235" s="16" t="s">
        <v>81</v>
      </c>
      <c r="BM235" s="138" t="s">
        <v>444</v>
      </c>
    </row>
    <row r="236" spans="2:65" s="12" customFormat="1" ht="11.25">
      <c r="B236" s="140"/>
      <c r="D236" s="141" t="s">
        <v>166</v>
      </c>
      <c r="F236" s="143" t="s">
        <v>445</v>
      </c>
      <c r="H236" s="144">
        <v>0.4</v>
      </c>
      <c r="I236" s="145"/>
      <c r="L236" s="140"/>
      <c r="M236" s="146"/>
      <c r="T236" s="147"/>
      <c r="AT236" s="142" t="s">
        <v>166</v>
      </c>
      <c r="AU236" s="142" t="s">
        <v>91</v>
      </c>
      <c r="AV236" s="12" t="s">
        <v>86</v>
      </c>
      <c r="AW236" s="12" t="s">
        <v>4</v>
      </c>
      <c r="AX236" s="12" t="s">
        <v>81</v>
      </c>
      <c r="AY236" s="142" t="s">
        <v>148</v>
      </c>
    </row>
    <row r="237" spans="2:65" s="1" customFormat="1" ht="16.5" customHeight="1">
      <c r="B237" s="31"/>
      <c r="C237" s="127" t="s">
        <v>446</v>
      </c>
      <c r="D237" s="127" t="s">
        <v>151</v>
      </c>
      <c r="E237" s="128" t="s">
        <v>447</v>
      </c>
      <c r="F237" s="129" t="s">
        <v>448</v>
      </c>
      <c r="G237" s="130" t="s">
        <v>84</v>
      </c>
      <c r="H237" s="131">
        <v>0.4</v>
      </c>
      <c r="I237" s="132"/>
      <c r="J237" s="133">
        <f>ROUND(I237*H237,2)</f>
        <v>0</v>
      </c>
      <c r="K237" s="129" t="s">
        <v>154</v>
      </c>
      <c r="L237" s="31"/>
      <c r="M237" s="134" t="s">
        <v>1</v>
      </c>
      <c r="N237" s="135" t="s">
        <v>41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104</v>
      </c>
      <c r="AT237" s="138" t="s">
        <v>151</v>
      </c>
      <c r="AU237" s="138" t="s">
        <v>91</v>
      </c>
      <c r="AY237" s="16" t="s">
        <v>148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81</v>
      </c>
      <c r="BK237" s="139">
        <f>ROUND(I237*H237,2)</f>
        <v>0</v>
      </c>
      <c r="BL237" s="16" t="s">
        <v>104</v>
      </c>
      <c r="BM237" s="138" t="s">
        <v>449</v>
      </c>
    </row>
    <row r="238" spans="2:65" s="12" customFormat="1" ht="11.25">
      <c r="B238" s="140"/>
      <c r="D238" s="141" t="s">
        <v>166</v>
      </c>
      <c r="E238" s="142" t="s">
        <v>1</v>
      </c>
      <c r="F238" s="143" t="s">
        <v>450</v>
      </c>
      <c r="H238" s="144">
        <v>0.4</v>
      </c>
      <c r="I238" s="145"/>
      <c r="L238" s="140"/>
      <c r="M238" s="146"/>
      <c r="T238" s="147"/>
      <c r="AT238" s="142" t="s">
        <v>166</v>
      </c>
      <c r="AU238" s="142" t="s">
        <v>91</v>
      </c>
      <c r="AV238" s="12" t="s">
        <v>86</v>
      </c>
      <c r="AW238" s="12" t="s">
        <v>32</v>
      </c>
      <c r="AX238" s="12" t="s">
        <v>81</v>
      </c>
      <c r="AY238" s="142" t="s">
        <v>148</v>
      </c>
    </row>
    <row r="239" spans="2:65" s="1" customFormat="1" ht="16.5" customHeight="1">
      <c r="B239" s="31"/>
      <c r="C239" s="127" t="s">
        <v>451</v>
      </c>
      <c r="D239" s="127" t="s">
        <v>151</v>
      </c>
      <c r="E239" s="128" t="s">
        <v>452</v>
      </c>
      <c r="F239" s="129" t="s">
        <v>453</v>
      </c>
      <c r="G239" s="130" t="s">
        <v>84</v>
      </c>
      <c r="H239" s="131">
        <v>0.4</v>
      </c>
      <c r="I239" s="132"/>
      <c r="J239" s="133">
        <f>ROUND(I239*H239,2)</f>
        <v>0</v>
      </c>
      <c r="K239" s="129" t="s">
        <v>154</v>
      </c>
      <c r="L239" s="31"/>
      <c r="M239" s="134" t="s">
        <v>1</v>
      </c>
      <c r="N239" s="135" t="s">
        <v>41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104</v>
      </c>
      <c r="AT239" s="138" t="s">
        <v>151</v>
      </c>
      <c r="AU239" s="138" t="s">
        <v>91</v>
      </c>
      <c r="AY239" s="16" t="s">
        <v>148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81</v>
      </c>
      <c r="BK239" s="139">
        <f>ROUND(I239*H239,2)</f>
        <v>0</v>
      </c>
      <c r="BL239" s="16" t="s">
        <v>104</v>
      </c>
      <c r="BM239" s="138" t="s">
        <v>454</v>
      </c>
    </row>
    <row r="240" spans="2:65" s="1" customFormat="1" ht="16.5" customHeight="1">
      <c r="B240" s="31"/>
      <c r="C240" s="127" t="s">
        <v>455</v>
      </c>
      <c r="D240" s="127" t="s">
        <v>151</v>
      </c>
      <c r="E240" s="128" t="s">
        <v>456</v>
      </c>
      <c r="F240" s="129" t="s">
        <v>457</v>
      </c>
      <c r="G240" s="130" t="s">
        <v>84</v>
      </c>
      <c r="H240" s="131">
        <v>0.4</v>
      </c>
      <c r="I240" s="132"/>
      <c r="J240" s="133">
        <f>ROUND(I240*H240,2)</f>
        <v>0</v>
      </c>
      <c r="K240" s="129" t="s">
        <v>154</v>
      </c>
      <c r="L240" s="31"/>
      <c r="M240" s="134" t="s">
        <v>1</v>
      </c>
      <c r="N240" s="135" t="s">
        <v>41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104</v>
      </c>
      <c r="AT240" s="138" t="s">
        <v>151</v>
      </c>
      <c r="AU240" s="138" t="s">
        <v>91</v>
      </c>
      <c r="AY240" s="16" t="s">
        <v>148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81</v>
      </c>
      <c r="BK240" s="139">
        <f>ROUND(I240*H240,2)</f>
        <v>0</v>
      </c>
      <c r="BL240" s="16" t="s">
        <v>104</v>
      </c>
      <c r="BM240" s="138" t="s">
        <v>458</v>
      </c>
    </row>
    <row r="241" spans="2:65" s="1" customFormat="1" ht="16.5" customHeight="1">
      <c r="B241" s="31"/>
      <c r="C241" s="155" t="s">
        <v>459</v>
      </c>
      <c r="D241" s="155" t="s">
        <v>244</v>
      </c>
      <c r="E241" s="156" t="s">
        <v>460</v>
      </c>
      <c r="F241" s="157" t="s">
        <v>461</v>
      </c>
      <c r="G241" s="158" t="s">
        <v>84</v>
      </c>
      <c r="H241" s="159">
        <v>0.4</v>
      </c>
      <c r="I241" s="160"/>
      <c r="J241" s="161">
        <f>ROUND(I241*H241,2)</f>
        <v>0</v>
      </c>
      <c r="K241" s="157" t="s">
        <v>154</v>
      </c>
      <c r="L241" s="162"/>
      <c r="M241" s="163" t="s">
        <v>1</v>
      </c>
      <c r="N241" s="164" t="s">
        <v>41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182</v>
      </c>
      <c r="AT241" s="138" t="s">
        <v>244</v>
      </c>
      <c r="AU241" s="138" t="s">
        <v>91</v>
      </c>
      <c r="AY241" s="16" t="s">
        <v>148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81</v>
      </c>
      <c r="BK241" s="139">
        <f>ROUND(I241*H241,2)</f>
        <v>0</v>
      </c>
      <c r="BL241" s="16" t="s">
        <v>104</v>
      </c>
      <c r="BM241" s="138" t="s">
        <v>462</v>
      </c>
    </row>
    <row r="242" spans="2:65" s="11" customFormat="1" ht="20.85" customHeight="1">
      <c r="B242" s="115"/>
      <c r="D242" s="116" t="s">
        <v>75</v>
      </c>
      <c r="E242" s="125" t="s">
        <v>463</v>
      </c>
      <c r="F242" s="125" t="s">
        <v>464</v>
      </c>
      <c r="I242" s="118"/>
      <c r="J242" s="126">
        <f>BK242</f>
        <v>0</v>
      </c>
      <c r="L242" s="115"/>
      <c r="M242" s="120"/>
      <c r="P242" s="121">
        <f>SUM(P243:P244)</f>
        <v>0</v>
      </c>
      <c r="R242" s="121">
        <f>SUM(R243:R244)</f>
        <v>7.0000000000000007E-2</v>
      </c>
      <c r="T242" s="122">
        <f>SUM(T243:T244)</f>
        <v>0</v>
      </c>
      <c r="AR242" s="116" t="s">
        <v>104</v>
      </c>
      <c r="AT242" s="123" t="s">
        <v>75</v>
      </c>
      <c r="AU242" s="123" t="s">
        <v>86</v>
      </c>
      <c r="AY242" s="116" t="s">
        <v>148</v>
      </c>
      <c r="BK242" s="124">
        <f>SUM(BK243:BK244)</f>
        <v>0</v>
      </c>
    </row>
    <row r="243" spans="2:65" s="1" customFormat="1" ht="16.5" customHeight="1">
      <c r="B243" s="31"/>
      <c r="C243" s="155" t="s">
        <v>465</v>
      </c>
      <c r="D243" s="155" t="s">
        <v>244</v>
      </c>
      <c r="E243" s="156" t="s">
        <v>466</v>
      </c>
      <c r="F243" s="157" t="s">
        <v>467</v>
      </c>
      <c r="G243" s="158" t="s">
        <v>386</v>
      </c>
      <c r="H243" s="159">
        <v>3</v>
      </c>
      <c r="I243" s="160"/>
      <c r="J243" s="161">
        <f>ROUND(I243*H243,2)</f>
        <v>0</v>
      </c>
      <c r="K243" s="157" t="s">
        <v>266</v>
      </c>
      <c r="L243" s="162"/>
      <c r="M243" s="163" t="s">
        <v>1</v>
      </c>
      <c r="N243" s="164" t="s">
        <v>41</v>
      </c>
      <c r="P243" s="136">
        <f>O243*H243</f>
        <v>0</v>
      </c>
      <c r="Q243" s="136">
        <v>1.4999999999999999E-2</v>
      </c>
      <c r="R243" s="136">
        <f>Q243*H243</f>
        <v>4.4999999999999998E-2</v>
      </c>
      <c r="S243" s="136">
        <v>0</v>
      </c>
      <c r="T243" s="137">
        <f>S243*H243</f>
        <v>0</v>
      </c>
      <c r="AR243" s="138" t="s">
        <v>182</v>
      </c>
      <c r="AT243" s="138" t="s">
        <v>244</v>
      </c>
      <c r="AU243" s="138" t="s">
        <v>91</v>
      </c>
      <c r="AY243" s="16" t="s">
        <v>148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6" t="s">
        <v>81</v>
      </c>
      <c r="BK243" s="139">
        <f>ROUND(I243*H243,2)</f>
        <v>0</v>
      </c>
      <c r="BL243" s="16" t="s">
        <v>104</v>
      </c>
      <c r="BM243" s="138" t="s">
        <v>468</v>
      </c>
    </row>
    <row r="244" spans="2:65" s="1" customFormat="1" ht="16.5" customHeight="1">
      <c r="B244" s="31"/>
      <c r="C244" s="155" t="s">
        <v>469</v>
      </c>
      <c r="D244" s="155" t="s">
        <v>244</v>
      </c>
      <c r="E244" s="156" t="s">
        <v>470</v>
      </c>
      <c r="F244" s="157" t="s">
        <v>471</v>
      </c>
      <c r="G244" s="158" t="s">
        <v>386</v>
      </c>
      <c r="H244" s="159">
        <v>1</v>
      </c>
      <c r="I244" s="160"/>
      <c r="J244" s="161">
        <f>ROUND(I244*H244,2)</f>
        <v>0</v>
      </c>
      <c r="K244" s="157" t="s">
        <v>266</v>
      </c>
      <c r="L244" s="162"/>
      <c r="M244" s="163" t="s">
        <v>1</v>
      </c>
      <c r="N244" s="164" t="s">
        <v>41</v>
      </c>
      <c r="P244" s="136">
        <f>O244*H244</f>
        <v>0</v>
      </c>
      <c r="Q244" s="136">
        <v>2.5000000000000001E-2</v>
      </c>
      <c r="R244" s="136">
        <f>Q244*H244</f>
        <v>2.5000000000000001E-2</v>
      </c>
      <c r="S244" s="136">
        <v>0</v>
      </c>
      <c r="T244" s="137">
        <f>S244*H244</f>
        <v>0</v>
      </c>
      <c r="AR244" s="138" t="s">
        <v>182</v>
      </c>
      <c r="AT244" s="138" t="s">
        <v>244</v>
      </c>
      <c r="AU244" s="138" t="s">
        <v>91</v>
      </c>
      <c r="AY244" s="16" t="s">
        <v>148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81</v>
      </c>
      <c r="BK244" s="139">
        <f>ROUND(I244*H244,2)</f>
        <v>0</v>
      </c>
      <c r="BL244" s="16" t="s">
        <v>104</v>
      </c>
      <c r="BM244" s="138" t="s">
        <v>472</v>
      </c>
    </row>
    <row r="245" spans="2:65" s="11" customFormat="1" ht="20.85" customHeight="1">
      <c r="B245" s="115"/>
      <c r="D245" s="116" t="s">
        <v>75</v>
      </c>
      <c r="E245" s="125" t="s">
        <v>473</v>
      </c>
      <c r="F245" s="125" t="s">
        <v>474</v>
      </c>
      <c r="I245" s="118"/>
      <c r="J245" s="126">
        <f>BK245</f>
        <v>0</v>
      </c>
      <c r="L245" s="115"/>
      <c r="M245" s="120"/>
      <c r="P245" s="121">
        <f>P246+P305</f>
        <v>0</v>
      </c>
      <c r="R245" s="121">
        <f>R246+R305</f>
        <v>23.922253999999995</v>
      </c>
      <c r="T245" s="122">
        <f>T246+T305</f>
        <v>0</v>
      </c>
      <c r="AR245" s="116" t="s">
        <v>104</v>
      </c>
      <c r="AT245" s="123" t="s">
        <v>75</v>
      </c>
      <c r="AU245" s="123" t="s">
        <v>86</v>
      </c>
      <c r="AY245" s="116" t="s">
        <v>148</v>
      </c>
      <c r="BK245" s="124">
        <f>BK246+BK305</f>
        <v>0</v>
      </c>
    </row>
    <row r="246" spans="2:65" s="14" customFormat="1" ht="20.85" customHeight="1">
      <c r="B246" s="165"/>
      <c r="D246" s="166" t="s">
        <v>75</v>
      </c>
      <c r="E246" s="166" t="s">
        <v>475</v>
      </c>
      <c r="F246" s="166" t="s">
        <v>476</v>
      </c>
      <c r="I246" s="167"/>
      <c r="J246" s="168">
        <f>BK246</f>
        <v>0</v>
      </c>
      <c r="L246" s="165"/>
      <c r="M246" s="169"/>
      <c r="P246" s="170">
        <f>SUM(P247:P304)</f>
        <v>0</v>
      </c>
      <c r="R246" s="170">
        <f>SUM(R247:R304)</f>
        <v>21.876893999999997</v>
      </c>
      <c r="T246" s="171">
        <f>SUM(T247:T304)</f>
        <v>0</v>
      </c>
      <c r="AR246" s="166" t="s">
        <v>104</v>
      </c>
      <c r="AT246" s="172" t="s">
        <v>75</v>
      </c>
      <c r="AU246" s="172" t="s">
        <v>91</v>
      </c>
      <c r="AY246" s="166" t="s">
        <v>148</v>
      </c>
      <c r="BK246" s="173">
        <f>SUM(BK247:BK304)</f>
        <v>0</v>
      </c>
    </row>
    <row r="247" spans="2:65" s="1" customFormat="1" ht="21.75" customHeight="1">
      <c r="B247" s="31"/>
      <c r="C247" s="127" t="s">
        <v>477</v>
      </c>
      <c r="D247" s="127" t="s">
        <v>151</v>
      </c>
      <c r="E247" s="128" t="s">
        <v>478</v>
      </c>
      <c r="F247" s="129" t="s">
        <v>479</v>
      </c>
      <c r="G247" s="130" t="s">
        <v>84</v>
      </c>
      <c r="H247" s="131">
        <v>8</v>
      </c>
      <c r="I247" s="132"/>
      <c r="J247" s="133">
        <f>ROUND(I247*H247,2)</f>
        <v>0</v>
      </c>
      <c r="K247" s="129" t="s">
        <v>154</v>
      </c>
      <c r="L247" s="31"/>
      <c r="M247" s="134" t="s">
        <v>1</v>
      </c>
      <c r="N247" s="135" t="s">
        <v>41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210</v>
      </c>
      <c r="AT247" s="138" t="s">
        <v>151</v>
      </c>
      <c r="AU247" s="138" t="s">
        <v>104</v>
      </c>
      <c r="AY247" s="16" t="s">
        <v>148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81</v>
      </c>
      <c r="BK247" s="139">
        <f>ROUND(I247*H247,2)</f>
        <v>0</v>
      </c>
      <c r="BL247" s="16" t="s">
        <v>210</v>
      </c>
      <c r="BM247" s="138" t="s">
        <v>480</v>
      </c>
    </row>
    <row r="248" spans="2:65" s="12" customFormat="1" ht="11.25">
      <c r="B248" s="140"/>
      <c r="D248" s="141" t="s">
        <v>166</v>
      </c>
      <c r="E248" s="142" t="s">
        <v>1</v>
      </c>
      <c r="F248" s="143" t="s">
        <v>481</v>
      </c>
      <c r="H248" s="144">
        <v>8</v>
      </c>
      <c r="I248" s="145"/>
      <c r="L248" s="140"/>
      <c r="M248" s="146"/>
      <c r="T248" s="147"/>
      <c r="AT248" s="142" t="s">
        <v>166</v>
      </c>
      <c r="AU248" s="142" t="s">
        <v>104</v>
      </c>
      <c r="AV248" s="12" t="s">
        <v>86</v>
      </c>
      <c r="AW248" s="12" t="s">
        <v>32</v>
      </c>
      <c r="AX248" s="12" t="s">
        <v>81</v>
      </c>
      <c r="AY248" s="142" t="s">
        <v>148</v>
      </c>
    </row>
    <row r="249" spans="2:65" s="1" customFormat="1" ht="21.75" customHeight="1">
      <c r="B249" s="31"/>
      <c r="C249" s="127" t="s">
        <v>482</v>
      </c>
      <c r="D249" s="127" t="s">
        <v>151</v>
      </c>
      <c r="E249" s="128" t="s">
        <v>215</v>
      </c>
      <c r="F249" s="129" t="s">
        <v>216</v>
      </c>
      <c r="G249" s="130" t="s">
        <v>84</v>
      </c>
      <c r="H249" s="131">
        <v>8</v>
      </c>
      <c r="I249" s="132"/>
      <c r="J249" s="133">
        <f>ROUND(I249*H249,2)</f>
        <v>0</v>
      </c>
      <c r="K249" s="129" t="s">
        <v>154</v>
      </c>
      <c r="L249" s="31"/>
      <c r="M249" s="134" t="s">
        <v>1</v>
      </c>
      <c r="N249" s="135" t="s">
        <v>41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210</v>
      </c>
      <c r="AT249" s="138" t="s">
        <v>151</v>
      </c>
      <c r="AU249" s="138" t="s">
        <v>104</v>
      </c>
      <c r="AY249" s="16" t="s">
        <v>148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81</v>
      </c>
      <c r="BK249" s="139">
        <f>ROUND(I249*H249,2)</f>
        <v>0</v>
      </c>
      <c r="BL249" s="16" t="s">
        <v>210</v>
      </c>
      <c r="BM249" s="138" t="s">
        <v>483</v>
      </c>
    </row>
    <row r="250" spans="2:65" s="1" customFormat="1" ht="16.5" customHeight="1">
      <c r="B250" s="31"/>
      <c r="C250" s="127" t="s">
        <v>484</v>
      </c>
      <c r="D250" s="127" t="s">
        <v>151</v>
      </c>
      <c r="E250" s="128" t="s">
        <v>219</v>
      </c>
      <c r="F250" s="129" t="s">
        <v>220</v>
      </c>
      <c r="G250" s="130" t="s">
        <v>84</v>
      </c>
      <c r="H250" s="131">
        <v>8</v>
      </c>
      <c r="I250" s="132"/>
      <c r="J250" s="133">
        <f>ROUND(I250*H250,2)</f>
        <v>0</v>
      </c>
      <c r="K250" s="129" t="s">
        <v>154</v>
      </c>
      <c r="L250" s="31"/>
      <c r="M250" s="134" t="s">
        <v>1</v>
      </c>
      <c r="N250" s="135" t="s">
        <v>41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210</v>
      </c>
      <c r="AT250" s="138" t="s">
        <v>151</v>
      </c>
      <c r="AU250" s="138" t="s">
        <v>104</v>
      </c>
      <c r="AY250" s="16" t="s">
        <v>148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81</v>
      </c>
      <c r="BK250" s="139">
        <f>ROUND(I250*H250,2)</f>
        <v>0</v>
      </c>
      <c r="BL250" s="16" t="s">
        <v>210</v>
      </c>
      <c r="BM250" s="138" t="s">
        <v>485</v>
      </c>
    </row>
    <row r="251" spans="2:65" s="1" customFormat="1" ht="21.75" customHeight="1">
      <c r="B251" s="31"/>
      <c r="C251" s="127" t="s">
        <v>486</v>
      </c>
      <c r="D251" s="127" t="s">
        <v>151</v>
      </c>
      <c r="E251" s="128" t="s">
        <v>487</v>
      </c>
      <c r="F251" s="129" t="s">
        <v>488</v>
      </c>
      <c r="G251" s="130" t="s">
        <v>95</v>
      </c>
      <c r="H251" s="131">
        <v>160</v>
      </c>
      <c r="I251" s="132"/>
      <c r="J251" s="133">
        <f>ROUND(I251*H251,2)</f>
        <v>0</v>
      </c>
      <c r="K251" s="129" t="s">
        <v>154</v>
      </c>
      <c r="L251" s="31"/>
      <c r="M251" s="134" t="s">
        <v>1</v>
      </c>
      <c r="N251" s="135" t="s">
        <v>41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210</v>
      </c>
      <c r="AT251" s="138" t="s">
        <v>151</v>
      </c>
      <c r="AU251" s="138" t="s">
        <v>104</v>
      </c>
      <c r="AY251" s="16" t="s">
        <v>148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81</v>
      </c>
      <c r="BK251" s="139">
        <f>ROUND(I251*H251,2)</f>
        <v>0</v>
      </c>
      <c r="BL251" s="16" t="s">
        <v>210</v>
      </c>
      <c r="BM251" s="138" t="s">
        <v>489</v>
      </c>
    </row>
    <row r="252" spans="2:65" s="12" customFormat="1" ht="11.25">
      <c r="B252" s="140"/>
      <c r="D252" s="141" t="s">
        <v>166</v>
      </c>
      <c r="E252" s="142" t="s">
        <v>1</v>
      </c>
      <c r="F252" s="143" t="s">
        <v>490</v>
      </c>
      <c r="H252" s="144">
        <v>160</v>
      </c>
      <c r="I252" s="145"/>
      <c r="L252" s="140"/>
      <c r="M252" s="146"/>
      <c r="T252" s="147"/>
      <c r="AT252" s="142" t="s">
        <v>166</v>
      </c>
      <c r="AU252" s="142" t="s">
        <v>104</v>
      </c>
      <c r="AV252" s="12" t="s">
        <v>86</v>
      </c>
      <c r="AW252" s="12" t="s">
        <v>32</v>
      </c>
      <c r="AX252" s="12" t="s">
        <v>81</v>
      </c>
      <c r="AY252" s="142" t="s">
        <v>148</v>
      </c>
    </row>
    <row r="253" spans="2:65" s="1" customFormat="1" ht="16.5" customHeight="1">
      <c r="B253" s="31"/>
      <c r="C253" s="155" t="s">
        <v>491</v>
      </c>
      <c r="D253" s="155" t="s">
        <v>244</v>
      </c>
      <c r="E253" s="156" t="s">
        <v>492</v>
      </c>
      <c r="F253" s="157" t="s">
        <v>493</v>
      </c>
      <c r="G253" s="158" t="s">
        <v>494</v>
      </c>
      <c r="H253" s="159">
        <v>0.08</v>
      </c>
      <c r="I253" s="160"/>
      <c r="J253" s="161">
        <f>ROUND(I253*H253,2)</f>
        <v>0</v>
      </c>
      <c r="K253" s="157" t="s">
        <v>154</v>
      </c>
      <c r="L253" s="162"/>
      <c r="M253" s="163" t="s">
        <v>1</v>
      </c>
      <c r="N253" s="164" t="s">
        <v>41</v>
      </c>
      <c r="P253" s="136">
        <f>O253*H253</f>
        <v>0</v>
      </c>
      <c r="Q253" s="136">
        <v>1E-3</v>
      </c>
      <c r="R253" s="136">
        <f>Q253*H253</f>
        <v>8.0000000000000007E-5</v>
      </c>
      <c r="S253" s="136">
        <v>0</v>
      </c>
      <c r="T253" s="137">
        <f>S253*H253</f>
        <v>0</v>
      </c>
      <c r="AR253" s="138" t="s">
        <v>210</v>
      </c>
      <c r="AT253" s="138" t="s">
        <v>244</v>
      </c>
      <c r="AU253" s="138" t="s">
        <v>104</v>
      </c>
      <c r="AY253" s="16" t="s">
        <v>148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81</v>
      </c>
      <c r="BK253" s="139">
        <f>ROUND(I253*H253,2)</f>
        <v>0</v>
      </c>
      <c r="BL253" s="16" t="s">
        <v>210</v>
      </c>
      <c r="BM253" s="138" t="s">
        <v>495</v>
      </c>
    </row>
    <row r="254" spans="2:65" s="12" customFormat="1" ht="11.25">
      <c r="B254" s="140"/>
      <c r="D254" s="141" t="s">
        <v>166</v>
      </c>
      <c r="F254" s="143" t="s">
        <v>496</v>
      </c>
      <c r="H254" s="144">
        <v>0.08</v>
      </c>
      <c r="I254" s="145"/>
      <c r="L254" s="140"/>
      <c r="M254" s="146"/>
      <c r="T254" s="147"/>
      <c r="AT254" s="142" t="s">
        <v>166</v>
      </c>
      <c r="AU254" s="142" t="s">
        <v>104</v>
      </c>
      <c r="AV254" s="12" t="s">
        <v>86</v>
      </c>
      <c r="AW254" s="12" t="s">
        <v>4</v>
      </c>
      <c r="AX254" s="12" t="s">
        <v>81</v>
      </c>
      <c r="AY254" s="142" t="s">
        <v>148</v>
      </c>
    </row>
    <row r="255" spans="2:65" s="1" customFormat="1" ht="16.5" customHeight="1">
      <c r="B255" s="31"/>
      <c r="C255" s="127" t="s">
        <v>497</v>
      </c>
      <c r="D255" s="127" t="s">
        <v>151</v>
      </c>
      <c r="E255" s="128" t="s">
        <v>498</v>
      </c>
      <c r="F255" s="129" t="s">
        <v>499</v>
      </c>
      <c r="G255" s="130" t="s">
        <v>95</v>
      </c>
      <c r="H255" s="131">
        <v>80</v>
      </c>
      <c r="I255" s="132"/>
      <c r="J255" s="133">
        <f>ROUND(I255*H255,2)</f>
        <v>0</v>
      </c>
      <c r="K255" s="129" t="s">
        <v>154</v>
      </c>
      <c r="L255" s="31"/>
      <c r="M255" s="134" t="s">
        <v>1</v>
      </c>
      <c r="N255" s="135" t="s">
        <v>41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104</v>
      </c>
      <c r="AT255" s="138" t="s">
        <v>151</v>
      </c>
      <c r="AU255" s="138" t="s">
        <v>104</v>
      </c>
      <c r="AY255" s="16" t="s">
        <v>148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81</v>
      </c>
      <c r="BK255" s="139">
        <f>ROUND(I255*H255,2)</f>
        <v>0</v>
      </c>
      <c r="BL255" s="16" t="s">
        <v>104</v>
      </c>
      <c r="BM255" s="138" t="s">
        <v>500</v>
      </c>
    </row>
    <row r="256" spans="2:65" s="12" customFormat="1" ht="11.25">
      <c r="B256" s="140"/>
      <c r="D256" s="141" t="s">
        <v>166</v>
      </c>
      <c r="E256" s="142" t="s">
        <v>1</v>
      </c>
      <c r="F256" s="143" t="s">
        <v>501</v>
      </c>
      <c r="H256" s="144">
        <v>80</v>
      </c>
      <c r="I256" s="145"/>
      <c r="L256" s="140"/>
      <c r="M256" s="146"/>
      <c r="T256" s="147"/>
      <c r="AT256" s="142" t="s">
        <v>166</v>
      </c>
      <c r="AU256" s="142" t="s">
        <v>104</v>
      </c>
      <c r="AV256" s="12" t="s">
        <v>86</v>
      </c>
      <c r="AW256" s="12" t="s">
        <v>32</v>
      </c>
      <c r="AX256" s="12" t="s">
        <v>81</v>
      </c>
      <c r="AY256" s="142" t="s">
        <v>148</v>
      </c>
    </row>
    <row r="257" spans="2:65" s="1" customFormat="1" ht="16.5" customHeight="1">
      <c r="B257" s="31"/>
      <c r="C257" s="127" t="s">
        <v>502</v>
      </c>
      <c r="D257" s="127" t="s">
        <v>151</v>
      </c>
      <c r="E257" s="128" t="s">
        <v>503</v>
      </c>
      <c r="F257" s="129" t="s">
        <v>504</v>
      </c>
      <c r="G257" s="130" t="s">
        <v>95</v>
      </c>
      <c r="H257" s="131">
        <v>5.2</v>
      </c>
      <c r="I257" s="132"/>
      <c r="J257" s="133">
        <f>ROUND(I257*H257,2)</f>
        <v>0</v>
      </c>
      <c r="K257" s="129" t="s">
        <v>266</v>
      </c>
      <c r="L257" s="31"/>
      <c r="M257" s="134" t="s">
        <v>1</v>
      </c>
      <c r="N257" s="135" t="s">
        <v>41</v>
      </c>
      <c r="P257" s="136">
        <f>O257*H257</f>
        <v>0</v>
      </c>
      <c r="Q257" s="136">
        <v>8.0960000000000004E-2</v>
      </c>
      <c r="R257" s="136">
        <f>Q257*H257</f>
        <v>0.42099200000000003</v>
      </c>
      <c r="S257" s="136">
        <v>0</v>
      </c>
      <c r="T257" s="137">
        <f>S257*H257</f>
        <v>0</v>
      </c>
      <c r="AR257" s="138" t="s">
        <v>81</v>
      </c>
      <c r="AT257" s="138" t="s">
        <v>151</v>
      </c>
      <c r="AU257" s="138" t="s">
        <v>104</v>
      </c>
      <c r="AY257" s="16" t="s">
        <v>148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6" t="s">
        <v>81</v>
      </c>
      <c r="BK257" s="139">
        <f>ROUND(I257*H257,2)</f>
        <v>0</v>
      </c>
      <c r="BL257" s="16" t="s">
        <v>81</v>
      </c>
      <c r="BM257" s="138" t="s">
        <v>505</v>
      </c>
    </row>
    <row r="258" spans="2:65" s="12" customFormat="1" ht="11.25">
      <c r="B258" s="140"/>
      <c r="D258" s="141" t="s">
        <v>166</v>
      </c>
      <c r="E258" s="142" t="s">
        <v>1</v>
      </c>
      <c r="F258" s="143" t="s">
        <v>506</v>
      </c>
      <c r="H258" s="144">
        <v>5.2</v>
      </c>
      <c r="I258" s="145"/>
      <c r="L258" s="140"/>
      <c r="M258" s="146"/>
      <c r="T258" s="147"/>
      <c r="AT258" s="142" t="s">
        <v>166</v>
      </c>
      <c r="AU258" s="142" t="s">
        <v>104</v>
      </c>
      <c r="AV258" s="12" t="s">
        <v>86</v>
      </c>
      <c r="AW258" s="12" t="s">
        <v>32</v>
      </c>
      <c r="AX258" s="12" t="s">
        <v>81</v>
      </c>
      <c r="AY258" s="142" t="s">
        <v>148</v>
      </c>
    </row>
    <row r="259" spans="2:65" s="1" customFormat="1" ht="16.5" customHeight="1">
      <c r="B259" s="31"/>
      <c r="C259" s="155" t="s">
        <v>507</v>
      </c>
      <c r="D259" s="155" t="s">
        <v>244</v>
      </c>
      <c r="E259" s="156" t="s">
        <v>508</v>
      </c>
      <c r="F259" s="157" t="s">
        <v>509</v>
      </c>
      <c r="G259" s="158" t="s">
        <v>172</v>
      </c>
      <c r="H259" s="159">
        <v>8.32</v>
      </c>
      <c r="I259" s="160"/>
      <c r="J259" s="161">
        <f>ROUND(I259*H259,2)</f>
        <v>0</v>
      </c>
      <c r="K259" s="157" t="s">
        <v>154</v>
      </c>
      <c r="L259" s="162"/>
      <c r="M259" s="163" t="s">
        <v>1</v>
      </c>
      <c r="N259" s="164" t="s">
        <v>41</v>
      </c>
      <c r="P259" s="136">
        <f>O259*H259</f>
        <v>0</v>
      </c>
      <c r="Q259" s="136">
        <v>1</v>
      </c>
      <c r="R259" s="136">
        <f>Q259*H259</f>
        <v>8.32</v>
      </c>
      <c r="S259" s="136">
        <v>0</v>
      </c>
      <c r="T259" s="137">
        <f>S259*H259</f>
        <v>0</v>
      </c>
      <c r="AR259" s="138" t="s">
        <v>86</v>
      </c>
      <c r="AT259" s="138" t="s">
        <v>244</v>
      </c>
      <c r="AU259" s="138" t="s">
        <v>104</v>
      </c>
      <c r="AY259" s="16" t="s">
        <v>148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81</v>
      </c>
      <c r="BK259" s="139">
        <f>ROUND(I259*H259,2)</f>
        <v>0</v>
      </c>
      <c r="BL259" s="16" t="s">
        <v>81</v>
      </c>
      <c r="BM259" s="138" t="s">
        <v>510</v>
      </c>
    </row>
    <row r="260" spans="2:65" s="12" customFormat="1" ht="11.25">
      <c r="B260" s="140"/>
      <c r="D260" s="141" t="s">
        <v>166</v>
      </c>
      <c r="E260" s="142" t="s">
        <v>1</v>
      </c>
      <c r="F260" s="143" t="s">
        <v>511</v>
      </c>
      <c r="H260" s="144">
        <v>8.32</v>
      </c>
      <c r="I260" s="145"/>
      <c r="L260" s="140"/>
      <c r="M260" s="146"/>
      <c r="T260" s="147"/>
      <c r="AT260" s="142" t="s">
        <v>166</v>
      </c>
      <c r="AU260" s="142" t="s">
        <v>104</v>
      </c>
      <c r="AV260" s="12" t="s">
        <v>86</v>
      </c>
      <c r="AW260" s="12" t="s">
        <v>32</v>
      </c>
      <c r="AX260" s="12" t="s">
        <v>81</v>
      </c>
      <c r="AY260" s="142" t="s">
        <v>148</v>
      </c>
    </row>
    <row r="261" spans="2:65" s="1" customFormat="1" ht="16.5" customHeight="1">
      <c r="B261" s="31"/>
      <c r="C261" s="127" t="s">
        <v>512</v>
      </c>
      <c r="D261" s="127" t="s">
        <v>151</v>
      </c>
      <c r="E261" s="128" t="s">
        <v>513</v>
      </c>
      <c r="F261" s="129" t="s">
        <v>514</v>
      </c>
      <c r="G261" s="130" t="s">
        <v>95</v>
      </c>
      <c r="H261" s="131">
        <v>40</v>
      </c>
      <c r="I261" s="132"/>
      <c r="J261" s="133">
        <f>ROUND(I261*H261,2)</f>
        <v>0</v>
      </c>
      <c r="K261" s="129" t="s">
        <v>154</v>
      </c>
      <c r="L261" s="31"/>
      <c r="M261" s="134" t="s">
        <v>1</v>
      </c>
      <c r="N261" s="135" t="s">
        <v>41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104</v>
      </c>
      <c r="AT261" s="138" t="s">
        <v>151</v>
      </c>
      <c r="AU261" s="138" t="s">
        <v>104</v>
      </c>
      <c r="AY261" s="16" t="s">
        <v>148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6" t="s">
        <v>81</v>
      </c>
      <c r="BK261" s="139">
        <f>ROUND(I261*H261,2)</f>
        <v>0</v>
      </c>
      <c r="BL261" s="16" t="s">
        <v>104</v>
      </c>
      <c r="BM261" s="138" t="s">
        <v>515</v>
      </c>
    </row>
    <row r="262" spans="2:65" s="12" customFormat="1" ht="11.25">
      <c r="B262" s="140"/>
      <c r="D262" s="141" t="s">
        <v>166</v>
      </c>
      <c r="E262" s="142" t="s">
        <v>1</v>
      </c>
      <c r="F262" s="143" t="s">
        <v>100</v>
      </c>
      <c r="H262" s="144">
        <v>40</v>
      </c>
      <c r="I262" s="145"/>
      <c r="L262" s="140"/>
      <c r="M262" s="146"/>
      <c r="T262" s="147"/>
      <c r="AT262" s="142" t="s">
        <v>166</v>
      </c>
      <c r="AU262" s="142" t="s">
        <v>104</v>
      </c>
      <c r="AV262" s="12" t="s">
        <v>86</v>
      </c>
      <c r="AW262" s="12" t="s">
        <v>32</v>
      </c>
      <c r="AX262" s="12" t="s">
        <v>81</v>
      </c>
      <c r="AY262" s="142" t="s">
        <v>148</v>
      </c>
    </row>
    <row r="263" spans="2:65" s="1" customFormat="1" ht="16.5" customHeight="1">
      <c r="B263" s="31"/>
      <c r="C263" s="127" t="s">
        <v>516</v>
      </c>
      <c r="D263" s="127" t="s">
        <v>151</v>
      </c>
      <c r="E263" s="128" t="s">
        <v>517</v>
      </c>
      <c r="F263" s="129" t="s">
        <v>518</v>
      </c>
      <c r="G263" s="130" t="s">
        <v>95</v>
      </c>
      <c r="H263" s="131">
        <v>80</v>
      </c>
      <c r="I263" s="132"/>
      <c r="J263" s="133">
        <f>ROUND(I263*H263,2)</f>
        <v>0</v>
      </c>
      <c r="K263" s="129" t="s">
        <v>154</v>
      </c>
      <c r="L263" s="31"/>
      <c r="M263" s="134" t="s">
        <v>1</v>
      </c>
      <c r="N263" s="135" t="s">
        <v>41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81</v>
      </c>
      <c r="AT263" s="138" t="s">
        <v>151</v>
      </c>
      <c r="AU263" s="138" t="s">
        <v>104</v>
      </c>
      <c r="AY263" s="16" t="s">
        <v>148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81</v>
      </c>
      <c r="BK263" s="139">
        <f>ROUND(I263*H263,2)</f>
        <v>0</v>
      </c>
      <c r="BL263" s="16" t="s">
        <v>81</v>
      </c>
      <c r="BM263" s="138" t="s">
        <v>519</v>
      </c>
    </row>
    <row r="264" spans="2:65" s="12" customFormat="1" ht="11.25">
      <c r="B264" s="140"/>
      <c r="D264" s="141" t="s">
        <v>166</v>
      </c>
      <c r="E264" s="142" t="s">
        <v>1</v>
      </c>
      <c r="F264" s="143" t="s">
        <v>501</v>
      </c>
      <c r="H264" s="144">
        <v>80</v>
      </c>
      <c r="I264" s="145"/>
      <c r="L264" s="140"/>
      <c r="M264" s="146"/>
      <c r="T264" s="147"/>
      <c r="AT264" s="142" t="s">
        <v>166</v>
      </c>
      <c r="AU264" s="142" t="s">
        <v>104</v>
      </c>
      <c r="AV264" s="12" t="s">
        <v>86</v>
      </c>
      <c r="AW264" s="12" t="s">
        <v>32</v>
      </c>
      <c r="AX264" s="12" t="s">
        <v>81</v>
      </c>
      <c r="AY264" s="142" t="s">
        <v>148</v>
      </c>
    </row>
    <row r="265" spans="2:65" s="1" customFormat="1" ht="16.5" customHeight="1">
      <c r="B265" s="31"/>
      <c r="C265" s="127" t="s">
        <v>520</v>
      </c>
      <c r="D265" s="127" t="s">
        <v>151</v>
      </c>
      <c r="E265" s="128" t="s">
        <v>521</v>
      </c>
      <c r="F265" s="129" t="s">
        <v>522</v>
      </c>
      <c r="G265" s="130" t="s">
        <v>95</v>
      </c>
      <c r="H265" s="131">
        <v>40</v>
      </c>
      <c r="I265" s="132"/>
      <c r="J265" s="133">
        <f>ROUND(I265*H265,2)</f>
        <v>0</v>
      </c>
      <c r="K265" s="129" t="s">
        <v>154</v>
      </c>
      <c r="L265" s="31"/>
      <c r="M265" s="134" t="s">
        <v>1</v>
      </c>
      <c r="N265" s="135" t="s">
        <v>41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104</v>
      </c>
      <c r="AT265" s="138" t="s">
        <v>151</v>
      </c>
      <c r="AU265" s="138" t="s">
        <v>104</v>
      </c>
      <c r="AY265" s="16" t="s">
        <v>148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81</v>
      </c>
      <c r="BK265" s="139">
        <f>ROUND(I265*H265,2)</f>
        <v>0</v>
      </c>
      <c r="BL265" s="16" t="s">
        <v>104</v>
      </c>
      <c r="BM265" s="138" t="s">
        <v>523</v>
      </c>
    </row>
    <row r="266" spans="2:65" s="12" customFormat="1" ht="11.25">
      <c r="B266" s="140"/>
      <c r="D266" s="141" t="s">
        <v>166</v>
      </c>
      <c r="E266" s="142" t="s">
        <v>1</v>
      </c>
      <c r="F266" s="143" t="s">
        <v>111</v>
      </c>
      <c r="H266" s="144">
        <v>40</v>
      </c>
      <c r="I266" s="145"/>
      <c r="L266" s="140"/>
      <c r="M266" s="146"/>
      <c r="T266" s="147"/>
      <c r="AT266" s="142" t="s">
        <v>166</v>
      </c>
      <c r="AU266" s="142" t="s">
        <v>104</v>
      </c>
      <c r="AV266" s="12" t="s">
        <v>86</v>
      </c>
      <c r="AW266" s="12" t="s">
        <v>32</v>
      </c>
      <c r="AX266" s="12" t="s">
        <v>81</v>
      </c>
      <c r="AY266" s="142" t="s">
        <v>148</v>
      </c>
    </row>
    <row r="267" spans="2:65" s="1" customFormat="1" ht="16.5" customHeight="1">
      <c r="B267" s="31"/>
      <c r="C267" s="155" t="s">
        <v>524</v>
      </c>
      <c r="D267" s="155" t="s">
        <v>244</v>
      </c>
      <c r="E267" s="156" t="s">
        <v>525</v>
      </c>
      <c r="F267" s="157" t="s">
        <v>526</v>
      </c>
      <c r="G267" s="158" t="s">
        <v>172</v>
      </c>
      <c r="H267" s="159">
        <v>8</v>
      </c>
      <c r="I267" s="160"/>
      <c r="J267" s="161">
        <f>ROUND(I267*H267,2)</f>
        <v>0</v>
      </c>
      <c r="K267" s="157" t="s">
        <v>266</v>
      </c>
      <c r="L267" s="162"/>
      <c r="M267" s="163" t="s">
        <v>1</v>
      </c>
      <c r="N267" s="164" t="s">
        <v>41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182</v>
      </c>
      <c r="AT267" s="138" t="s">
        <v>244</v>
      </c>
      <c r="AU267" s="138" t="s">
        <v>104</v>
      </c>
      <c r="AY267" s="16" t="s">
        <v>148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81</v>
      </c>
      <c r="BK267" s="139">
        <f>ROUND(I267*H267,2)</f>
        <v>0</v>
      </c>
      <c r="BL267" s="16" t="s">
        <v>104</v>
      </c>
      <c r="BM267" s="138" t="s">
        <v>527</v>
      </c>
    </row>
    <row r="268" spans="2:65" s="12" customFormat="1" ht="11.25">
      <c r="B268" s="140"/>
      <c r="D268" s="141" t="s">
        <v>166</v>
      </c>
      <c r="E268" s="142" t="s">
        <v>1</v>
      </c>
      <c r="F268" s="143" t="s">
        <v>528</v>
      </c>
      <c r="H268" s="144">
        <v>8</v>
      </c>
      <c r="I268" s="145"/>
      <c r="L268" s="140"/>
      <c r="M268" s="146"/>
      <c r="T268" s="147"/>
      <c r="AT268" s="142" t="s">
        <v>166</v>
      </c>
      <c r="AU268" s="142" t="s">
        <v>104</v>
      </c>
      <c r="AV268" s="12" t="s">
        <v>86</v>
      </c>
      <c r="AW268" s="12" t="s">
        <v>32</v>
      </c>
      <c r="AX268" s="12" t="s">
        <v>81</v>
      </c>
      <c r="AY268" s="142" t="s">
        <v>148</v>
      </c>
    </row>
    <row r="269" spans="2:65" s="1" customFormat="1" ht="16.5" customHeight="1">
      <c r="B269" s="31"/>
      <c r="C269" s="127" t="s">
        <v>529</v>
      </c>
      <c r="D269" s="127" t="s">
        <v>151</v>
      </c>
      <c r="E269" s="128" t="s">
        <v>393</v>
      </c>
      <c r="F269" s="129" t="s">
        <v>394</v>
      </c>
      <c r="G269" s="130" t="s">
        <v>172</v>
      </c>
      <c r="H269" s="131">
        <v>4</v>
      </c>
      <c r="I269" s="132"/>
      <c r="J269" s="133">
        <f>ROUND(I269*H269,2)</f>
        <v>0</v>
      </c>
      <c r="K269" s="129" t="s">
        <v>266</v>
      </c>
      <c r="L269" s="31"/>
      <c r="M269" s="134" t="s">
        <v>1</v>
      </c>
      <c r="N269" s="135" t="s">
        <v>41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104</v>
      </c>
      <c r="AT269" s="138" t="s">
        <v>151</v>
      </c>
      <c r="AU269" s="138" t="s">
        <v>104</v>
      </c>
      <c r="AY269" s="16" t="s">
        <v>148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81</v>
      </c>
      <c r="BK269" s="139">
        <f>ROUND(I269*H269,2)</f>
        <v>0</v>
      </c>
      <c r="BL269" s="16" t="s">
        <v>104</v>
      </c>
      <c r="BM269" s="138" t="s">
        <v>530</v>
      </c>
    </row>
    <row r="270" spans="2:65" s="1" customFormat="1" ht="16.5" customHeight="1">
      <c r="B270" s="31"/>
      <c r="C270" s="155" t="s">
        <v>531</v>
      </c>
      <c r="D270" s="155" t="s">
        <v>244</v>
      </c>
      <c r="E270" s="156" t="s">
        <v>398</v>
      </c>
      <c r="F270" s="157" t="s">
        <v>399</v>
      </c>
      <c r="G270" s="158" t="s">
        <v>400</v>
      </c>
      <c r="H270" s="159">
        <v>4</v>
      </c>
      <c r="I270" s="160"/>
      <c r="J270" s="161">
        <f>ROUND(I270*H270,2)</f>
        <v>0</v>
      </c>
      <c r="K270" s="157" t="s">
        <v>266</v>
      </c>
      <c r="L270" s="162"/>
      <c r="M270" s="163" t="s">
        <v>1</v>
      </c>
      <c r="N270" s="164" t="s">
        <v>41</v>
      </c>
      <c r="P270" s="136">
        <f>O270*H270</f>
        <v>0</v>
      </c>
      <c r="Q270" s="136">
        <v>1E-3</v>
      </c>
      <c r="R270" s="136">
        <f>Q270*H270</f>
        <v>4.0000000000000001E-3</v>
      </c>
      <c r="S270" s="136">
        <v>0</v>
      </c>
      <c r="T270" s="137">
        <f>S270*H270</f>
        <v>0</v>
      </c>
      <c r="AR270" s="138" t="s">
        <v>182</v>
      </c>
      <c r="AT270" s="138" t="s">
        <v>244</v>
      </c>
      <c r="AU270" s="138" t="s">
        <v>104</v>
      </c>
      <c r="AY270" s="16" t="s">
        <v>148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81</v>
      </c>
      <c r="BK270" s="139">
        <f>ROUND(I270*H270,2)</f>
        <v>0</v>
      </c>
      <c r="BL270" s="16" t="s">
        <v>104</v>
      </c>
      <c r="BM270" s="138" t="s">
        <v>532</v>
      </c>
    </row>
    <row r="271" spans="2:65" s="12" customFormat="1" ht="11.25">
      <c r="B271" s="140"/>
      <c r="D271" s="141" t="s">
        <v>166</v>
      </c>
      <c r="E271" s="142" t="s">
        <v>1</v>
      </c>
      <c r="F271" s="143" t="s">
        <v>533</v>
      </c>
      <c r="H271" s="144">
        <v>4</v>
      </c>
      <c r="I271" s="145"/>
      <c r="L271" s="140"/>
      <c r="M271" s="146"/>
      <c r="T271" s="147"/>
      <c r="AT271" s="142" t="s">
        <v>166</v>
      </c>
      <c r="AU271" s="142" t="s">
        <v>104</v>
      </c>
      <c r="AV271" s="12" t="s">
        <v>86</v>
      </c>
      <c r="AW271" s="12" t="s">
        <v>32</v>
      </c>
      <c r="AX271" s="12" t="s">
        <v>81</v>
      </c>
      <c r="AY271" s="142" t="s">
        <v>148</v>
      </c>
    </row>
    <row r="272" spans="2:65" s="1" customFormat="1" ht="16.5" customHeight="1">
      <c r="B272" s="31"/>
      <c r="C272" s="127" t="s">
        <v>534</v>
      </c>
      <c r="D272" s="127" t="s">
        <v>151</v>
      </c>
      <c r="E272" s="128" t="s">
        <v>535</v>
      </c>
      <c r="F272" s="129" t="s">
        <v>536</v>
      </c>
      <c r="G272" s="130" t="s">
        <v>164</v>
      </c>
      <c r="H272" s="131">
        <v>65</v>
      </c>
      <c r="I272" s="132"/>
      <c r="J272" s="133">
        <f>ROUND(I272*H272,2)</f>
        <v>0</v>
      </c>
      <c r="K272" s="129" t="s">
        <v>266</v>
      </c>
      <c r="L272" s="31"/>
      <c r="M272" s="134" t="s">
        <v>1</v>
      </c>
      <c r="N272" s="135" t="s">
        <v>41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81</v>
      </c>
      <c r="AT272" s="138" t="s">
        <v>151</v>
      </c>
      <c r="AU272" s="138" t="s">
        <v>104</v>
      </c>
      <c r="AY272" s="16" t="s">
        <v>148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6" t="s">
        <v>81</v>
      </c>
      <c r="BK272" s="139">
        <f>ROUND(I272*H272,2)</f>
        <v>0</v>
      </c>
      <c r="BL272" s="16" t="s">
        <v>81</v>
      </c>
      <c r="BM272" s="138" t="s">
        <v>537</v>
      </c>
    </row>
    <row r="273" spans="2:65" s="12" customFormat="1" ht="11.25">
      <c r="B273" s="140"/>
      <c r="D273" s="141" t="s">
        <v>166</v>
      </c>
      <c r="E273" s="142" t="s">
        <v>1</v>
      </c>
      <c r="F273" s="143" t="s">
        <v>538</v>
      </c>
      <c r="H273" s="144">
        <v>65</v>
      </c>
      <c r="I273" s="145"/>
      <c r="L273" s="140"/>
      <c r="M273" s="146"/>
      <c r="T273" s="147"/>
      <c r="AT273" s="142" t="s">
        <v>166</v>
      </c>
      <c r="AU273" s="142" t="s">
        <v>104</v>
      </c>
      <c r="AV273" s="12" t="s">
        <v>86</v>
      </c>
      <c r="AW273" s="12" t="s">
        <v>32</v>
      </c>
      <c r="AX273" s="12" t="s">
        <v>81</v>
      </c>
      <c r="AY273" s="142" t="s">
        <v>148</v>
      </c>
    </row>
    <row r="274" spans="2:65" s="1" customFormat="1" ht="16.5" customHeight="1">
      <c r="B274" s="31"/>
      <c r="C274" s="127" t="s">
        <v>539</v>
      </c>
      <c r="D274" s="127" t="s">
        <v>151</v>
      </c>
      <c r="E274" s="128" t="s">
        <v>540</v>
      </c>
      <c r="F274" s="129" t="s">
        <v>541</v>
      </c>
      <c r="G274" s="130" t="s">
        <v>164</v>
      </c>
      <c r="H274" s="131">
        <v>71.5</v>
      </c>
      <c r="I274" s="132"/>
      <c r="J274" s="133">
        <f>ROUND(I274*H274,2)</f>
        <v>0</v>
      </c>
      <c r="K274" s="129" t="s">
        <v>266</v>
      </c>
      <c r="L274" s="31"/>
      <c r="M274" s="134" t="s">
        <v>1</v>
      </c>
      <c r="N274" s="135" t="s">
        <v>41</v>
      </c>
      <c r="P274" s="136">
        <f>O274*H274</f>
        <v>0</v>
      </c>
      <c r="Q274" s="136">
        <v>1.57E-3</v>
      </c>
      <c r="R274" s="136">
        <f>Q274*H274</f>
        <v>0.11225499999999999</v>
      </c>
      <c r="S274" s="136">
        <v>0</v>
      </c>
      <c r="T274" s="137">
        <f>S274*H274</f>
        <v>0</v>
      </c>
      <c r="AR274" s="138" t="s">
        <v>81</v>
      </c>
      <c r="AT274" s="138" t="s">
        <v>151</v>
      </c>
      <c r="AU274" s="138" t="s">
        <v>104</v>
      </c>
      <c r="AY274" s="16" t="s">
        <v>148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81</v>
      </c>
      <c r="BK274" s="139">
        <f>ROUND(I274*H274,2)</f>
        <v>0</v>
      </c>
      <c r="BL274" s="16" t="s">
        <v>81</v>
      </c>
      <c r="BM274" s="138" t="s">
        <v>542</v>
      </c>
    </row>
    <row r="275" spans="2:65" s="12" customFormat="1" ht="11.25">
      <c r="B275" s="140"/>
      <c r="D275" s="141" t="s">
        <v>166</v>
      </c>
      <c r="E275" s="142" t="s">
        <v>1</v>
      </c>
      <c r="F275" s="143" t="s">
        <v>543</v>
      </c>
      <c r="H275" s="144">
        <v>71.5</v>
      </c>
      <c r="I275" s="145"/>
      <c r="L275" s="140"/>
      <c r="M275" s="146"/>
      <c r="T275" s="147"/>
      <c r="AT275" s="142" t="s">
        <v>166</v>
      </c>
      <c r="AU275" s="142" t="s">
        <v>104</v>
      </c>
      <c r="AV275" s="12" t="s">
        <v>86</v>
      </c>
      <c r="AW275" s="12" t="s">
        <v>32</v>
      </c>
      <c r="AX275" s="12" t="s">
        <v>81</v>
      </c>
      <c r="AY275" s="142" t="s">
        <v>148</v>
      </c>
    </row>
    <row r="276" spans="2:65" s="1" customFormat="1" ht="16.5" customHeight="1">
      <c r="B276" s="31"/>
      <c r="C276" s="127" t="s">
        <v>544</v>
      </c>
      <c r="D276" s="127" t="s">
        <v>151</v>
      </c>
      <c r="E276" s="128" t="s">
        <v>545</v>
      </c>
      <c r="F276" s="129" t="s">
        <v>546</v>
      </c>
      <c r="G276" s="130" t="s">
        <v>89</v>
      </c>
      <c r="H276" s="131">
        <v>71.5</v>
      </c>
      <c r="I276" s="132"/>
      <c r="J276" s="133">
        <f>ROUND(I276*H276,2)</f>
        <v>0</v>
      </c>
      <c r="K276" s="129" t="s">
        <v>266</v>
      </c>
      <c r="L276" s="31"/>
      <c r="M276" s="134" t="s">
        <v>1</v>
      </c>
      <c r="N276" s="135" t="s">
        <v>41</v>
      </c>
      <c r="P276" s="136">
        <f>O276*H276</f>
        <v>0</v>
      </c>
      <c r="Q276" s="136">
        <v>1.57E-3</v>
      </c>
      <c r="R276" s="136">
        <f>Q276*H276</f>
        <v>0.11225499999999999</v>
      </c>
      <c r="S276" s="136">
        <v>0</v>
      </c>
      <c r="T276" s="137">
        <f>S276*H276</f>
        <v>0</v>
      </c>
      <c r="AR276" s="138" t="s">
        <v>81</v>
      </c>
      <c r="AT276" s="138" t="s">
        <v>151</v>
      </c>
      <c r="AU276" s="138" t="s">
        <v>104</v>
      </c>
      <c r="AY276" s="16" t="s">
        <v>148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81</v>
      </c>
      <c r="BK276" s="139">
        <f>ROUND(I276*H276,2)</f>
        <v>0</v>
      </c>
      <c r="BL276" s="16" t="s">
        <v>81</v>
      </c>
      <c r="BM276" s="138" t="s">
        <v>547</v>
      </c>
    </row>
    <row r="277" spans="2:65" s="12" customFormat="1" ht="11.25">
      <c r="B277" s="140"/>
      <c r="D277" s="141" t="s">
        <v>166</v>
      </c>
      <c r="E277" s="142" t="s">
        <v>1</v>
      </c>
      <c r="F277" s="143" t="s">
        <v>548</v>
      </c>
      <c r="H277" s="144">
        <v>71.5</v>
      </c>
      <c r="I277" s="145"/>
      <c r="L277" s="140"/>
      <c r="M277" s="146"/>
      <c r="T277" s="147"/>
      <c r="AT277" s="142" t="s">
        <v>166</v>
      </c>
      <c r="AU277" s="142" t="s">
        <v>104</v>
      </c>
      <c r="AV277" s="12" t="s">
        <v>86</v>
      </c>
      <c r="AW277" s="12" t="s">
        <v>32</v>
      </c>
      <c r="AX277" s="12" t="s">
        <v>81</v>
      </c>
      <c r="AY277" s="142" t="s">
        <v>148</v>
      </c>
    </row>
    <row r="278" spans="2:65" s="1" customFormat="1" ht="16.5" customHeight="1">
      <c r="B278" s="31"/>
      <c r="C278" s="127" t="s">
        <v>549</v>
      </c>
      <c r="D278" s="127" t="s">
        <v>151</v>
      </c>
      <c r="E278" s="128" t="s">
        <v>550</v>
      </c>
      <c r="F278" s="129" t="s">
        <v>551</v>
      </c>
      <c r="G278" s="130" t="s">
        <v>95</v>
      </c>
      <c r="H278" s="131">
        <v>40</v>
      </c>
      <c r="I278" s="132"/>
      <c r="J278" s="133">
        <f>ROUND(I278*H278,2)</f>
        <v>0</v>
      </c>
      <c r="K278" s="129" t="s">
        <v>154</v>
      </c>
      <c r="L278" s="31"/>
      <c r="M278" s="134" t="s">
        <v>1</v>
      </c>
      <c r="N278" s="135" t="s">
        <v>41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81</v>
      </c>
      <c r="AT278" s="138" t="s">
        <v>151</v>
      </c>
      <c r="AU278" s="138" t="s">
        <v>104</v>
      </c>
      <c r="AY278" s="16" t="s">
        <v>148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81</v>
      </c>
      <c r="BK278" s="139">
        <f>ROUND(I278*H278,2)</f>
        <v>0</v>
      </c>
      <c r="BL278" s="16" t="s">
        <v>81</v>
      </c>
      <c r="BM278" s="138" t="s">
        <v>552</v>
      </c>
    </row>
    <row r="279" spans="2:65" s="12" customFormat="1" ht="11.25">
      <c r="B279" s="140"/>
      <c r="D279" s="141" t="s">
        <v>166</v>
      </c>
      <c r="E279" s="142" t="s">
        <v>1</v>
      </c>
      <c r="F279" s="143" t="s">
        <v>100</v>
      </c>
      <c r="H279" s="144">
        <v>40</v>
      </c>
      <c r="I279" s="145"/>
      <c r="L279" s="140"/>
      <c r="M279" s="146"/>
      <c r="T279" s="147"/>
      <c r="AT279" s="142" t="s">
        <v>166</v>
      </c>
      <c r="AU279" s="142" t="s">
        <v>104</v>
      </c>
      <c r="AV279" s="12" t="s">
        <v>86</v>
      </c>
      <c r="AW279" s="12" t="s">
        <v>32</v>
      </c>
      <c r="AX279" s="12" t="s">
        <v>81</v>
      </c>
      <c r="AY279" s="142" t="s">
        <v>148</v>
      </c>
    </row>
    <row r="280" spans="2:65" s="1" customFormat="1" ht="16.5" customHeight="1">
      <c r="B280" s="31"/>
      <c r="C280" s="155" t="s">
        <v>553</v>
      </c>
      <c r="D280" s="155" t="s">
        <v>244</v>
      </c>
      <c r="E280" s="156" t="s">
        <v>554</v>
      </c>
      <c r="F280" s="157" t="s">
        <v>555</v>
      </c>
      <c r="G280" s="158" t="s">
        <v>172</v>
      </c>
      <c r="H280" s="159">
        <v>5.6</v>
      </c>
      <c r="I280" s="160"/>
      <c r="J280" s="161">
        <f>ROUND(I280*H280,2)</f>
        <v>0</v>
      </c>
      <c r="K280" s="157" t="s">
        <v>154</v>
      </c>
      <c r="L280" s="162"/>
      <c r="M280" s="163" t="s">
        <v>1</v>
      </c>
      <c r="N280" s="164" t="s">
        <v>41</v>
      </c>
      <c r="P280" s="136">
        <f>O280*H280</f>
        <v>0</v>
      </c>
      <c r="Q280" s="136">
        <v>1</v>
      </c>
      <c r="R280" s="136">
        <f>Q280*H280</f>
        <v>5.6</v>
      </c>
      <c r="S280" s="136">
        <v>0</v>
      </c>
      <c r="T280" s="137">
        <f>S280*H280</f>
        <v>0</v>
      </c>
      <c r="AR280" s="138" t="s">
        <v>86</v>
      </c>
      <c r="AT280" s="138" t="s">
        <v>244</v>
      </c>
      <c r="AU280" s="138" t="s">
        <v>104</v>
      </c>
      <c r="AY280" s="16" t="s">
        <v>148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6" t="s">
        <v>81</v>
      </c>
      <c r="BK280" s="139">
        <f>ROUND(I280*H280,2)</f>
        <v>0</v>
      </c>
      <c r="BL280" s="16" t="s">
        <v>81</v>
      </c>
      <c r="BM280" s="138" t="s">
        <v>556</v>
      </c>
    </row>
    <row r="281" spans="2:65" s="12" customFormat="1" ht="11.25">
      <c r="B281" s="140"/>
      <c r="D281" s="141" t="s">
        <v>166</v>
      </c>
      <c r="E281" s="142" t="s">
        <v>1</v>
      </c>
      <c r="F281" s="143" t="s">
        <v>557</v>
      </c>
      <c r="H281" s="144">
        <v>5.6</v>
      </c>
      <c r="I281" s="145"/>
      <c r="L281" s="140"/>
      <c r="M281" s="146"/>
      <c r="T281" s="147"/>
      <c r="AT281" s="142" t="s">
        <v>166</v>
      </c>
      <c r="AU281" s="142" t="s">
        <v>104</v>
      </c>
      <c r="AV281" s="12" t="s">
        <v>86</v>
      </c>
      <c r="AW281" s="12" t="s">
        <v>32</v>
      </c>
      <c r="AX281" s="12" t="s">
        <v>81</v>
      </c>
      <c r="AY281" s="142" t="s">
        <v>148</v>
      </c>
    </row>
    <row r="282" spans="2:65" s="1" customFormat="1" ht="16.5" customHeight="1">
      <c r="B282" s="31"/>
      <c r="C282" s="127" t="s">
        <v>558</v>
      </c>
      <c r="D282" s="127" t="s">
        <v>151</v>
      </c>
      <c r="E282" s="128" t="s">
        <v>438</v>
      </c>
      <c r="F282" s="129" t="s">
        <v>439</v>
      </c>
      <c r="G282" s="130" t="s">
        <v>95</v>
      </c>
      <c r="H282" s="131">
        <v>40</v>
      </c>
      <c r="I282" s="132"/>
      <c r="J282" s="133">
        <f>ROUND(I282*H282,2)</f>
        <v>0</v>
      </c>
      <c r="K282" s="129" t="s">
        <v>154</v>
      </c>
      <c r="L282" s="31"/>
      <c r="M282" s="134" t="s">
        <v>1</v>
      </c>
      <c r="N282" s="135" t="s">
        <v>41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81</v>
      </c>
      <c r="AT282" s="138" t="s">
        <v>151</v>
      </c>
      <c r="AU282" s="138" t="s">
        <v>104</v>
      </c>
      <c r="AY282" s="16" t="s">
        <v>148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6" t="s">
        <v>81</v>
      </c>
      <c r="BK282" s="139">
        <f>ROUND(I282*H282,2)</f>
        <v>0</v>
      </c>
      <c r="BL282" s="16" t="s">
        <v>81</v>
      </c>
      <c r="BM282" s="138" t="s">
        <v>559</v>
      </c>
    </row>
    <row r="283" spans="2:65" s="12" customFormat="1" ht="11.25">
      <c r="B283" s="140"/>
      <c r="D283" s="141" t="s">
        <v>166</v>
      </c>
      <c r="E283" s="142" t="s">
        <v>1</v>
      </c>
      <c r="F283" s="143" t="s">
        <v>111</v>
      </c>
      <c r="H283" s="144">
        <v>40</v>
      </c>
      <c r="I283" s="145"/>
      <c r="L283" s="140"/>
      <c r="M283" s="146"/>
      <c r="T283" s="147"/>
      <c r="AT283" s="142" t="s">
        <v>166</v>
      </c>
      <c r="AU283" s="142" t="s">
        <v>104</v>
      </c>
      <c r="AV283" s="12" t="s">
        <v>86</v>
      </c>
      <c r="AW283" s="12" t="s">
        <v>32</v>
      </c>
      <c r="AX283" s="12" t="s">
        <v>81</v>
      </c>
      <c r="AY283" s="142" t="s">
        <v>148</v>
      </c>
    </row>
    <row r="284" spans="2:65" s="1" customFormat="1" ht="16.5" customHeight="1">
      <c r="B284" s="31"/>
      <c r="C284" s="155" t="s">
        <v>560</v>
      </c>
      <c r="D284" s="155" t="s">
        <v>244</v>
      </c>
      <c r="E284" s="156" t="s">
        <v>442</v>
      </c>
      <c r="F284" s="157" t="s">
        <v>443</v>
      </c>
      <c r="G284" s="158" t="s">
        <v>84</v>
      </c>
      <c r="H284" s="159">
        <v>4</v>
      </c>
      <c r="I284" s="160"/>
      <c r="J284" s="161">
        <f>ROUND(I284*H284,2)</f>
        <v>0</v>
      </c>
      <c r="K284" s="157" t="s">
        <v>154</v>
      </c>
      <c r="L284" s="162"/>
      <c r="M284" s="163" t="s">
        <v>1</v>
      </c>
      <c r="N284" s="164" t="s">
        <v>41</v>
      </c>
      <c r="P284" s="136">
        <f>O284*H284</f>
        <v>0</v>
      </c>
      <c r="Q284" s="136">
        <v>0.2</v>
      </c>
      <c r="R284" s="136">
        <f>Q284*H284</f>
        <v>0.8</v>
      </c>
      <c r="S284" s="136">
        <v>0</v>
      </c>
      <c r="T284" s="137">
        <f>S284*H284</f>
        <v>0</v>
      </c>
      <c r="AR284" s="138" t="s">
        <v>86</v>
      </c>
      <c r="AT284" s="138" t="s">
        <v>244</v>
      </c>
      <c r="AU284" s="138" t="s">
        <v>104</v>
      </c>
      <c r="AY284" s="16" t="s">
        <v>148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6" t="s">
        <v>81</v>
      </c>
      <c r="BK284" s="139">
        <f>ROUND(I284*H284,2)</f>
        <v>0</v>
      </c>
      <c r="BL284" s="16" t="s">
        <v>81</v>
      </c>
      <c r="BM284" s="138" t="s">
        <v>561</v>
      </c>
    </row>
    <row r="285" spans="2:65" s="12" customFormat="1" ht="11.25">
      <c r="B285" s="140"/>
      <c r="D285" s="141" t="s">
        <v>166</v>
      </c>
      <c r="F285" s="143" t="s">
        <v>562</v>
      </c>
      <c r="H285" s="144">
        <v>4</v>
      </c>
      <c r="I285" s="145"/>
      <c r="L285" s="140"/>
      <c r="M285" s="146"/>
      <c r="T285" s="147"/>
      <c r="AT285" s="142" t="s">
        <v>166</v>
      </c>
      <c r="AU285" s="142" t="s">
        <v>104</v>
      </c>
      <c r="AV285" s="12" t="s">
        <v>86</v>
      </c>
      <c r="AW285" s="12" t="s">
        <v>4</v>
      </c>
      <c r="AX285" s="12" t="s">
        <v>81</v>
      </c>
      <c r="AY285" s="142" t="s">
        <v>148</v>
      </c>
    </row>
    <row r="286" spans="2:65" s="1" customFormat="1" ht="16.5" customHeight="1">
      <c r="B286" s="31"/>
      <c r="C286" s="127" t="s">
        <v>563</v>
      </c>
      <c r="D286" s="127" t="s">
        <v>151</v>
      </c>
      <c r="E286" s="128" t="s">
        <v>564</v>
      </c>
      <c r="F286" s="129" t="s">
        <v>565</v>
      </c>
      <c r="G286" s="130" t="s">
        <v>386</v>
      </c>
      <c r="H286" s="131">
        <v>18</v>
      </c>
      <c r="I286" s="132"/>
      <c r="J286" s="133">
        <f>ROUND(I286*H286,2)</f>
        <v>0</v>
      </c>
      <c r="K286" s="129" t="s">
        <v>266</v>
      </c>
      <c r="L286" s="31"/>
      <c r="M286" s="134" t="s">
        <v>1</v>
      </c>
      <c r="N286" s="135" t="s">
        <v>41</v>
      </c>
      <c r="P286" s="136">
        <f>O286*H286</f>
        <v>0</v>
      </c>
      <c r="Q286" s="136">
        <v>0.35743999999999998</v>
      </c>
      <c r="R286" s="136">
        <f>Q286*H286</f>
        <v>6.4339199999999996</v>
      </c>
      <c r="S286" s="136">
        <v>0</v>
      </c>
      <c r="T286" s="137">
        <f>S286*H286</f>
        <v>0</v>
      </c>
      <c r="AR286" s="138" t="s">
        <v>104</v>
      </c>
      <c r="AT286" s="138" t="s">
        <v>151</v>
      </c>
      <c r="AU286" s="138" t="s">
        <v>104</v>
      </c>
      <c r="AY286" s="16" t="s">
        <v>148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6" t="s">
        <v>81</v>
      </c>
      <c r="BK286" s="139">
        <f>ROUND(I286*H286,2)</f>
        <v>0</v>
      </c>
      <c r="BL286" s="16" t="s">
        <v>104</v>
      </c>
      <c r="BM286" s="138" t="s">
        <v>566</v>
      </c>
    </row>
    <row r="287" spans="2:65" s="12" customFormat="1" ht="11.25">
      <c r="B287" s="140"/>
      <c r="D287" s="141" t="s">
        <v>166</v>
      </c>
      <c r="E287" s="142" t="s">
        <v>1</v>
      </c>
      <c r="F287" s="143" t="s">
        <v>567</v>
      </c>
      <c r="H287" s="144">
        <v>18</v>
      </c>
      <c r="I287" s="145"/>
      <c r="L287" s="140"/>
      <c r="M287" s="146"/>
      <c r="T287" s="147"/>
      <c r="AT287" s="142" t="s">
        <v>166</v>
      </c>
      <c r="AU287" s="142" t="s">
        <v>104</v>
      </c>
      <c r="AV287" s="12" t="s">
        <v>86</v>
      </c>
      <c r="AW287" s="12" t="s">
        <v>32</v>
      </c>
      <c r="AX287" s="12" t="s">
        <v>81</v>
      </c>
      <c r="AY287" s="142" t="s">
        <v>148</v>
      </c>
    </row>
    <row r="288" spans="2:65" s="1" customFormat="1" ht="16.5" customHeight="1">
      <c r="B288" s="31"/>
      <c r="C288" s="155" t="s">
        <v>568</v>
      </c>
      <c r="D288" s="155" t="s">
        <v>244</v>
      </c>
      <c r="E288" s="156" t="s">
        <v>569</v>
      </c>
      <c r="F288" s="157" t="s">
        <v>570</v>
      </c>
      <c r="G288" s="158" t="s">
        <v>386</v>
      </c>
      <c r="H288" s="159">
        <v>19.8</v>
      </c>
      <c r="I288" s="160"/>
      <c r="J288" s="161">
        <f>ROUND(I288*H288,2)</f>
        <v>0</v>
      </c>
      <c r="K288" s="157" t="s">
        <v>154</v>
      </c>
      <c r="L288" s="162"/>
      <c r="M288" s="163" t="s">
        <v>1</v>
      </c>
      <c r="N288" s="164" t="s">
        <v>41</v>
      </c>
      <c r="P288" s="136">
        <f>O288*H288</f>
        <v>0</v>
      </c>
      <c r="Q288" s="136">
        <v>3.5400000000000002E-3</v>
      </c>
      <c r="R288" s="136">
        <f>Q288*H288</f>
        <v>7.0092000000000002E-2</v>
      </c>
      <c r="S288" s="136">
        <v>0</v>
      </c>
      <c r="T288" s="137">
        <f>S288*H288</f>
        <v>0</v>
      </c>
      <c r="AR288" s="138" t="s">
        <v>86</v>
      </c>
      <c r="AT288" s="138" t="s">
        <v>244</v>
      </c>
      <c r="AU288" s="138" t="s">
        <v>104</v>
      </c>
      <c r="AY288" s="16" t="s">
        <v>148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81</v>
      </c>
      <c r="BK288" s="139">
        <f>ROUND(I288*H288,2)</f>
        <v>0</v>
      </c>
      <c r="BL288" s="16" t="s">
        <v>81</v>
      </c>
      <c r="BM288" s="138" t="s">
        <v>571</v>
      </c>
    </row>
    <row r="289" spans="2:65" s="12" customFormat="1" ht="11.25">
      <c r="B289" s="140"/>
      <c r="D289" s="141" t="s">
        <v>166</v>
      </c>
      <c r="F289" s="143" t="s">
        <v>572</v>
      </c>
      <c r="H289" s="144">
        <v>19.8</v>
      </c>
      <c r="I289" s="145"/>
      <c r="L289" s="140"/>
      <c r="M289" s="146"/>
      <c r="T289" s="147"/>
      <c r="AT289" s="142" t="s">
        <v>166</v>
      </c>
      <c r="AU289" s="142" t="s">
        <v>104</v>
      </c>
      <c r="AV289" s="12" t="s">
        <v>86</v>
      </c>
      <c r="AW289" s="12" t="s">
        <v>4</v>
      </c>
      <c r="AX289" s="12" t="s">
        <v>81</v>
      </c>
      <c r="AY289" s="142" t="s">
        <v>148</v>
      </c>
    </row>
    <row r="290" spans="2:65" s="1" customFormat="1" ht="16.5" customHeight="1">
      <c r="B290" s="31"/>
      <c r="C290" s="127" t="s">
        <v>573</v>
      </c>
      <c r="D290" s="127" t="s">
        <v>151</v>
      </c>
      <c r="E290" s="128" t="s">
        <v>574</v>
      </c>
      <c r="F290" s="129" t="s">
        <v>575</v>
      </c>
      <c r="G290" s="130" t="s">
        <v>164</v>
      </c>
      <c r="H290" s="131">
        <v>50</v>
      </c>
      <c r="I290" s="132"/>
      <c r="J290" s="133">
        <f>ROUND(I290*H290,2)</f>
        <v>0</v>
      </c>
      <c r="K290" s="129" t="s">
        <v>266</v>
      </c>
      <c r="L290" s="31"/>
      <c r="M290" s="134" t="s">
        <v>1</v>
      </c>
      <c r="N290" s="135" t="s">
        <v>41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104</v>
      </c>
      <c r="AT290" s="138" t="s">
        <v>151</v>
      </c>
      <c r="AU290" s="138" t="s">
        <v>104</v>
      </c>
      <c r="AY290" s="16" t="s">
        <v>148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6" t="s">
        <v>81</v>
      </c>
      <c r="BK290" s="139">
        <f>ROUND(I290*H290,2)</f>
        <v>0</v>
      </c>
      <c r="BL290" s="16" t="s">
        <v>104</v>
      </c>
      <c r="BM290" s="138" t="s">
        <v>576</v>
      </c>
    </row>
    <row r="291" spans="2:65" s="12" customFormat="1" ht="11.25">
      <c r="B291" s="140"/>
      <c r="D291" s="141" t="s">
        <v>166</v>
      </c>
      <c r="E291" s="142" t="s">
        <v>1</v>
      </c>
      <c r="F291" s="143" t="s">
        <v>577</v>
      </c>
      <c r="H291" s="144">
        <v>50</v>
      </c>
      <c r="I291" s="145"/>
      <c r="L291" s="140"/>
      <c r="M291" s="146"/>
      <c r="T291" s="147"/>
      <c r="AT291" s="142" t="s">
        <v>166</v>
      </c>
      <c r="AU291" s="142" t="s">
        <v>104</v>
      </c>
      <c r="AV291" s="12" t="s">
        <v>86</v>
      </c>
      <c r="AW291" s="12" t="s">
        <v>32</v>
      </c>
      <c r="AX291" s="12" t="s">
        <v>81</v>
      </c>
      <c r="AY291" s="142" t="s">
        <v>148</v>
      </c>
    </row>
    <row r="292" spans="2:65" s="1" customFormat="1" ht="16.5" customHeight="1">
      <c r="B292" s="31"/>
      <c r="C292" s="155" t="s">
        <v>578</v>
      </c>
      <c r="D292" s="155" t="s">
        <v>244</v>
      </c>
      <c r="E292" s="156" t="s">
        <v>579</v>
      </c>
      <c r="F292" s="157" t="s">
        <v>580</v>
      </c>
      <c r="G292" s="158" t="s">
        <v>164</v>
      </c>
      <c r="H292" s="159">
        <v>55</v>
      </c>
      <c r="I292" s="160"/>
      <c r="J292" s="161">
        <f>ROUND(I292*H292,2)</f>
        <v>0</v>
      </c>
      <c r="K292" s="157" t="s">
        <v>266</v>
      </c>
      <c r="L292" s="162"/>
      <c r="M292" s="163" t="s">
        <v>1</v>
      </c>
      <c r="N292" s="164" t="s">
        <v>41</v>
      </c>
      <c r="P292" s="136">
        <f>O292*H292</f>
        <v>0</v>
      </c>
      <c r="Q292" s="136">
        <v>6.0000000000000002E-5</v>
      </c>
      <c r="R292" s="136">
        <f>Q292*H292</f>
        <v>3.3E-3</v>
      </c>
      <c r="S292" s="136">
        <v>0</v>
      </c>
      <c r="T292" s="137">
        <f>S292*H292</f>
        <v>0</v>
      </c>
      <c r="AR292" s="138" t="s">
        <v>182</v>
      </c>
      <c r="AT292" s="138" t="s">
        <v>244</v>
      </c>
      <c r="AU292" s="138" t="s">
        <v>104</v>
      </c>
      <c r="AY292" s="16" t="s">
        <v>148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81</v>
      </c>
      <c r="BK292" s="139">
        <f>ROUND(I292*H292,2)</f>
        <v>0</v>
      </c>
      <c r="BL292" s="16" t="s">
        <v>104</v>
      </c>
      <c r="BM292" s="138" t="s">
        <v>581</v>
      </c>
    </row>
    <row r="293" spans="2:65" s="12" customFormat="1" ht="11.25">
      <c r="B293" s="140"/>
      <c r="D293" s="141" t="s">
        <v>166</v>
      </c>
      <c r="F293" s="143" t="s">
        <v>582</v>
      </c>
      <c r="H293" s="144">
        <v>55</v>
      </c>
      <c r="I293" s="145"/>
      <c r="L293" s="140"/>
      <c r="M293" s="146"/>
      <c r="T293" s="147"/>
      <c r="AT293" s="142" t="s">
        <v>166</v>
      </c>
      <c r="AU293" s="142" t="s">
        <v>104</v>
      </c>
      <c r="AV293" s="12" t="s">
        <v>86</v>
      </c>
      <c r="AW293" s="12" t="s">
        <v>4</v>
      </c>
      <c r="AX293" s="12" t="s">
        <v>81</v>
      </c>
      <c r="AY293" s="142" t="s">
        <v>148</v>
      </c>
    </row>
    <row r="294" spans="2:65" s="1" customFormat="1" ht="21.75" customHeight="1">
      <c r="B294" s="31"/>
      <c r="C294" s="127" t="s">
        <v>583</v>
      </c>
      <c r="D294" s="127" t="s">
        <v>151</v>
      </c>
      <c r="E294" s="128" t="s">
        <v>584</v>
      </c>
      <c r="F294" s="129" t="s">
        <v>585</v>
      </c>
      <c r="G294" s="130" t="s">
        <v>386</v>
      </c>
      <c r="H294" s="131">
        <v>2045</v>
      </c>
      <c r="I294" s="132"/>
      <c r="J294" s="133">
        <f>ROUND(I294*H294,2)</f>
        <v>0</v>
      </c>
      <c r="K294" s="129" t="s">
        <v>154</v>
      </c>
      <c r="L294" s="31"/>
      <c r="M294" s="134" t="s">
        <v>1</v>
      </c>
      <c r="N294" s="135" t="s">
        <v>41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104</v>
      </c>
      <c r="AT294" s="138" t="s">
        <v>151</v>
      </c>
      <c r="AU294" s="138" t="s">
        <v>104</v>
      </c>
      <c r="AY294" s="16" t="s">
        <v>148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6" t="s">
        <v>81</v>
      </c>
      <c r="BK294" s="139">
        <f>ROUND(I294*H294,2)</f>
        <v>0</v>
      </c>
      <c r="BL294" s="16" t="s">
        <v>104</v>
      </c>
      <c r="BM294" s="138" t="s">
        <v>586</v>
      </c>
    </row>
    <row r="295" spans="2:65" s="12" customFormat="1" ht="11.25">
      <c r="B295" s="140"/>
      <c r="D295" s="141" t="s">
        <v>166</v>
      </c>
      <c r="E295" s="142" t="s">
        <v>1</v>
      </c>
      <c r="F295" s="143" t="s">
        <v>587</v>
      </c>
      <c r="H295" s="144">
        <v>2045</v>
      </c>
      <c r="I295" s="145"/>
      <c r="L295" s="140"/>
      <c r="M295" s="146"/>
      <c r="T295" s="147"/>
      <c r="AT295" s="142" t="s">
        <v>166</v>
      </c>
      <c r="AU295" s="142" t="s">
        <v>104</v>
      </c>
      <c r="AV295" s="12" t="s">
        <v>86</v>
      </c>
      <c r="AW295" s="12" t="s">
        <v>32</v>
      </c>
      <c r="AX295" s="12" t="s">
        <v>81</v>
      </c>
      <c r="AY295" s="142" t="s">
        <v>148</v>
      </c>
    </row>
    <row r="296" spans="2:65" s="1" customFormat="1" ht="16.5" customHeight="1">
      <c r="B296" s="31"/>
      <c r="C296" s="127" t="s">
        <v>588</v>
      </c>
      <c r="D296" s="127" t="s">
        <v>151</v>
      </c>
      <c r="E296" s="128" t="s">
        <v>589</v>
      </c>
      <c r="F296" s="129" t="s">
        <v>590</v>
      </c>
      <c r="G296" s="130" t="s">
        <v>386</v>
      </c>
      <c r="H296" s="131">
        <v>535</v>
      </c>
      <c r="I296" s="132"/>
      <c r="J296" s="133">
        <f>ROUND(I296*H296,2)</f>
        <v>0</v>
      </c>
      <c r="K296" s="129" t="s">
        <v>154</v>
      </c>
      <c r="L296" s="31"/>
      <c r="M296" s="134" t="s">
        <v>1</v>
      </c>
      <c r="N296" s="135" t="s">
        <v>41</v>
      </c>
      <c r="P296" s="136">
        <f>O296*H296</f>
        <v>0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81</v>
      </c>
      <c r="AT296" s="138" t="s">
        <v>151</v>
      </c>
      <c r="AU296" s="138" t="s">
        <v>104</v>
      </c>
      <c r="AY296" s="16" t="s">
        <v>148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81</v>
      </c>
      <c r="BK296" s="139">
        <f>ROUND(I296*H296,2)</f>
        <v>0</v>
      </c>
      <c r="BL296" s="16" t="s">
        <v>81</v>
      </c>
      <c r="BM296" s="138" t="s">
        <v>591</v>
      </c>
    </row>
    <row r="297" spans="2:65" s="12" customFormat="1" ht="11.25">
      <c r="B297" s="140"/>
      <c r="D297" s="141" t="s">
        <v>166</v>
      </c>
      <c r="E297" s="142" t="s">
        <v>1</v>
      </c>
      <c r="F297" s="143" t="s">
        <v>108</v>
      </c>
      <c r="H297" s="144">
        <v>535</v>
      </c>
      <c r="I297" s="145"/>
      <c r="L297" s="140"/>
      <c r="M297" s="146"/>
      <c r="T297" s="147"/>
      <c r="AT297" s="142" t="s">
        <v>166</v>
      </c>
      <c r="AU297" s="142" t="s">
        <v>104</v>
      </c>
      <c r="AV297" s="12" t="s">
        <v>86</v>
      </c>
      <c r="AW297" s="12" t="s">
        <v>32</v>
      </c>
      <c r="AX297" s="12" t="s">
        <v>81</v>
      </c>
      <c r="AY297" s="142" t="s">
        <v>148</v>
      </c>
    </row>
    <row r="298" spans="2:65" s="1" customFormat="1" ht="16.5" customHeight="1">
      <c r="B298" s="31"/>
      <c r="C298" s="127" t="s">
        <v>592</v>
      </c>
      <c r="D298" s="127" t="s">
        <v>151</v>
      </c>
      <c r="E298" s="128" t="s">
        <v>593</v>
      </c>
      <c r="F298" s="129" t="s">
        <v>594</v>
      </c>
      <c r="G298" s="130" t="s">
        <v>386</v>
      </c>
      <c r="H298" s="131">
        <v>1510</v>
      </c>
      <c r="I298" s="132"/>
      <c r="J298" s="133">
        <f>ROUND(I298*H298,2)</f>
        <v>0</v>
      </c>
      <c r="K298" s="129" t="s">
        <v>154</v>
      </c>
      <c r="L298" s="31"/>
      <c r="M298" s="134" t="s">
        <v>1</v>
      </c>
      <c r="N298" s="135" t="s">
        <v>41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81</v>
      </c>
      <c r="AT298" s="138" t="s">
        <v>151</v>
      </c>
      <c r="AU298" s="138" t="s">
        <v>104</v>
      </c>
      <c r="AY298" s="16" t="s">
        <v>148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81</v>
      </c>
      <c r="BK298" s="139">
        <f>ROUND(I298*H298,2)</f>
        <v>0</v>
      </c>
      <c r="BL298" s="16" t="s">
        <v>81</v>
      </c>
      <c r="BM298" s="138" t="s">
        <v>595</v>
      </c>
    </row>
    <row r="299" spans="2:65" s="12" customFormat="1" ht="11.25">
      <c r="B299" s="140"/>
      <c r="D299" s="141" t="s">
        <v>166</v>
      </c>
      <c r="E299" s="142" t="s">
        <v>1</v>
      </c>
      <c r="F299" s="143" t="s">
        <v>87</v>
      </c>
      <c r="H299" s="144">
        <v>1510</v>
      </c>
      <c r="I299" s="145"/>
      <c r="L299" s="140"/>
      <c r="M299" s="146"/>
      <c r="T299" s="147"/>
      <c r="AT299" s="142" t="s">
        <v>166</v>
      </c>
      <c r="AU299" s="142" t="s">
        <v>104</v>
      </c>
      <c r="AV299" s="12" t="s">
        <v>86</v>
      </c>
      <c r="AW299" s="12" t="s">
        <v>32</v>
      </c>
      <c r="AX299" s="12" t="s">
        <v>81</v>
      </c>
      <c r="AY299" s="142" t="s">
        <v>148</v>
      </c>
    </row>
    <row r="300" spans="2:65" s="1" customFormat="1" ht="16.5" customHeight="1">
      <c r="B300" s="31"/>
      <c r="C300" s="127" t="s">
        <v>430</v>
      </c>
      <c r="D300" s="127" t="s">
        <v>151</v>
      </c>
      <c r="E300" s="128" t="s">
        <v>596</v>
      </c>
      <c r="F300" s="129" t="s">
        <v>448</v>
      </c>
      <c r="G300" s="130" t="s">
        <v>84</v>
      </c>
      <c r="H300" s="131">
        <v>0.8</v>
      </c>
      <c r="I300" s="132"/>
      <c r="J300" s="133">
        <f>ROUND(I300*H300,2)</f>
        <v>0</v>
      </c>
      <c r="K300" s="129" t="s">
        <v>154</v>
      </c>
      <c r="L300" s="31"/>
      <c r="M300" s="134" t="s">
        <v>1</v>
      </c>
      <c r="N300" s="135" t="s">
        <v>41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104</v>
      </c>
      <c r="AT300" s="138" t="s">
        <v>151</v>
      </c>
      <c r="AU300" s="138" t="s">
        <v>104</v>
      </c>
      <c r="AY300" s="16" t="s">
        <v>148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6" t="s">
        <v>81</v>
      </c>
      <c r="BK300" s="139">
        <f>ROUND(I300*H300,2)</f>
        <v>0</v>
      </c>
      <c r="BL300" s="16" t="s">
        <v>104</v>
      </c>
      <c r="BM300" s="138" t="s">
        <v>597</v>
      </c>
    </row>
    <row r="301" spans="2:65" s="12" customFormat="1" ht="11.25">
      <c r="B301" s="140"/>
      <c r="D301" s="141" t="s">
        <v>166</v>
      </c>
      <c r="E301" s="142" t="s">
        <v>1</v>
      </c>
      <c r="F301" s="143" t="s">
        <v>598</v>
      </c>
      <c r="H301" s="144">
        <v>0.8</v>
      </c>
      <c r="I301" s="145"/>
      <c r="L301" s="140"/>
      <c r="M301" s="146"/>
      <c r="T301" s="147"/>
      <c r="AT301" s="142" t="s">
        <v>166</v>
      </c>
      <c r="AU301" s="142" t="s">
        <v>104</v>
      </c>
      <c r="AV301" s="12" t="s">
        <v>86</v>
      </c>
      <c r="AW301" s="12" t="s">
        <v>32</v>
      </c>
      <c r="AX301" s="12" t="s">
        <v>81</v>
      </c>
      <c r="AY301" s="142" t="s">
        <v>148</v>
      </c>
    </row>
    <row r="302" spans="2:65" s="1" customFormat="1" ht="16.5" customHeight="1">
      <c r="B302" s="31"/>
      <c r="C302" s="127" t="s">
        <v>599</v>
      </c>
      <c r="D302" s="127" t="s">
        <v>151</v>
      </c>
      <c r="E302" s="128" t="s">
        <v>452</v>
      </c>
      <c r="F302" s="129" t="s">
        <v>453</v>
      </c>
      <c r="G302" s="130" t="s">
        <v>84</v>
      </c>
      <c r="H302" s="131">
        <v>0.8</v>
      </c>
      <c r="I302" s="132"/>
      <c r="J302" s="133">
        <f>ROUND(I302*H302,2)</f>
        <v>0</v>
      </c>
      <c r="K302" s="129" t="s">
        <v>154</v>
      </c>
      <c r="L302" s="31"/>
      <c r="M302" s="134" t="s">
        <v>1</v>
      </c>
      <c r="N302" s="135" t="s">
        <v>41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104</v>
      </c>
      <c r="AT302" s="138" t="s">
        <v>151</v>
      </c>
      <c r="AU302" s="138" t="s">
        <v>104</v>
      </c>
      <c r="AY302" s="16" t="s">
        <v>148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81</v>
      </c>
      <c r="BK302" s="139">
        <f>ROUND(I302*H302,2)</f>
        <v>0</v>
      </c>
      <c r="BL302" s="16" t="s">
        <v>104</v>
      </c>
      <c r="BM302" s="138" t="s">
        <v>600</v>
      </c>
    </row>
    <row r="303" spans="2:65" s="1" customFormat="1" ht="16.5" customHeight="1">
      <c r="B303" s="31"/>
      <c r="C303" s="127" t="s">
        <v>601</v>
      </c>
      <c r="D303" s="127" t="s">
        <v>151</v>
      </c>
      <c r="E303" s="128" t="s">
        <v>456</v>
      </c>
      <c r="F303" s="129" t="s">
        <v>457</v>
      </c>
      <c r="G303" s="130" t="s">
        <v>84</v>
      </c>
      <c r="H303" s="131">
        <v>0.8</v>
      </c>
      <c r="I303" s="132"/>
      <c r="J303" s="133">
        <f>ROUND(I303*H303,2)</f>
        <v>0</v>
      </c>
      <c r="K303" s="129" t="s">
        <v>154</v>
      </c>
      <c r="L303" s="31"/>
      <c r="M303" s="134" t="s">
        <v>1</v>
      </c>
      <c r="N303" s="135" t="s">
        <v>41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104</v>
      </c>
      <c r="AT303" s="138" t="s">
        <v>151</v>
      </c>
      <c r="AU303" s="138" t="s">
        <v>104</v>
      </c>
      <c r="AY303" s="16" t="s">
        <v>148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81</v>
      </c>
      <c r="BK303" s="139">
        <f>ROUND(I303*H303,2)</f>
        <v>0</v>
      </c>
      <c r="BL303" s="16" t="s">
        <v>104</v>
      </c>
      <c r="BM303" s="138" t="s">
        <v>602</v>
      </c>
    </row>
    <row r="304" spans="2:65" s="1" customFormat="1" ht="16.5" customHeight="1">
      <c r="B304" s="31"/>
      <c r="C304" s="155" t="s">
        <v>603</v>
      </c>
      <c r="D304" s="155" t="s">
        <v>244</v>
      </c>
      <c r="E304" s="156" t="s">
        <v>604</v>
      </c>
      <c r="F304" s="157" t="s">
        <v>461</v>
      </c>
      <c r="G304" s="158" t="s">
        <v>84</v>
      </c>
      <c r="H304" s="159">
        <v>0.8</v>
      </c>
      <c r="I304" s="160"/>
      <c r="J304" s="161">
        <f>ROUND(I304*H304,2)</f>
        <v>0</v>
      </c>
      <c r="K304" s="157" t="s">
        <v>154</v>
      </c>
      <c r="L304" s="162"/>
      <c r="M304" s="163" t="s">
        <v>1</v>
      </c>
      <c r="N304" s="164" t="s">
        <v>41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182</v>
      </c>
      <c r="AT304" s="138" t="s">
        <v>244</v>
      </c>
      <c r="AU304" s="138" t="s">
        <v>104</v>
      </c>
      <c r="AY304" s="16" t="s">
        <v>148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6" t="s">
        <v>81</v>
      </c>
      <c r="BK304" s="139">
        <f>ROUND(I304*H304,2)</f>
        <v>0</v>
      </c>
      <c r="BL304" s="16" t="s">
        <v>104</v>
      </c>
      <c r="BM304" s="138" t="s">
        <v>605</v>
      </c>
    </row>
    <row r="305" spans="2:65" s="14" customFormat="1" ht="20.85" customHeight="1">
      <c r="B305" s="165"/>
      <c r="D305" s="166" t="s">
        <v>75</v>
      </c>
      <c r="E305" s="166" t="s">
        <v>606</v>
      </c>
      <c r="F305" s="166" t="s">
        <v>607</v>
      </c>
      <c r="I305" s="167"/>
      <c r="J305" s="168">
        <f>BK305</f>
        <v>0</v>
      </c>
      <c r="L305" s="165"/>
      <c r="M305" s="169"/>
      <c r="P305" s="170">
        <f>SUM(P306:P340)</f>
        <v>0</v>
      </c>
      <c r="R305" s="170">
        <f>SUM(R306:R340)</f>
        <v>2.0453600000000001</v>
      </c>
      <c r="T305" s="171">
        <f>SUM(T306:T340)</f>
        <v>0</v>
      </c>
      <c r="AR305" s="166" t="s">
        <v>104</v>
      </c>
      <c r="AT305" s="172" t="s">
        <v>75</v>
      </c>
      <c r="AU305" s="172" t="s">
        <v>91</v>
      </c>
      <c r="AY305" s="166" t="s">
        <v>148</v>
      </c>
      <c r="BK305" s="173">
        <f>SUM(BK306:BK340)</f>
        <v>0</v>
      </c>
    </row>
    <row r="306" spans="2:65" s="1" customFormat="1" ht="16.5" customHeight="1">
      <c r="B306" s="31"/>
      <c r="C306" s="155" t="s">
        <v>608</v>
      </c>
      <c r="D306" s="155" t="s">
        <v>244</v>
      </c>
      <c r="E306" s="156" t="s">
        <v>609</v>
      </c>
      <c r="F306" s="157" t="s">
        <v>610</v>
      </c>
      <c r="G306" s="158" t="s">
        <v>386</v>
      </c>
      <c r="H306" s="159">
        <v>7</v>
      </c>
      <c r="I306" s="160"/>
      <c r="J306" s="161">
        <f t="shared" ref="J306:J340" si="20">ROUND(I306*H306,2)</f>
        <v>0</v>
      </c>
      <c r="K306" s="157" t="s">
        <v>266</v>
      </c>
      <c r="L306" s="162"/>
      <c r="M306" s="163" t="s">
        <v>1</v>
      </c>
      <c r="N306" s="164" t="s">
        <v>41</v>
      </c>
      <c r="P306" s="136">
        <f t="shared" ref="P306:P340" si="21">O306*H306</f>
        <v>0</v>
      </c>
      <c r="Q306" s="136">
        <v>1E-3</v>
      </c>
      <c r="R306" s="136">
        <f t="shared" ref="R306:R340" si="22">Q306*H306</f>
        <v>7.0000000000000001E-3</v>
      </c>
      <c r="S306" s="136">
        <v>0</v>
      </c>
      <c r="T306" s="137">
        <f t="shared" ref="T306:T340" si="23">S306*H306</f>
        <v>0</v>
      </c>
      <c r="AR306" s="138" t="s">
        <v>182</v>
      </c>
      <c r="AT306" s="138" t="s">
        <v>244</v>
      </c>
      <c r="AU306" s="138" t="s">
        <v>104</v>
      </c>
      <c r="AY306" s="16" t="s">
        <v>148</v>
      </c>
      <c r="BE306" s="139">
        <f t="shared" ref="BE306:BE340" si="24">IF(N306="základní",J306,0)</f>
        <v>0</v>
      </c>
      <c r="BF306" s="139">
        <f t="shared" ref="BF306:BF340" si="25">IF(N306="snížená",J306,0)</f>
        <v>0</v>
      </c>
      <c r="BG306" s="139">
        <f t="shared" ref="BG306:BG340" si="26">IF(N306="zákl. přenesená",J306,0)</f>
        <v>0</v>
      </c>
      <c r="BH306" s="139">
        <f t="shared" ref="BH306:BH340" si="27">IF(N306="sníž. přenesená",J306,0)</f>
        <v>0</v>
      </c>
      <c r="BI306" s="139">
        <f t="shared" ref="BI306:BI340" si="28">IF(N306="nulová",J306,0)</f>
        <v>0</v>
      </c>
      <c r="BJ306" s="16" t="s">
        <v>81</v>
      </c>
      <c r="BK306" s="139">
        <f t="shared" ref="BK306:BK340" si="29">ROUND(I306*H306,2)</f>
        <v>0</v>
      </c>
      <c r="BL306" s="16" t="s">
        <v>104</v>
      </c>
      <c r="BM306" s="138" t="s">
        <v>611</v>
      </c>
    </row>
    <row r="307" spans="2:65" s="1" customFormat="1" ht="16.5" customHeight="1">
      <c r="B307" s="31"/>
      <c r="C307" s="155" t="s">
        <v>612</v>
      </c>
      <c r="D307" s="155" t="s">
        <v>244</v>
      </c>
      <c r="E307" s="156" t="s">
        <v>613</v>
      </c>
      <c r="F307" s="157" t="s">
        <v>614</v>
      </c>
      <c r="G307" s="158" t="s">
        <v>386</v>
      </c>
      <c r="H307" s="159">
        <v>4</v>
      </c>
      <c r="I307" s="160"/>
      <c r="J307" s="161">
        <f t="shared" si="20"/>
        <v>0</v>
      </c>
      <c r="K307" s="157" t="s">
        <v>266</v>
      </c>
      <c r="L307" s="162"/>
      <c r="M307" s="163" t="s">
        <v>1</v>
      </c>
      <c r="N307" s="164" t="s">
        <v>41</v>
      </c>
      <c r="P307" s="136">
        <f t="shared" si="21"/>
        <v>0</v>
      </c>
      <c r="Q307" s="136">
        <v>1E-3</v>
      </c>
      <c r="R307" s="136">
        <f t="shared" si="22"/>
        <v>4.0000000000000001E-3</v>
      </c>
      <c r="S307" s="136">
        <v>0</v>
      </c>
      <c r="T307" s="137">
        <f t="shared" si="23"/>
        <v>0</v>
      </c>
      <c r="AR307" s="138" t="s">
        <v>182</v>
      </c>
      <c r="AT307" s="138" t="s">
        <v>244</v>
      </c>
      <c r="AU307" s="138" t="s">
        <v>104</v>
      </c>
      <c r="AY307" s="16" t="s">
        <v>148</v>
      </c>
      <c r="BE307" s="139">
        <f t="shared" si="24"/>
        <v>0</v>
      </c>
      <c r="BF307" s="139">
        <f t="shared" si="25"/>
        <v>0</v>
      </c>
      <c r="BG307" s="139">
        <f t="shared" si="26"/>
        <v>0</v>
      </c>
      <c r="BH307" s="139">
        <f t="shared" si="27"/>
        <v>0</v>
      </c>
      <c r="BI307" s="139">
        <f t="shared" si="28"/>
        <v>0</v>
      </c>
      <c r="BJ307" s="16" t="s">
        <v>81</v>
      </c>
      <c r="BK307" s="139">
        <f t="shared" si="29"/>
        <v>0</v>
      </c>
      <c r="BL307" s="16" t="s">
        <v>104</v>
      </c>
      <c r="BM307" s="138" t="s">
        <v>615</v>
      </c>
    </row>
    <row r="308" spans="2:65" s="1" customFormat="1" ht="16.5" customHeight="1">
      <c r="B308" s="31"/>
      <c r="C308" s="155" t="s">
        <v>616</v>
      </c>
      <c r="D308" s="155" t="s">
        <v>244</v>
      </c>
      <c r="E308" s="156" t="s">
        <v>617</v>
      </c>
      <c r="F308" s="157" t="s">
        <v>618</v>
      </c>
      <c r="G308" s="158" t="s">
        <v>386</v>
      </c>
      <c r="H308" s="159">
        <v>4</v>
      </c>
      <c r="I308" s="160"/>
      <c r="J308" s="161">
        <f t="shared" si="20"/>
        <v>0</v>
      </c>
      <c r="K308" s="157" t="s">
        <v>266</v>
      </c>
      <c r="L308" s="162"/>
      <c r="M308" s="163" t="s">
        <v>1</v>
      </c>
      <c r="N308" s="164" t="s">
        <v>41</v>
      </c>
      <c r="P308" s="136">
        <f t="shared" si="21"/>
        <v>0</v>
      </c>
      <c r="Q308" s="136">
        <v>1E-3</v>
      </c>
      <c r="R308" s="136">
        <f t="shared" si="22"/>
        <v>4.0000000000000001E-3</v>
      </c>
      <c r="S308" s="136">
        <v>0</v>
      </c>
      <c r="T308" s="137">
        <f t="shared" si="23"/>
        <v>0</v>
      </c>
      <c r="AR308" s="138" t="s">
        <v>182</v>
      </c>
      <c r="AT308" s="138" t="s">
        <v>244</v>
      </c>
      <c r="AU308" s="138" t="s">
        <v>104</v>
      </c>
      <c r="AY308" s="16" t="s">
        <v>148</v>
      </c>
      <c r="BE308" s="139">
        <f t="shared" si="24"/>
        <v>0</v>
      </c>
      <c r="BF308" s="139">
        <f t="shared" si="25"/>
        <v>0</v>
      </c>
      <c r="BG308" s="139">
        <f t="shared" si="26"/>
        <v>0</v>
      </c>
      <c r="BH308" s="139">
        <f t="shared" si="27"/>
        <v>0</v>
      </c>
      <c r="BI308" s="139">
        <f t="shared" si="28"/>
        <v>0</v>
      </c>
      <c r="BJ308" s="16" t="s">
        <v>81</v>
      </c>
      <c r="BK308" s="139">
        <f t="shared" si="29"/>
        <v>0</v>
      </c>
      <c r="BL308" s="16" t="s">
        <v>104</v>
      </c>
      <c r="BM308" s="138" t="s">
        <v>619</v>
      </c>
    </row>
    <row r="309" spans="2:65" s="1" customFormat="1" ht="16.5" customHeight="1">
      <c r="B309" s="31"/>
      <c r="C309" s="155" t="s">
        <v>620</v>
      </c>
      <c r="D309" s="155" t="s">
        <v>244</v>
      </c>
      <c r="E309" s="156" t="s">
        <v>621</v>
      </c>
      <c r="F309" s="157" t="s">
        <v>622</v>
      </c>
      <c r="G309" s="158" t="s">
        <v>386</v>
      </c>
      <c r="H309" s="159">
        <v>7</v>
      </c>
      <c r="I309" s="160"/>
      <c r="J309" s="161">
        <f t="shared" si="20"/>
        <v>0</v>
      </c>
      <c r="K309" s="157" t="s">
        <v>266</v>
      </c>
      <c r="L309" s="162"/>
      <c r="M309" s="163" t="s">
        <v>1</v>
      </c>
      <c r="N309" s="164" t="s">
        <v>41</v>
      </c>
      <c r="P309" s="136">
        <f t="shared" si="21"/>
        <v>0</v>
      </c>
      <c r="Q309" s="136">
        <v>1E-3</v>
      </c>
      <c r="R309" s="136">
        <f t="shared" si="22"/>
        <v>7.0000000000000001E-3</v>
      </c>
      <c r="S309" s="136">
        <v>0</v>
      </c>
      <c r="T309" s="137">
        <f t="shared" si="23"/>
        <v>0</v>
      </c>
      <c r="AR309" s="138" t="s">
        <v>182</v>
      </c>
      <c r="AT309" s="138" t="s">
        <v>244</v>
      </c>
      <c r="AU309" s="138" t="s">
        <v>104</v>
      </c>
      <c r="AY309" s="16" t="s">
        <v>148</v>
      </c>
      <c r="BE309" s="139">
        <f t="shared" si="24"/>
        <v>0</v>
      </c>
      <c r="BF309" s="139">
        <f t="shared" si="25"/>
        <v>0</v>
      </c>
      <c r="BG309" s="139">
        <f t="shared" si="26"/>
        <v>0</v>
      </c>
      <c r="BH309" s="139">
        <f t="shared" si="27"/>
        <v>0</v>
      </c>
      <c r="BI309" s="139">
        <f t="shared" si="28"/>
        <v>0</v>
      </c>
      <c r="BJ309" s="16" t="s">
        <v>81</v>
      </c>
      <c r="BK309" s="139">
        <f t="shared" si="29"/>
        <v>0</v>
      </c>
      <c r="BL309" s="16" t="s">
        <v>104</v>
      </c>
      <c r="BM309" s="138" t="s">
        <v>623</v>
      </c>
    </row>
    <row r="310" spans="2:65" s="1" customFormat="1" ht="16.5" customHeight="1">
      <c r="B310" s="31"/>
      <c r="C310" s="155" t="s">
        <v>624</v>
      </c>
      <c r="D310" s="155" t="s">
        <v>244</v>
      </c>
      <c r="E310" s="156" t="s">
        <v>625</v>
      </c>
      <c r="F310" s="157" t="s">
        <v>626</v>
      </c>
      <c r="G310" s="158" t="s">
        <v>386</v>
      </c>
      <c r="H310" s="159">
        <v>7</v>
      </c>
      <c r="I310" s="160"/>
      <c r="J310" s="161">
        <f t="shared" si="20"/>
        <v>0</v>
      </c>
      <c r="K310" s="157" t="s">
        <v>266</v>
      </c>
      <c r="L310" s="162"/>
      <c r="M310" s="163" t="s">
        <v>1</v>
      </c>
      <c r="N310" s="164" t="s">
        <v>41</v>
      </c>
      <c r="P310" s="136">
        <f t="shared" si="21"/>
        <v>0</v>
      </c>
      <c r="Q310" s="136">
        <v>1E-3</v>
      </c>
      <c r="R310" s="136">
        <f t="shared" si="22"/>
        <v>7.0000000000000001E-3</v>
      </c>
      <c r="S310" s="136">
        <v>0</v>
      </c>
      <c r="T310" s="137">
        <f t="shared" si="23"/>
        <v>0</v>
      </c>
      <c r="AR310" s="138" t="s">
        <v>182</v>
      </c>
      <c r="AT310" s="138" t="s">
        <v>244</v>
      </c>
      <c r="AU310" s="138" t="s">
        <v>104</v>
      </c>
      <c r="AY310" s="16" t="s">
        <v>148</v>
      </c>
      <c r="BE310" s="139">
        <f t="shared" si="24"/>
        <v>0</v>
      </c>
      <c r="BF310" s="139">
        <f t="shared" si="25"/>
        <v>0</v>
      </c>
      <c r="BG310" s="139">
        <f t="shared" si="26"/>
        <v>0</v>
      </c>
      <c r="BH310" s="139">
        <f t="shared" si="27"/>
        <v>0</v>
      </c>
      <c r="BI310" s="139">
        <f t="shared" si="28"/>
        <v>0</v>
      </c>
      <c r="BJ310" s="16" t="s">
        <v>81</v>
      </c>
      <c r="BK310" s="139">
        <f t="shared" si="29"/>
        <v>0</v>
      </c>
      <c r="BL310" s="16" t="s">
        <v>104</v>
      </c>
      <c r="BM310" s="138" t="s">
        <v>627</v>
      </c>
    </row>
    <row r="311" spans="2:65" s="1" customFormat="1" ht="16.5" customHeight="1">
      <c r="B311" s="31"/>
      <c r="C311" s="155" t="s">
        <v>628</v>
      </c>
      <c r="D311" s="155" t="s">
        <v>244</v>
      </c>
      <c r="E311" s="156" t="s">
        <v>629</v>
      </c>
      <c r="F311" s="157" t="s">
        <v>630</v>
      </c>
      <c r="G311" s="158" t="s">
        <v>386</v>
      </c>
      <c r="H311" s="159">
        <v>4</v>
      </c>
      <c r="I311" s="160"/>
      <c r="J311" s="161">
        <f t="shared" si="20"/>
        <v>0</v>
      </c>
      <c r="K311" s="157" t="s">
        <v>266</v>
      </c>
      <c r="L311" s="162"/>
      <c r="M311" s="163" t="s">
        <v>1</v>
      </c>
      <c r="N311" s="164" t="s">
        <v>41</v>
      </c>
      <c r="P311" s="136">
        <f t="shared" si="21"/>
        <v>0</v>
      </c>
      <c r="Q311" s="136">
        <v>1E-3</v>
      </c>
      <c r="R311" s="136">
        <f t="shared" si="22"/>
        <v>4.0000000000000001E-3</v>
      </c>
      <c r="S311" s="136">
        <v>0</v>
      </c>
      <c r="T311" s="137">
        <f t="shared" si="23"/>
        <v>0</v>
      </c>
      <c r="AR311" s="138" t="s">
        <v>182</v>
      </c>
      <c r="AT311" s="138" t="s">
        <v>244</v>
      </c>
      <c r="AU311" s="138" t="s">
        <v>104</v>
      </c>
      <c r="AY311" s="16" t="s">
        <v>148</v>
      </c>
      <c r="BE311" s="139">
        <f t="shared" si="24"/>
        <v>0</v>
      </c>
      <c r="BF311" s="139">
        <f t="shared" si="25"/>
        <v>0</v>
      </c>
      <c r="BG311" s="139">
        <f t="shared" si="26"/>
        <v>0</v>
      </c>
      <c r="BH311" s="139">
        <f t="shared" si="27"/>
        <v>0</v>
      </c>
      <c r="BI311" s="139">
        <f t="shared" si="28"/>
        <v>0</v>
      </c>
      <c r="BJ311" s="16" t="s">
        <v>81</v>
      </c>
      <c r="BK311" s="139">
        <f t="shared" si="29"/>
        <v>0</v>
      </c>
      <c r="BL311" s="16" t="s">
        <v>104</v>
      </c>
      <c r="BM311" s="138" t="s">
        <v>631</v>
      </c>
    </row>
    <row r="312" spans="2:65" s="1" customFormat="1" ht="16.5" customHeight="1">
      <c r="B312" s="31"/>
      <c r="C312" s="155" t="s">
        <v>632</v>
      </c>
      <c r="D312" s="155" t="s">
        <v>244</v>
      </c>
      <c r="E312" s="156" t="s">
        <v>633</v>
      </c>
      <c r="F312" s="157" t="s">
        <v>634</v>
      </c>
      <c r="G312" s="158" t="s">
        <v>386</v>
      </c>
      <c r="H312" s="159">
        <v>7</v>
      </c>
      <c r="I312" s="160"/>
      <c r="J312" s="161">
        <f t="shared" si="20"/>
        <v>0</v>
      </c>
      <c r="K312" s="157" t="s">
        <v>266</v>
      </c>
      <c r="L312" s="162"/>
      <c r="M312" s="163" t="s">
        <v>1</v>
      </c>
      <c r="N312" s="164" t="s">
        <v>41</v>
      </c>
      <c r="P312" s="136">
        <f t="shared" si="21"/>
        <v>0</v>
      </c>
      <c r="Q312" s="136">
        <v>1E-3</v>
      </c>
      <c r="R312" s="136">
        <f t="shared" si="22"/>
        <v>7.0000000000000001E-3</v>
      </c>
      <c r="S312" s="136">
        <v>0</v>
      </c>
      <c r="T312" s="137">
        <f t="shared" si="23"/>
        <v>0</v>
      </c>
      <c r="AR312" s="138" t="s">
        <v>182</v>
      </c>
      <c r="AT312" s="138" t="s">
        <v>244</v>
      </c>
      <c r="AU312" s="138" t="s">
        <v>104</v>
      </c>
      <c r="AY312" s="16" t="s">
        <v>148</v>
      </c>
      <c r="BE312" s="139">
        <f t="shared" si="24"/>
        <v>0</v>
      </c>
      <c r="BF312" s="139">
        <f t="shared" si="25"/>
        <v>0</v>
      </c>
      <c r="BG312" s="139">
        <f t="shared" si="26"/>
        <v>0</v>
      </c>
      <c r="BH312" s="139">
        <f t="shared" si="27"/>
        <v>0</v>
      </c>
      <c r="BI312" s="139">
        <f t="shared" si="28"/>
        <v>0</v>
      </c>
      <c r="BJ312" s="16" t="s">
        <v>81</v>
      </c>
      <c r="BK312" s="139">
        <f t="shared" si="29"/>
        <v>0</v>
      </c>
      <c r="BL312" s="16" t="s">
        <v>104</v>
      </c>
      <c r="BM312" s="138" t="s">
        <v>635</v>
      </c>
    </row>
    <row r="313" spans="2:65" s="1" customFormat="1" ht="16.5" customHeight="1">
      <c r="B313" s="31"/>
      <c r="C313" s="155" t="s">
        <v>636</v>
      </c>
      <c r="D313" s="155" t="s">
        <v>244</v>
      </c>
      <c r="E313" s="156" t="s">
        <v>637</v>
      </c>
      <c r="F313" s="157" t="s">
        <v>638</v>
      </c>
      <c r="G313" s="158" t="s">
        <v>386</v>
      </c>
      <c r="H313" s="159">
        <v>25</v>
      </c>
      <c r="I313" s="160"/>
      <c r="J313" s="161">
        <f t="shared" si="20"/>
        <v>0</v>
      </c>
      <c r="K313" s="157" t="s">
        <v>266</v>
      </c>
      <c r="L313" s="162"/>
      <c r="M313" s="163" t="s">
        <v>1</v>
      </c>
      <c r="N313" s="164" t="s">
        <v>41</v>
      </c>
      <c r="P313" s="136">
        <f t="shared" si="21"/>
        <v>0</v>
      </c>
      <c r="Q313" s="136">
        <v>1E-3</v>
      </c>
      <c r="R313" s="136">
        <f t="shared" si="22"/>
        <v>2.5000000000000001E-2</v>
      </c>
      <c r="S313" s="136">
        <v>0</v>
      </c>
      <c r="T313" s="137">
        <f t="shared" si="23"/>
        <v>0</v>
      </c>
      <c r="AR313" s="138" t="s">
        <v>182</v>
      </c>
      <c r="AT313" s="138" t="s">
        <v>244</v>
      </c>
      <c r="AU313" s="138" t="s">
        <v>104</v>
      </c>
      <c r="AY313" s="16" t="s">
        <v>148</v>
      </c>
      <c r="BE313" s="139">
        <f t="shared" si="24"/>
        <v>0</v>
      </c>
      <c r="BF313" s="139">
        <f t="shared" si="25"/>
        <v>0</v>
      </c>
      <c r="BG313" s="139">
        <f t="shared" si="26"/>
        <v>0</v>
      </c>
      <c r="BH313" s="139">
        <f t="shared" si="27"/>
        <v>0</v>
      </c>
      <c r="BI313" s="139">
        <f t="shared" si="28"/>
        <v>0</v>
      </c>
      <c r="BJ313" s="16" t="s">
        <v>81</v>
      </c>
      <c r="BK313" s="139">
        <f t="shared" si="29"/>
        <v>0</v>
      </c>
      <c r="BL313" s="16" t="s">
        <v>104</v>
      </c>
      <c r="BM313" s="138" t="s">
        <v>639</v>
      </c>
    </row>
    <row r="314" spans="2:65" s="1" customFormat="1" ht="16.5" customHeight="1">
      <c r="B314" s="31"/>
      <c r="C314" s="155" t="s">
        <v>640</v>
      </c>
      <c r="D314" s="155" t="s">
        <v>244</v>
      </c>
      <c r="E314" s="156" t="s">
        <v>641</v>
      </c>
      <c r="F314" s="157" t="s">
        <v>642</v>
      </c>
      <c r="G314" s="158" t="s">
        <v>386</v>
      </c>
      <c r="H314" s="159">
        <v>11</v>
      </c>
      <c r="I314" s="160"/>
      <c r="J314" s="161">
        <f t="shared" si="20"/>
        <v>0</v>
      </c>
      <c r="K314" s="157" t="s">
        <v>266</v>
      </c>
      <c r="L314" s="162"/>
      <c r="M314" s="163" t="s">
        <v>1</v>
      </c>
      <c r="N314" s="164" t="s">
        <v>41</v>
      </c>
      <c r="P314" s="136">
        <f t="shared" si="21"/>
        <v>0</v>
      </c>
      <c r="Q314" s="136">
        <v>1E-3</v>
      </c>
      <c r="R314" s="136">
        <f t="shared" si="22"/>
        <v>1.0999999999999999E-2</v>
      </c>
      <c r="S314" s="136">
        <v>0</v>
      </c>
      <c r="T314" s="137">
        <f t="shared" si="23"/>
        <v>0</v>
      </c>
      <c r="AR314" s="138" t="s">
        <v>182</v>
      </c>
      <c r="AT314" s="138" t="s">
        <v>244</v>
      </c>
      <c r="AU314" s="138" t="s">
        <v>104</v>
      </c>
      <c r="AY314" s="16" t="s">
        <v>148</v>
      </c>
      <c r="BE314" s="139">
        <f t="shared" si="24"/>
        <v>0</v>
      </c>
      <c r="BF314" s="139">
        <f t="shared" si="25"/>
        <v>0</v>
      </c>
      <c r="BG314" s="139">
        <f t="shared" si="26"/>
        <v>0</v>
      </c>
      <c r="BH314" s="139">
        <f t="shared" si="27"/>
        <v>0</v>
      </c>
      <c r="BI314" s="139">
        <f t="shared" si="28"/>
        <v>0</v>
      </c>
      <c r="BJ314" s="16" t="s">
        <v>81</v>
      </c>
      <c r="BK314" s="139">
        <f t="shared" si="29"/>
        <v>0</v>
      </c>
      <c r="BL314" s="16" t="s">
        <v>104</v>
      </c>
      <c r="BM314" s="138" t="s">
        <v>643</v>
      </c>
    </row>
    <row r="315" spans="2:65" s="1" customFormat="1" ht="16.5" customHeight="1">
      <c r="B315" s="31"/>
      <c r="C315" s="155" t="s">
        <v>644</v>
      </c>
      <c r="D315" s="155" t="s">
        <v>244</v>
      </c>
      <c r="E315" s="156" t="s">
        <v>645</v>
      </c>
      <c r="F315" s="157" t="s">
        <v>646</v>
      </c>
      <c r="G315" s="158" t="s">
        <v>386</v>
      </c>
      <c r="H315" s="159">
        <v>22</v>
      </c>
      <c r="I315" s="160"/>
      <c r="J315" s="161">
        <f t="shared" si="20"/>
        <v>0</v>
      </c>
      <c r="K315" s="157" t="s">
        <v>266</v>
      </c>
      <c r="L315" s="162"/>
      <c r="M315" s="163" t="s">
        <v>1</v>
      </c>
      <c r="N315" s="164" t="s">
        <v>41</v>
      </c>
      <c r="P315" s="136">
        <f t="shared" si="21"/>
        <v>0</v>
      </c>
      <c r="Q315" s="136">
        <v>1E-3</v>
      </c>
      <c r="R315" s="136">
        <f t="shared" si="22"/>
        <v>2.1999999999999999E-2</v>
      </c>
      <c r="S315" s="136">
        <v>0</v>
      </c>
      <c r="T315" s="137">
        <f t="shared" si="23"/>
        <v>0</v>
      </c>
      <c r="AR315" s="138" t="s">
        <v>182</v>
      </c>
      <c r="AT315" s="138" t="s">
        <v>244</v>
      </c>
      <c r="AU315" s="138" t="s">
        <v>104</v>
      </c>
      <c r="AY315" s="16" t="s">
        <v>148</v>
      </c>
      <c r="BE315" s="139">
        <f t="shared" si="24"/>
        <v>0</v>
      </c>
      <c r="BF315" s="139">
        <f t="shared" si="25"/>
        <v>0</v>
      </c>
      <c r="BG315" s="139">
        <f t="shared" si="26"/>
        <v>0</v>
      </c>
      <c r="BH315" s="139">
        <f t="shared" si="27"/>
        <v>0</v>
      </c>
      <c r="BI315" s="139">
        <f t="shared" si="28"/>
        <v>0</v>
      </c>
      <c r="BJ315" s="16" t="s">
        <v>81</v>
      </c>
      <c r="BK315" s="139">
        <f t="shared" si="29"/>
        <v>0</v>
      </c>
      <c r="BL315" s="16" t="s">
        <v>104</v>
      </c>
      <c r="BM315" s="138" t="s">
        <v>647</v>
      </c>
    </row>
    <row r="316" spans="2:65" s="1" customFormat="1" ht="16.5" customHeight="1">
      <c r="B316" s="31"/>
      <c r="C316" s="155" t="s">
        <v>648</v>
      </c>
      <c r="D316" s="155" t="s">
        <v>244</v>
      </c>
      <c r="E316" s="156" t="s">
        <v>649</v>
      </c>
      <c r="F316" s="157" t="s">
        <v>650</v>
      </c>
      <c r="G316" s="158" t="s">
        <v>386</v>
      </c>
      <c r="H316" s="159">
        <v>22</v>
      </c>
      <c r="I316" s="160"/>
      <c r="J316" s="161">
        <f t="shared" si="20"/>
        <v>0</v>
      </c>
      <c r="K316" s="157" t="s">
        <v>266</v>
      </c>
      <c r="L316" s="162"/>
      <c r="M316" s="163" t="s">
        <v>1</v>
      </c>
      <c r="N316" s="164" t="s">
        <v>41</v>
      </c>
      <c r="P316" s="136">
        <f t="shared" si="21"/>
        <v>0</v>
      </c>
      <c r="Q316" s="136">
        <v>1E-3</v>
      </c>
      <c r="R316" s="136">
        <f t="shared" si="22"/>
        <v>2.1999999999999999E-2</v>
      </c>
      <c r="S316" s="136">
        <v>0</v>
      </c>
      <c r="T316" s="137">
        <f t="shared" si="23"/>
        <v>0</v>
      </c>
      <c r="AR316" s="138" t="s">
        <v>182</v>
      </c>
      <c r="AT316" s="138" t="s">
        <v>244</v>
      </c>
      <c r="AU316" s="138" t="s">
        <v>104</v>
      </c>
      <c r="AY316" s="16" t="s">
        <v>148</v>
      </c>
      <c r="BE316" s="139">
        <f t="shared" si="24"/>
        <v>0</v>
      </c>
      <c r="BF316" s="139">
        <f t="shared" si="25"/>
        <v>0</v>
      </c>
      <c r="BG316" s="139">
        <f t="shared" si="26"/>
        <v>0</v>
      </c>
      <c r="BH316" s="139">
        <f t="shared" si="27"/>
        <v>0</v>
      </c>
      <c r="BI316" s="139">
        <f t="shared" si="28"/>
        <v>0</v>
      </c>
      <c r="BJ316" s="16" t="s">
        <v>81</v>
      </c>
      <c r="BK316" s="139">
        <f t="shared" si="29"/>
        <v>0</v>
      </c>
      <c r="BL316" s="16" t="s">
        <v>104</v>
      </c>
      <c r="BM316" s="138" t="s">
        <v>651</v>
      </c>
    </row>
    <row r="317" spans="2:65" s="1" customFormat="1" ht="16.5" customHeight="1">
      <c r="B317" s="31"/>
      <c r="C317" s="155" t="s">
        <v>652</v>
      </c>
      <c r="D317" s="155" t="s">
        <v>244</v>
      </c>
      <c r="E317" s="156" t="s">
        <v>653</v>
      </c>
      <c r="F317" s="157" t="s">
        <v>654</v>
      </c>
      <c r="G317" s="158" t="s">
        <v>386</v>
      </c>
      <c r="H317" s="159">
        <v>13</v>
      </c>
      <c r="I317" s="160"/>
      <c r="J317" s="161">
        <f t="shared" si="20"/>
        <v>0</v>
      </c>
      <c r="K317" s="157" t="s">
        <v>266</v>
      </c>
      <c r="L317" s="162"/>
      <c r="M317" s="163" t="s">
        <v>1</v>
      </c>
      <c r="N317" s="164" t="s">
        <v>41</v>
      </c>
      <c r="P317" s="136">
        <f t="shared" si="21"/>
        <v>0</v>
      </c>
      <c r="Q317" s="136">
        <v>1E-3</v>
      </c>
      <c r="R317" s="136">
        <f t="shared" si="22"/>
        <v>1.3000000000000001E-2</v>
      </c>
      <c r="S317" s="136">
        <v>0</v>
      </c>
      <c r="T317" s="137">
        <f t="shared" si="23"/>
        <v>0</v>
      </c>
      <c r="AR317" s="138" t="s">
        <v>182</v>
      </c>
      <c r="AT317" s="138" t="s">
        <v>244</v>
      </c>
      <c r="AU317" s="138" t="s">
        <v>104</v>
      </c>
      <c r="AY317" s="16" t="s">
        <v>148</v>
      </c>
      <c r="BE317" s="139">
        <f t="shared" si="24"/>
        <v>0</v>
      </c>
      <c r="BF317" s="139">
        <f t="shared" si="25"/>
        <v>0</v>
      </c>
      <c r="BG317" s="139">
        <f t="shared" si="26"/>
        <v>0</v>
      </c>
      <c r="BH317" s="139">
        <f t="shared" si="27"/>
        <v>0</v>
      </c>
      <c r="BI317" s="139">
        <f t="shared" si="28"/>
        <v>0</v>
      </c>
      <c r="BJ317" s="16" t="s">
        <v>81</v>
      </c>
      <c r="BK317" s="139">
        <f t="shared" si="29"/>
        <v>0</v>
      </c>
      <c r="BL317" s="16" t="s">
        <v>104</v>
      </c>
      <c r="BM317" s="138" t="s">
        <v>655</v>
      </c>
    </row>
    <row r="318" spans="2:65" s="1" customFormat="1" ht="16.5" customHeight="1">
      <c r="B318" s="31"/>
      <c r="C318" s="155" t="s">
        <v>656</v>
      </c>
      <c r="D318" s="155" t="s">
        <v>244</v>
      </c>
      <c r="E318" s="156" t="s">
        <v>657</v>
      </c>
      <c r="F318" s="157" t="s">
        <v>658</v>
      </c>
      <c r="G318" s="158" t="s">
        <v>386</v>
      </c>
      <c r="H318" s="159">
        <v>11</v>
      </c>
      <c r="I318" s="160"/>
      <c r="J318" s="161">
        <f t="shared" si="20"/>
        <v>0</v>
      </c>
      <c r="K318" s="157" t="s">
        <v>266</v>
      </c>
      <c r="L318" s="162"/>
      <c r="M318" s="163" t="s">
        <v>1</v>
      </c>
      <c r="N318" s="164" t="s">
        <v>41</v>
      </c>
      <c r="P318" s="136">
        <f t="shared" si="21"/>
        <v>0</v>
      </c>
      <c r="Q318" s="136">
        <v>1E-3</v>
      </c>
      <c r="R318" s="136">
        <f t="shared" si="22"/>
        <v>1.0999999999999999E-2</v>
      </c>
      <c r="S318" s="136">
        <v>0</v>
      </c>
      <c r="T318" s="137">
        <f t="shared" si="23"/>
        <v>0</v>
      </c>
      <c r="AR318" s="138" t="s">
        <v>182</v>
      </c>
      <c r="AT318" s="138" t="s">
        <v>244</v>
      </c>
      <c r="AU318" s="138" t="s">
        <v>104</v>
      </c>
      <c r="AY318" s="16" t="s">
        <v>148</v>
      </c>
      <c r="BE318" s="139">
        <f t="shared" si="24"/>
        <v>0</v>
      </c>
      <c r="BF318" s="139">
        <f t="shared" si="25"/>
        <v>0</v>
      </c>
      <c r="BG318" s="139">
        <f t="shared" si="26"/>
        <v>0</v>
      </c>
      <c r="BH318" s="139">
        <f t="shared" si="27"/>
        <v>0</v>
      </c>
      <c r="BI318" s="139">
        <f t="shared" si="28"/>
        <v>0</v>
      </c>
      <c r="BJ318" s="16" t="s">
        <v>81</v>
      </c>
      <c r="BK318" s="139">
        <f t="shared" si="29"/>
        <v>0</v>
      </c>
      <c r="BL318" s="16" t="s">
        <v>104</v>
      </c>
      <c r="BM318" s="138" t="s">
        <v>659</v>
      </c>
    </row>
    <row r="319" spans="2:65" s="1" customFormat="1" ht="16.5" customHeight="1">
      <c r="B319" s="31"/>
      <c r="C319" s="155" t="s">
        <v>660</v>
      </c>
      <c r="D319" s="155" t="s">
        <v>244</v>
      </c>
      <c r="E319" s="156" t="s">
        <v>661</v>
      </c>
      <c r="F319" s="157" t="s">
        <v>662</v>
      </c>
      <c r="G319" s="158" t="s">
        <v>386</v>
      </c>
      <c r="H319" s="159">
        <v>18</v>
      </c>
      <c r="I319" s="160"/>
      <c r="J319" s="161">
        <f t="shared" si="20"/>
        <v>0</v>
      </c>
      <c r="K319" s="157" t="s">
        <v>266</v>
      </c>
      <c r="L319" s="162"/>
      <c r="M319" s="163" t="s">
        <v>1</v>
      </c>
      <c r="N319" s="164" t="s">
        <v>41</v>
      </c>
      <c r="P319" s="136">
        <f t="shared" si="21"/>
        <v>0</v>
      </c>
      <c r="Q319" s="136">
        <v>1E-3</v>
      </c>
      <c r="R319" s="136">
        <f t="shared" si="22"/>
        <v>1.8000000000000002E-2</v>
      </c>
      <c r="S319" s="136">
        <v>0</v>
      </c>
      <c r="T319" s="137">
        <f t="shared" si="23"/>
        <v>0</v>
      </c>
      <c r="AR319" s="138" t="s">
        <v>182</v>
      </c>
      <c r="AT319" s="138" t="s">
        <v>244</v>
      </c>
      <c r="AU319" s="138" t="s">
        <v>104</v>
      </c>
      <c r="AY319" s="16" t="s">
        <v>148</v>
      </c>
      <c r="BE319" s="139">
        <f t="shared" si="24"/>
        <v>0</v>
      </c>
      <c r="BF319" s="139">
        <f t="shared" si="25"/>
        <v>0</v>
      </c>
      <c r="BG319" s="139">
        <f t="shared" si="26"/>
        <v>0</v>
      </c>
      <c r="BH319" s="139">
        <f t="shared" si="27"/>
        <v>0</v>
      </c>
      <c r="BI319" s="139">
        <f t="shared" si="28"/>
        <v>0</v>
      </c>
      <c r="BJ319" s="16" t="s">
        <v>81</v>
      </c>
      <c r="BK319" s="139">
        <f t="shared" si="29"/>
        <v>0</v>
      </c>
      <c r="BL319" s="16" t="s">
        <v>104</v>
      </c>
      <c r="BM319" s="138" t="s">
        <v>663</v>
      </c>
    </row>
    <row r="320" spans="2:65" s="1" customFormat="1" ht="16.5" customHeight="1">
      <c r="B320" s="31"/>
      <c r="C320" s="155" t="s">
        <v>664</v>
      </c>
      <c r="D320" s="155" t="s">
        <v>244</v>
      </c>
      <c r="E320" s="156" t="s">
        <v>665</v>
      </c>
      <c r="F320" s="157" t="s">
        <v>666</v>
      </c>
      <c r="G320" s="158" t="s">
        <v>386</v>
      </c>
      <c r="H320" s="159">
        <v>22</v>
      </c>
      <c r="I320" s="160"/>
      <c r="J320" s="161">
        <f t="shared" si="20"/>
        <v>0</v>
      </c>
      <c r="K320" s="157" t="s">
        <v>266</v>
      </c>
      <c r="L320" s="162"/>
      <c r="M320" s="163" t="s">
        <v>1</v>
      </c>
      <c r="N320" s="164" t="s">
        <v>41</v>
      </c>
      <c r="P320" s="136">
        <f t="shared" si="21"/>
        <v>0</v>
      </c>
      <c r="Q320" s="136">
        <v>1E-3</v>
      </c>
      <c r="R320" s="136">
        <f t="shared" si="22"/>
        <v>2.1999999999999999E-2</v>
      </c>
      <c r="S320" s="136">
        <v>0</v>
      </c>
      <c r="T320" s="137">
        <f t="shared" si="23"/>
        <v>0</v>
      </c>
      <c r="AR320" s="138" t="s">
        <v>182</v>
      </c>
      <c r="AT320" s="138" t="s">
        <v>244</v>
      </c>
      <c r="AU320" s="138" t="s">
        <v>104</v>
      </c>
      <c r="AY320" s="16" t="s">
        <v>148</v>
      </c>
      <c r="BE320" s="139">
        <f t="shared" si="24"/>
        <v>0</v>
      </c>
      <c r="BF320" s="139">
        <f t="shared" si="25"/>
        <v>0</v>
      </c>
      <c r="BG320" s="139">
        <f t="shared" si="26"/>
        <v>0</v>
      </c>
      <c r="BH320" s="139">
        <f t="shared" si="27"/>
        <v>0</v>
      </c>
      <c r="BI320" s="139">
        <f t="shared" si="28"/>
        <v>0</v>
      </c>
      <c r="BJ320" s="16" t="s">
        <v>81</v>
      </c>
      <c r="BK320" s="139">
        <f t="shared" si="29"/>
        <v>0</v>
      </c>
      <c r="BL320" s="16" t="s">
        <v>104</v>
      </c>
      <c r="BM320" s="138" t="s">
        <v>667</v>
      </c>
    </row>
    <row r="321" spans="2:65" s="1" customFormat="1" ht="16.5" customHeight="1">
      <c r="B321" s="31"/>
      <c r="C321" s="155" t="s">
        <v>668</v>
      </c>
      <c r="D321" s="155" t="s">
        <v>244</v>
      </c>
      <c r="E321" s="156" t="s">
        <v>669</v>
      </c>
      <c r="F321" s="157" t="s">
        <v>670</v>
      </c>
      <c r="G321" s="158" t="s">
        <v>386</v>
      </c>
      <c r="H321" s="159">
        <v>7</v>
      </c>
      <c r="I321" s="160"/>
      <c r="J321" s="161">
        <f t="shared" si="20"/>
        <v>0</v>
      </c>
      <c r="K321" s="157" t="s">
        <v>266</v>
      </c>
      <c r="L321" s="162"/>
      <c r="M321" s="163" t="s">
        <v>1</v>
      </c>
      <c r="N321" s="164" t="s">
        <v>41</v>
      </c>
      <c r="P321" s="136">
        <f t="shared" si="21"/>
        <v>0</v>
      </c>
      <c r="Q321" s="136">
        <v>1E-3</v>
      </c>
      <c r="R321" s="136">
        <f t="shared" si="22"/>
        <v>7.0000000000000001E-3</v>
      </c>
      <c r="S321" s="136">
        <v>0</v>
      </c>
      <c r="T321" s="137">
        <f t="shared" si="23"/>
        <v>0</v>
      </c>
      <c r="AR321" s="138" t="s">
        <v>182</v>
      </c>
      <c r="AT321" s="138" t="s">
        <v>244</v>
      </c>
      <c r="AU321" s="138" t="s">
        <v>104</v>
      </c>
      <c r="AY321" s="16" t="s">
        <v>148</v>
      </c>
      <c r="BE321" s="139">
        <f t="shared" si="24"/>
        <v>0</v>
      </c>
      <c r="BF321" s="139">
        <f t="shared" si="25"/>
        <v>0</v>
      </c>
      <c r="BG321" s="139">
        <f t="shared" si="26"/>
        <v>0</v>
      </c>
      <c r="BH321" s="139">
        <f t="shared" si="27"/>
        <v>0</v>
      </c>
      <c r="BI321" s="139">
        <f t="shared" si="28"/>
        <v>0</v>
      </c>
      <c r="BJ321" s="16" t="s">
        <v>81</v>
      </c>
      <c r="BK321" s="139">
        <f t="shared" si="29"/>
        <v>0</v>
      </c>
      <c r="BL321" s="16" t="s">
        <v>104</v>
      </c>
      <c r="BM321" s="138" t="s">
        <v>671</v>
      </c>
    </row>
    <row r="322" spans="2:65" s="1" customFormat="1" ht="16.5" customHeight="1">
      <c r="B322" s="31"/>
      <c r="C322" s="155" t="s">
        <v>672</v>
      </c>
      <c r="D322" s="155" t="s">
        <v>244</v>
      </c>
      <c r="E322" s="156" t="s">
        <v>673</v>
      </c>
      <c r="F322" s="157" t="s">
        <v>674</v>
      </c>
      <c r="G322" s="158" t="s">
        <v>386</v>
      </c>
      <c r="H322" s="159">
        <v>25</v>
      </c>
      <c r="I322" s="160"/>
      <c r="J322" s="161">
        <f t="shared" si="20"/>
        <v>0</v>
      </c>
      <c r="K322" s="157" t="s">
        <v>266</v>
      </c>
      <c r="L322" s="162"/>
      <c r="M322" s="163" t="s">
        <v>1</v>
      </c>
      <c r="N322" s="164" t="s">
        <v>41</v>
      </c>
      <c r="P322" s="136">
        <f t="shared" si="21"/>
        <v>0</v>
      </c>
      <c r="Q322" s="136">
        <v>1E-3</v>
      </c>
      <c r="R322" s="136">
        <f t="shared" si="22"/>
        <v>2.5000000000000001E-2</v>
      </c>
      <c r="S322" s="136">
        <v>0</v>
      </c>
      <c r="T322" s="137">
        <f t="shared" si="23"/>
        <v>0</v>
      </c>
      <c r="AR322" s="138" t="s">
        <v>182</v>
      </c>
      <c r="AT322" s="138" t="s">
        <v>244</v>
      </c>
      <c r="AU322" s="138" t="s">
        <v>104</v>
      </c>
      <c r="AY322" s="16" t="s">
        <v>148</v>
      </c>
      <c r="BE322" s="139">
        <f t="shared" si="24"/>
        <v>0</v>
      </c>
      <c r="BF322" s="139">
        <f t="shared" si="25"/>
        <v>0</v>
      </c>
      <c r="BG322" s="139">
        <f t="shared" si="26"/>
        <v>0</v>
      </c>
      <c r="BH322" s="139">
        <f t="shared" si="27"/>
        <v>0</v>
      </c>
      <c r="BI322" s="139">
        <f t="shared" si="28"/>
        <v>0</v>
      </c>
      <c r="BJ322" s="16" t="s">
        <v>81</v>
      </c>
      <c r="BK322" s="139">
        <f t="shared" si="29"/>
        <v>0</v>
      </c>
      <c r="BL322" s="16" t="s">
        <v>104</v>
      </c>
      <c r="BM322" s="138" t="s">
        <v>675</v>
      </c>
    </row>
    <row r="323" spans="2:65" s="1" customFormat="1" ht="16.5" customHeight="1">
      <c r="B323" s="31"/>
      <c r="C323" s="155" t="s">
        <v>676</v>
      </c>
      <c r="D323" s="155" t="s">
        <v>244</v>
      </c>
      <c r="E323" s="156" t="s">
        <v>677</v>
      </c>
      <c r="F323" s="157" t="s">
        <v>678</v>
      </c>
      <c r="G323" s="158" t="s">
        <v>386</v>
      </c>
      <c r="H323" s="159">
        <v>22</v>
      </c>
      <c r="I323" s="160"/>
      <c r="J323" s="161">
        <f t="shared" si="20"/>
        <v>0</v>
      </c>
      <c r="K323" s="157" t="s">
        <v>266</v>
      </c>
      <c r="L323" s="162"/>
      <c r="M323" s="163" t="s">
        <v>1</v>
      </c>
      <c r="N323" s="164" t="s">
        <v>41</v>
      </c>
      <c r="P323" s="136">
        <f t="shared" si="21"/>
        <v>0</v>
      </c>
      <c r="Q323" s="136">
        <v>1E-3</v>
      </c>
      <c r="R323" s="136">
        <f t="shared" si="22"/>
        <v>2.1999999999999999E-2</v>
      </c>
      <c r="S323" s="136">
        <v>0</v>
      </c>
      <c r="T323" s="137">
        <f t="shared" si="23"/>
        <v>0</v>
      </c>
      <c r="AR323" s="138" t="s">
        <v>182</v>
      </c>
      <c r="AT323" s="138" t="s">
        <v>244</v>
      </c>
      <c r="AU323" s="138" t="s">
        <v>104</v>
      </c>
      <c r="AY323" s="16" t="s">
        <v>148</v>
      </c>
      <c r="BE323" s="139">
        <f t="shared" si="24"/>
        <v>0</v>
      </c>
      <c r="BF323" s="139">
        <f t="shared" si="25"/>
        <v>0</v>
      </c>
      <c r="BG323" s="139">
        <f t="shared" si="26"/>
        <v>0</v>
      </c>
      <c r="BH323" s="139">
        <f t="shared" si="27"/>
        <v>0</v>
      </c>
      <c r="BI323" s="139">
        <f t="shared" si="28"/>
        <v>0</v>
      </c>
      <c r="BJ323" s="16" t="s">
        <v>81</v>
      </c>
      <c r="BK323" s="139">
        <f t="shared" si="29"/>
        <v>0</v>
      </c>
      <c r="BL323" s="16" t="s">
        <v>104</v>
      </c>
      <c r="BM323" s="138" t="s">
        <v>679</v>
      </c>
    </row>
    <row r="324" spans="2:65" s="1" customFormat="1" ht="16.5" customHeight="1">
      <c r="B324" s="31"/>
      <c r="C324" s="155" t="s">
        <v>680</v>
      </c>
      <c r="D324" s="155" t="s">
        <v>244</v>
      </c>
      <c r="E324" s="156" t="s">
        <v>681</v>
      </c>
      <c r="F324" s="157" t="s">
        <v>682</v>
      </c>
      <c r="G324" s="158" t="s">
        <v>386</v>
      </c>
      <c r="H324" s="159">
        <v>18</v>
      </c>
      <c r="I324" s="160"/>
      <c r="J324" s="161">
        <f t="shared" si="20"/>
        <v>0</v>
      </c>
      <c r="K324" s="157" t="s">
        <v>266</v>
      </c>
      <c r="L324" s="162"/>
      <c r="M324" s="163" t="s">
        <v>1</v>
      </c>
      <c r="N324" s="164" t="s">
        <v>41</v>
      </c>
      <c r="P324" s="136">
        <f t="shared" si="21"/>
        <v>0</v>
      </c>
      <c r="Q324" s="136">
        <v>1E-3</v>
      </c>
      <c r="R324" s="136">
        <f t="shared" si="22"/>
        <v>1.8000000000000002E-2</v>
      </c>
      <c r="S324" s="136">
        <v>0</v>
      </c>
      <c r="T324" s="137">
        <f t="shared" si="23"/>
        <v>0</v>
      </c>
      <c r="AR324" s="138" t="s">
        <v>182</v>
      </c>
      <c r="AT324" s="138" t="s">
        <v>244</v>
      </c>
      <c r="AU324" s="138" t="s">
        <v>104</v>
      </c>
      <c r="AY324" s="16" t="s">
        <v>148</v>
      </c>
      <c r="BE324" s="139">
        <f t="shared" si="24"/>
        <v>0</v>
      </c>
      <c r="BF324" s="139">
        <f t="shared" si="25"/>
        <v>0</v>
      </c>
      <c r="BG324" s="139">
        <f t="shared" si="26"/>
        <v>0</v>
      </c>
      <c r="BH324" s="139">
        <f t="shared" si="27"/>
        <v>0</v>
      </c>
      <c r="BI324" s="139">
        <f t="shared" si="28"/>
        <v>0</v>
      </c>
      <c r="BJ324" s="16" t="s">
        <v>81</v>
      </c>
      <c r="BK324" s="139">
        <f t="shared" si="29"/>
        <v>0</v>
      </c>
      <c r="BL324" s="16" t="s">
        <v>104</v>
      </c>
      <c r="BM324" s="138" t="s">
        <v>683</v>
      </c>
    </row>
    <row r="325" spans="2:65" s="1" customFormat="1" ht="16.5" customHeight="1">
      <c r="B325" s="31"/>
      <c r="C325" s="155" t="s">
        <v>684</v>
      </c>
      <c r="D325" s="155" t="s">
        <v>244</v>
      </c>
      <c r="E325" s="156" t="s">
        <v>685</v>
      </c>
      <c r="F325" s="157" t="s">
        <v>686</v>
      </c>
      <c r="G325" s="158" t="s">
        <v>386</v>
      </c>
      <c r="H325" s="159">
        <v>36</v>
      </c>
      <c r="I325" s="160"/>
      <c r="J325" s="161">
        <f t="shared" si="20"/>
        <v>0</v>
      </c>
      <c r="K325" s="157" t="s">
        <v>266</v>
      </c>
      <c r="L325" s="162"/>
      <c r="M325" s="163" t="s">
        <v>1</v>
      </c>
      <c r="N325" s="164" t="s">
        <v>41</v>
      </c>
      <c r="P325" s="136">
        <f t="shared" si="21"/>
        <v>0</v>
      </c>
      <c r="Q325" s="136">
        <v>1.01E-3</v>
      </c>
      <c r="R325" s="136">
        <f t="shared" si="22"/>
        <v>3.6360000000000003E-2</v>
      </c>
      <c r="S325" s="136">
        <v>0</v>
      </c>
      <c r="T325" s="137">
        <f t="shared" si="23"/>
        <v>0</v>
      </c>
      <c r="AR325" s="138" t="s">
        <v>182</v>
      </c>
      <c r="AT325" s="138" t="s">
        <v>244</v>
      </c>
      <c r="AU325" s="138" t="s">
        <v>104</v>
      </c>
      <c r="AY325" s="16" t="s">
        <v>148</v>
      </c>
      <c r="BE325" s="139">
        <f t="shared" si="24"/>
        <v>0</v>
      </c>
      <c r="BF325" s="139">
        <f t="shared" si="25"/>
        <v>0</v>
      </c>
      <c r="BG325" s="139">
        <f t="shared" si="26"/>
        <v>0</v>
      </c>
      <c r="BH325" s="139">
        <f t="shared" si="27"/>
        <v>0</v>
      </c>
      <c r="BI325" s="139">
        <f t="shared" si="28"/>
        <v>0</v>
      </c>
      <c r="BJ325" s="16" t="s">
        <v>81</v>
      </c>
      <c r="BK325" s="139">
        <f t="shared" si="29"/>
        <v>0</v>
      </c>
      <c r="BL325" s="16" t="s">
        <v>104</v>
      </c>
      <c r="BM325" s="138" t="s">
        <v>687</v>
      </c>
    </row>
    <row r="326" spans="2:65" s="1" customFormat="1" ht="16.5" customHeight="1">
      <c r="B326" s="31"/>
      <c r="C326" s="155" t="s">
        <v>688</v>
      </c>
      <c r="D326" s="155" t="s">
        <v>244</v>
      </c>
      <c r="E326" s="156" t="s">
        <v>689</v>
      </c>
      <c r="F326" s="157" t="s">
        <v>690</v>
      </c>
      <c r="G326" s="158" t="s">
        <v>386</v>
      </c>
      <c r="H326" s="159">
        <v>29</v>
      </c>
      <c r="I326" s="160"/>
      <c r="J326" s="161">
        <f t="shared" si="20"/>
        <v>0</v>
      </c>
      <c r="K326" s="157" t="s">
        <v>266</v>
      </c>
      <c r="L326" s="162"/>
      <c r="M326" s="163" t="s">
        <v>1</v>
      </c>
      <c r="N326" s="164" t="s">
        <v>41</v>
      </c>
      <c r="P326" s="136">
        <f t="shared" si="21"/>
        <v>0</v>
      </c>
      <c r="Q326" s="136">
        <v>1E-3</v>
      </c>
      <c r="R326" s="136">
        <f t="shared" si="22"/>
        <v>2.9000000000000001E-2</v>
      </c>
      <c r="S326" s="136">
        <v>0</v>
      </c>
      <c r="T326" s="137">
        <f t="shared" si="23"/>
        <v>0</v>
      </c>
      <c r="AR326" s="138" t="s">
        <v>182</v>
      </c>
      <c r="AT326" s="138" t="s">
        <v>244</v>
      </c>
      <c r="AU326" s="138" t="s">
        <v>104</v>
      </c>
      <c r="AY326" s="16" t="s">
        <v>148</v>
      </c>
      <c r="BE326" s="139">
        <f t="shared" si="24"/>
        <v>0</v>
      </c>
      <c r="BF326" s="139">
        <f t="shared" si="25"/>
        <v>0</v>
      </c>
      <c r="BG326" s="139">
        <f t="shared" si="26"/>
        <v>0</v>
      </c>
      <c r="BH326" s="139">
        <f t="shared" si="27"/>
        <v>0</v>
      </c>
      <c r="BI326" s="139">
        <f t="shared" si="28"/>
        <v>0</v>
      </c>
      <c r="BJ326" s="16" t="s">
        <v>81</v>
      </c>
      <c r="BK326" s="139">
        <f t="shared" si="29"/>
        <v>0</v>
      </c>
      <c r="BL326" s="16" t="s">
        <v>104</v>
      </c>
      <c r="BM326" s="138" t="s">
        <v>691</v>
      </c>
    </row>
    <row r="327" spans="2:65" s="1" customFormat="1" ht="16.5" customHeight="1">
      <c r="B327" s="31"/>
      <c r="C327" s="155" t="s">
        <v>692</v>
      </c>
      <c r="D327" s="155" t="s">
        <v>244</v>
      </c>
      <c r="E327" s="156" t="s">
        <v>693</v>
      </c>
      <c r="F327" s="157" t="s">
        <v>694</v>
      </c>
      <c r="G327" s="158" t="s">
        <v>386</v>
      </c>
      <c r="H327" s="159">
        <v>18</v>
      </c>
      <c r="I327" s="160"/>
      <c r="J327" s="161">
        <f t="shared" si="20"/>
        <v>0</v>
      </c>
      <c r="K327" s="157" t="s">
        <v>266</v>
      </c>
      <c r="L327" s="162"/>
      <c r="M327" s="163" t="s">
        <v>1</v>
      </c>
      <c r="N327" s="164" t="s">
        <v>41</v>
      </c>
      <c r="P327" s="136">
        <f t="shared" si="21"/>
        <v>0</v>
      </c>
      <c r="Q327" s="136">
        <v>1E-3</v>
      </c>
      <c r="R327" s="136">
        <f t="shared" si="22"/>
        <v>1.8000000000000002E-2</v>
      </c>
      <c r="S327" s="136">
        <v>0</v>
      </c>
      <c r="T327" s="137">
        <f t="shared" si="23"/>
        <v>0</v>
      </c>
      <c r="AR327" s="138" t="s">
        <v>182</v>
      </c>
      <c r="AT327" s="138" t="s">
        <v>244</v>
      </c>
      <c r="AU327" s="138" t="s">
        <v>104</v>
      </c>
      <c r="AY327" s="16" t="s">
        <v>148</v>
      </c>
      <c r="BE327" s="139">
        <f t="shared" si="24"/>
        <v>0</v>
      </c>
      <c r="BF327" s="139">
        <f t="shared" si="25"/>
        <v>0</v>
      </c>
      <c r="BG327" s="139">
        <f t="shared" si="26"/>
        <v>0</v>
      </c>
      <c r="BH327" s="139">
        <f t="shared" si="27"/>
        <v>0</v>
      </c>
      <c r="BI327" s="139">
        <f t="shared" si="28"/>
        <v>0</v>
      </c>
      <c r="BJ327" s="16" t="s">
        <v>81</v>
      </c>
      <c r="BK327" s="139">
        <f t="shared" si="29"/>
        <v>0</v>
      </c>
      <c r="BL327" s="16" t="s">
        <v>104</v>
      </c>
      <c r="BM327" s="138" t="s">
        <v>695</v>
      </c>
    </row>
    <row r="328" spans="2:65" s="1" customFormat="1" ht="16.5" customHeight="1">
      <c r="B328" s="31"/>
      <c r="C328" s="155" t="s">
        <v>696</v>
      </c>
      <c r="D328" s="155" t="s">
        <v>244</v>
      </c>
      <c r="E328" s="156" t="s">
        <v>697</v>
      </c>
      <c r="F328" s="157" t="s">
        <v>698</v>
      </c>
      <c r="G328" s="158" t="s">
        <v>386</v>
      </c>
      <c r="H328" s="159">
        <v>7</v>
      </c>
      <c r="I328" s="160"/>
      <c r="J328" s="161">
        <f t="shared" si="20"/>
        <v>0</v>
      </c>
      <c r="K328" s="157" t="s">
        <v>266</v>
      </c>
      <c r="L328" s="162"/>
      <c r="M328" s="163" t="s">
        <v>1</v>
      </c>
      <c r="N328" s="164" t="s">
        <v>41</v>
      </c>
      <c r="P328" s="136">
        <f t="shared" si="21"/>
        <v>0</v>
      </c>
      <c r="Q328" s="136">
        <v>1E-3</v>
      </c>
      <c r="R328" s="136">
        <f t="shared" si="22"/>
        <v>7.0000000000000001E-3</v>
      </c>
      <c r="S328" s="136">
        <v>0</v>
      </c>
      <c r="T328" s="137">
        <f t="shared" si="23"/>
        <v>0</v>
      </c>
      <c r="AR328" s="138" t="s">
        <v>182</v>
      </c>
      <c r="AT328" s="138" t="s">
        <v>244</v>
      </c>
      <c r="AU328" s="138" t="s">
        <v>104</v>
      </c>
      <c r="AY328" s="16" t="s">
        <v>148</v>
      </c>
      <c r="BE328" s="139">
        <f t="shared" si="24"/>
        <v>0</v>
      </c>
      <c r="BF328" s="139">
        <f t="shared" si="25"/>
        <v>0</v>
      </c>
      <c r="BG328" s="139">
        <f t="shared" si="26"/>
        <v>0</v>
      </c>
      <c r="BH328" s="139">
        <f t="shared" si="27"/>
        <v>0</v>
      </c>
      <c r="BI328" s="139">
        <f t="shared" si="28"/>
        <v>0</v>
      </c>
      <c r="BJ328" s="16" t="s">
        <v>81</v>
      </c>
      <c r="BK328" s="139">
        <f t="shared" si="29"/>
        <v>0</v>
      </c>
      <c r="BL328" s="16" t="s">
        <v>104</v>
      </c>
      <c r="BM328" s="138" t="s">
        <v>699</v>
      </c>
    </row>
    <row r="329" spans="2:65" s="1" customFormat="1" ht="16.5" customHeight="1">
      <c r="B329" s="31"/>
      <c r="C329" s="155" t="s">
        <v>700</v>
      </c>
      <c r="D329" s="155" t="s">
        <v>244</v>
      </c>
      <c r="E329" s="156" t="s">
        <v>701</v>
      </c>
      <c r="F329" s="157" t="s">
        <v>702</v>
      </c>
      <c r="G329" s="158" t="s">
        <v>386</v>
      </c>
      <c r="H329" s="159">
        <v>7</v>
      </c>
      <c r="I329" s="160"/>
      <c r="J329" s="161">
        <f t="shared" si="20"/>
        <v>0</v>
      </c>
      <c r="K329" s="157" t="s">
        <v>266</v>
      </c>
      <c r="L329" s="162"/>
      <c r="M329" s="163" t="s">
        <v>1</v>
      </c>
      <c r="N329" s="164" t="s">
        <v>41</v>
      </c>
      <c r="P329" s="136">
        <f t="shared" si="21"/>
        <v>0</v>
      </c>
      <c r="Q329" s="136">
        <v>1E-3</v>
      </c>
      <c r="R329" s="136">
        <f t="shared" si="22"/>
        <v>7.0000000000000001E-3</v>
      </c>
      <c r="S329" s="136">
        <v>0</v>
      </c>
      <c r="T329" s="137">
        <f t="shared" si="23"/>
        <v>0</v>
      </c>
      <c r="AR329" s="138" t="s">
        <v>182</v>
      </c>
      <c r="AT329" s="138" t="s">
        <v>244</v>
      </c>
      <c r="AU329" s="138" t="s">
        <v>104</v>
      </c>
      <c r="AY329" s="16" t="s">
        <v>148</v>
      </c>
      <c r="BE329" s="139">
        <f t="shared" si="24"/>
        <v>0</v>
      </c>
      <c r="BF329" s="139">
        <f t="shared" si="25"/>
        <v>0</v>
      </c>
      <c r="BG329" s="139">
        <f t="shared" si="26"/>
        <v>0</v>
      </c>
      <c r="BH329" s="139">
        <f t="shared" si="27"/>
        <v>0</v>
      </c>
      <c r="BI329" s="139">
        <f t="shared" si="28"/>
        <v>0</v>
      </c>
      <c r="BJ329" s="16" t="s">
        <v>81</v>
      </c>
      <c r="BK329" s="139">
        <f t="shared" si="29"/>
        <v>0</v>
      </c>
      <c r="BL329" s="16" t="s">
        <v>104</v>
      </c>
      <c r="BM329" s="138" t="s">
        <v>703</v>
      </c>
    </row>
    <row r="330" spans="2:65" s="1" customFormat="1" ht="16.5" customHeight="1">
      <c r="B330" s="31"/>
      <c r="C330" s="155" t="s">
        <v>704</v>
      </c>
      <c r="D330" s="155" t="s">
        <v>244</v>
      </c>
      <c r="E330" s="156" t="s">
        <v>705</v>
      </c>
      <c r="F330" s="157" t="s">
        <v>706</v>
      </c>
      <c r="G330" s="158" t="s">
        <v>386</v>
      </c>
      <c r="H330" s="159">
        <v>7</v>
      </c>
      <c r="I330" s="160"/>
      <c r="J330" s="161">
        <f t="shared" si="20"/>
        <v>0</v>
      </c>
      <c r="K330" s="157" t="s">
        <v>266</v>
      </c>
      <c r="L330" s="162"/>
      <c r="M330" s="163" t="s">
        <v>1</v>
      </c>
      <c r="N330" s="164" t="s">
        <v>41</v>
      </c>
      <c r="P330" s="136">
        <f t="shared" si="21"/>
        <v>0</v>
      </c>
      <c r="Q330" s="136">
        <v>1E-3</v>
      </c>
      <c r="R330" s="136">
        <f t="shared" si="22"/>
        <v>7.0000000000000001E-3</v>
      </c>
      <c r="S330" s="136">
        <v>0</v>
      </c>
      <c r="T330" s="137">
        <f t="shared" si="23"/>
        <v>0</v>
      </c>
      <c r="AR330" s="138" t="s">
        <v>182</v>
      </c>
      <c r="AT330" s="138" t="s">
        <v>244</v>
      </c>
      <c r="AU330" s="138" t="s">
        <v>104</v>
      </c>
      <c r="AY330" s="16" t="s">
        <v>148</v>
      </c>
      <c r="BE330" s="139">
        <f t="shared" si="24"/>
        <v>0</v>
      </c>
      <c r="BF330" s="139">
        <f t="shared" si="25"/>
        <v>0</v>
      </c>
      <c r="BG330" s="139">
        <f t="shared" si="26"/>
        <v>0</v>
      </c>
      <c r="BH330" s="139">
        <f t="shared" si="27"/>
        <v>0</v>
      </c>
      <c r="BI330" s="139">
        <f t="shared" si="28"/>
        <v>0</v>
      </c>
      <c r="BJ330" s="16" t="s">
        <v>81</v>
      </c>
      <c r="BK330" s="139">
        <f t="shared" si="29"/>
        <v>0</v>
      </c>
      <c r="BL330" s="16" t="s">
        <v>104</v>
      </c>
      <c r="BM330" s="138" t="s">
        <v>707</v>
      </c>
    </row>
    <row r="331" spans="2:65" s="1" customFormat="1" ht="16.5" customHeight="1">
      <c r="B331" s="31"/>
      <c r="C331" s="155" t="s">
        <v>708</v>
      </c>
      <c r="D331" s="155" t="s">
        <v>244</v>
      </c>
      <c r="E331" s="156" t="s">
        <v>709</v>
      </c>
      <c r="F331" s="157" t="s">
        <v>710</v>
      </c>
      <c r="G331" s="158" t="s">
        <v>386</v>
      </c>
      <c r="H331" s="159">
        <v>120</v>
      </c>
      <c r="I331" s="160"/>
      <c r="J331" s="161">
        <f t="shared" si="20"/>
        <v>0</v>
      </c>
      <c r="K331" s="157" t="s">
        <v>266</v>
      </c>
      <c r="L331" s="162"/>
      <c r="M331" s="163" t="s">
        <v>1</v>
      </c>
      <c r="N331" s="164" t="s">
        <v>41</v>
      </c>
      <c r="P331" s="136">
        <f t="shared" si="21"/>
        <v>0</v>
      </c>
      <c r="Q331" s="136">
        <v>1E-3</v>
      </c>
      <c r="R331" s="136">
        <f t="shared" si="22"/>
        <v>0.12</v>
      </c>
      <c r="S331" s="136">
        <v>0</v>
      </c>
      <c r="T331" s="137">
        <f t="shared" si="23"/>
        <v>0</v>
      </c>
      <c r="AR331" s="138" t="s">
        <v>182</v>
      </c>
      <c r="AT331" s="138" t="s">
        <v>244</v>
      </c>
      <c r="AU331" s="138" t="s">
        <v>104</v>
      </c>
      <c r="AY331" s="16" t="s">
        <v>148</v>
      </c>
      <c r="BE331" s="139">
        <f t="shared" si="24"/>
        <v>0</v>
      </c>
      <c r="BF331" s="139">
        <f t="shared" si="25"/>
        <v>0</v>
      </c>
      <c r="BG331" s="139">
        <f t="shared" si="26"/>
        <v>0</v>
      </c>
      <c r="BH331" s="139">
        <f t="shared" si="27"/>
        <v>0</v>
      </c>
      <c r="BI331" s="139">
        <f t="shared" si="28"/>
        <v>0</v>
      </c>
      <c r="BJ331" s="16" t="s">
        <v>81</v>
      </c>
      <c r="BK331" s="139">
        <f t="shared" si="29"/>
        <v>0</v>
      </c>
      <c r="BL331" s="16" t="s">
        <v>104</v>
      </c>
      <c r="BM331" s="138" t="s">
        <v>711</v>
      </c>
    </row>
    <row r="332" spans="2:65" s="1" customFormat="1" ht="16.5" customHeight="1">
      <c r="B332" s="31"/>
      <c r="C332" s="155" t="s">
        <v>712</v>
      </c>
      <c r="D332" s="155" t="s">
        <v>244</v>
      </c>
      <c r="E332" s="156" t="s">
        <v>713</v>
      </c>
      <c r="F332" s="157" t="s">
        <v>714</v>
      </c>
      <c r="G332" s="158" t="s">
        <v>386</v>
      </c>
      <c r="H332" s="159">
        <v>200</v>
      </c>
      <c r="I332" s="160"/>
      <c r="J332" s="161">
        <f t="shared" si="20"/>
        <v>0</v>
      </c>
      <c r="K332" s="157" t="s">
        <v>266</v>
      </c>
      <c r="L332" s="162"/>
      <c r="M332" s="163" t="s">
        <v>1</v>
      </c>
      <c r="N332" s="164" t="s">
        <v>41</v>
      </c>
      <c r="P332" s="136">
        <f t="shared" si="21"/>
        <v>0</v>
      </c>
      <c r="Q332" s="136">
        <v>1E-3</v>
      </c>
      <c r="R332" s="136">
        <f t="shared" si="22"/>
        <v>0.2</v>
      </c>
      <c r="S332" s="136">
        <v>0</v>
      </c>
      <c r="T332" s="137">
        <f t="shared" si="23"/>
        <v>0</v>
      </c>
      <c r="AR332" s="138" t="s">
        <v>182</v>
      </c>
      <c r="AT332" s="138" t="s">
        <v>244</v>
      </c>
      <c r="AU332" s="138" t="s">
        <v>104</v>
      </c>
      <c r="AY332" s="16" t="s">
        <v>148</v>
      </c>
      <c r="BE332" s="139">
        <f t="shared" si="24"/>
        <v>0</v>
      </c>
      <c r="BF332" s="139">
        <f t="shared" si="25"/>
        <v>0</v>
      </c>
      <c r="BG332" s="139">
        <f t="shared" si="26"/>
        <v>0</v>
      </c>
      <c r="BH332" s="139">
        <f t="shared" si="27"/>
        <v>0</v>
      </c>
      <c r="BI332" s="139">
        <f t="shared" si="28"/>
        <v>0</v>
      </c>
      <c r="BJ332" s="16" t="s">
        <v>81</v>
      </c>
      <c r="BK332" s="139">
        <f t="shared" si="29"/>
        <v>0</v>
      </c>
      <c r="BL332" s="16" t="s">
        <v>104</v>
      </c>
      <c r="BM332" s="138" t="s">
        <v>715</v>
      </c>
    </row>
    <row r="333" spans="2:65" s="1" customFormat="1" ht="16.5" customHeight="1">
      <c r="B333" s="31"/>
      <c r="C333" s="155" t="s">
        <v>716</v>
      </c>
      <c r="D333" s="155" t="s">
        <v>244</v>
      </c>
      <c r="E333" s="156" t="s">
        <v>717</v>
      </c>
      <c r="F333" s="157" t="s">
        <v>718</v>
      </c>
      <c r="G333" s="158" t="s">
        <v>386</v>
      </c>
      <c r="H333" s="159">
        <v>200</v>
      </c>
      <c r="I333" s="160"/>
      <c r="J333" s="161">
        <f t="shared" si="20"/>
        <v>0</v>
      </c>
      <c r="K333" s="157" t="s">
        <v>266</v>
      </c>
      <c r="L333" s="162"/>
      <c r="M333" s="163" t="s">
        <v>1</v>
      </c>
      <c r="N333" s="164" t="s">
        <v>41</v>
      </c>
      <c r="P333" s="136">
        <f t="shared" si="21"/>
        <v>0</v>
      </c>
      <c r="Q333" s="136">
        <v>1E-3</v>
      </c>
      <c r="R333" s="136">
        <f t="shared" si="22"/>
        <v>0.2</v>
      </c>
      <c r="S333" s="136">
        <v>0</v>
      </c>
      <c r="T333" s="137">
        <f t="shared" si="23"/>
        <v>0</v>
      </c>
      <c r="AR333" s="138" t="s">
        <v>182</v>
      </c>
      <c r="AT333" s="138" t="s">
        <v>244</v>
      </c>
      <c r="AU333" s="138" t="s">
        <v>104</v>
      </c>
      <c r="AY333" s="16" t="s">
        <v>148</v>
      </c>
      <c r="BE333" s="139">
        <f t="shared" si="24"/>
        <v>0</v>
      </c>
      <c r="BF333" s="139">
        <f t="shared" si="25"/>
        <v>0</v>
      </c>
      <c r="BG333" s="139">
        <f t="shared" si="26"/>
        <v>0</v>
      </c>
      <c r="BH333" s="139">
        <f t="shared" si="27"/>
        <v>0</v>
      </c>
      <c r="BI333" s="139">
        <f t="shared" si="28"/>
        <v>0</v>
      </c>
      <c r="BJ333" s="16" t="s">
        <v>81</v>
      </c>
      <c r="BK333" s="139">
        <f t="shared" si="29"/>
        <v>0</v>
      </c>
      <c r="BL333" s="16" t="s">
        <v>104</v>
      </c>
      <c r="BM333" s="138" t="s">
        <v>719</v>
      </c>
    </row>
    <row r="334" spans="2:65" s="1" customFormat="1" ht="16.5" customHeight="1">
      <c r="B334" s="31"/>
      <c r="C334" s="155" t="s">
        <v>720</v>
      </c>
      <c r="D334" s="155" t="s">
        <v>244</v>
      </c>
      <c r="E334" s="156" t="s">
        <v>721</v>
      </c>
      <c r="F334" s="157" t="s">
        <v>722</v>
      </c>
      <c r="G334" s="158" t="s">
        <v>386</v>
      </c>
      <c r="H334" s="159">
        <v>120</v>
      </c>
      <c r="I334" s="160"/>
      <c r="J334" s="161">
        <f t="shared" si="20"/>
        <v>0</v>
      </c>
      <c r="K334" s="157" t="s">
        <v>266</v>
      </c>
      <c r="L334" s="162"/>
      <c r="M334" s="163" t="s">
        <v>1</v>
      </c>
      <c r="N334" s="164" t="s">
        <v>41</v>
      </c>
      <c r="P334" s="136">
        <f t="shared" si="21"/>
        <v>0</v>
      </c>
      <c r="Q334" s="136">
        <v>1E-3</v>
      </c>
      <c r="R334" s="136">
        <f t="shared" si="22"/>
        <v>0.12</v>
      </c>
      <c r="S334" s="136">
        <v>0</v>
      </c>
      <c r="T334" s="137">
        <f t="shared" si="23"/>
        <v>0</v>
      </c>
      <c r="AR334" s="138" t="s">
        <v>182</v>
      </c>
      <c r="AT334" s="138" t="s">
        <v>244</v>
      </c>
      <c r="AU334" s="138" t="s">
        <v>104</v>
      </c>
      <c r="AY334" s="16" t="s">
        <v>148</v>
      </c>
      <c r="BE334" s="139">
        <f t="shared" si="24"/>
        <v>0</v>
      </c>
      <c r="BF334" s="139">
        <f t="shared" si="25"/>
        <v>0</v>
      </c>
      <c r="BG334" s="139">
        <f t="shared" si="26"/>
        <v>0</v>
      </c>
      <c r="BH334" s="139">
        <f t="shared" si="27"/>
        <v>0</v>
      </c>
      <c r="BI334" s="139">
        <f t="shared" si="28"/>
        <v>0</v>
      </c>
      <c r="BJ334" s="16" t="s">
        <v>81</v>
      </c>
      <c r="BK334" s="139">
        <f t="shared" si="29"/>
        <v>0</v>
      </c>
      <c r="BL334" s="16" t="s">
        <v>104</v>
      </c>
      <c r="BM334" s="138" t="s">
        <v>723</v>
      </c>
    </row>
    <row r="335" spans="2:65" s="1" customFormat="1" ht="16.5" customHeight="1">
      <c r="B335" s="31"/>
      <c r="C335" s="155" t="s">
        <v>724</v>
      </c>
      <c r="D335" s="155" t="s">
        <v>244</v>
      </c>
      <c r="E335" s="156" t="s">
        <v>725</v>
      </c>
      <c r="F335" s="157" t="s">
        <v>726</v>
      </c>
      <c r="G335" s="158" t="s">
        <v>386</v>
      </c>
      <c r="H335" s="159">
        <v>240</v>
      </c>
      <c r="I335" s="160"/>
      <c r="J335" s="161">
        <f t="shared" si="20"/>
        <v>0</v>
      </c>
      <c r="K335" s="157" t="s">
        <v>266</v>
      </c>
      <c r="L335" s="162"/>
      <c r="M335" s="163" t="s">
        <v>1</v>
      </c>
      <c r="N335" s="164" t="s">
        <v>41</v>
      </c>
      <c r="P335" s="136">
        <f t="shared" si="21"/>
        <v>0</v>
      </c>
      <c r="Q335" s="136">
        <v>1E-3</v>
      </c>
      <c r="R335" s="136">
        <f t="shared" si="22"/>
        <v>0.24</v>
      </c>
      <c r="S335" s="136">
        <v>0</v>
      </c>
      <c r="T335" s="137">
        <f t="shared" si="23"/>
        <v>0</v>
      </c>
      <c r="AR335" s="138" t="s">
        <v>182</v>
      </c>
      <c r="AT335" s="138" t="s">
        <v>244</v>
      </c>
      <c r="AU335" s="138" t="s">
        <v>104</v>
      </c>
      <c r="AY335" s="16" t="s">
        <v>148</v>
      </c>
      <c r="BE335" s="139">
        <f t="shared" si="24"/>
        <v>0</v>
      </c>
      <c r="BF335" s="139">
        <f t="shared" si="25"/>
        <v>0</v>
      </c>
      <c r="BG335" s="139">
        <f t="shared" si="26"/>
        <v>0</v>
      </c>
      <c r="BH335" s="139">
        <f t="shared" si="27"/>
        <v>0</v>
      </c>
      <c r="BI335" s="139">
        <f t="shared" si="28"/>
        <v>0</v>
      </c>
      <c r="BJ335" s="16" t="s">
        <v>81</v>
      </c>
      <c r="BK335" s="139">
        <f t="shared" si="29"/>
        <v>0</v>
      </c>
      <c r="BL335" s="16" t="s">
        <v>104</v>
      </c>
      <c r="BM335" s="138" t="s">
        <v>727</v>
      </c>
    </row>
    <row r="336" spans="2:65" s="1" customFormat="1" ht="16.5" customHeight="1">
      <c r="B336" s="31"/>
      <c r="C336" s="155" t="s">
        <v>728</v>
      </c>
      <c r="D336" s="155" t="s">
        <v>244</v>
      </c>
      <c r="E336" s="156" t="s">
        <v>729</v>
      </c>
      <c r="F336" s="157" t="s">
        <v>730</v>
      </c>
      <c r="G336" s="158" t="s">
        <v>386</v>
      </c>
      <c r="H336" s="159">
        <v>200</v>
      </c>
      <c r="I336" s="160"/>
      <c r="J336" s="161">
        <f t="shared" si="20"/>
        <v>0</v>
      </c>
      <c r="K336" s="157" t="s">
        <v>266</v>
      </c>
      <c r="L336" s="162"/>
      <c r="M336" s="163" t="s">
        <v>1</v>
      </c>
      <c r="N336" s="164" t="s">
        <v>41</v>
      </c>
      <c r="P336" s="136">
        <f t="shared" si="21"/>
        <v>0</v>
      </c>
      <c r="Q336" s="136">
        <v>1E-3</v>
      </c>
      <c r="R336" s="136">
        <f t="shared" si="22"/>
        <v>0.2</v>
      </c>
      <c r="S336" s="136">
        <v>0</v>
      </c>
      <c r="T336" s="137">
        <f t="shared" si="23"/>
        <v>0</v>
      </c>
      <c r="AR336" s="138" t="s">
        <v>182</v>
      </c>
      <c r="AT336" s="138" t="s">
        <v>244</v>
      </c>
      <c r="AU336" s="138" t="s">
        <v>104</v>
      </c>
      <c r="AY336" s="16" t="s">
        <v>148</v>
      </c>
      <c r="BE336" s="139">
        <f t="shared" si="24"/>
        <v>0</v>
      </c>
      <c r="BF336" s="139">
        <f t="shared" si="25"/>
        <v>0</v>
      </c>
      <c r="BG336" s="139">
        <f t="shared" si="26"/>
        <v>0</v>
      </c>
      <c r="BH336" s="139">
        <f t="shared" si="27"/>
        <v>0</v>
      </c>
      <c r="BI336" s="139">
        <f t="shared" si="28"/>
        <v>0</v>
      </c>
      <c r="BJ336" s="16" t="s">
        <v>81</v>
      </c>
      <c r="BK336" s="139">
        <f t="shared" si="29"/>
        <v>0</v>
      </c>
      <c r="BL336" s="16" t="s">
        <v>104</v>
      </c>
      <c r="BM336" s="138" t="s">
        <v>731</v>
      </c>
    </row>
    <row r="337" spans="2:65" s="1" customFormat="1" ht="16.5" customHeight="1">
      <c r="B337" s="31"/>
      <c r="C337" s="155" t="s">
        <v>732</v>
      </c>
      <c r="D337" s="155" t="s">
        <v>244</v>
      </c>
      <c r="E337" s="156" t="s">
        <v>733</v>
      </c>
      <c r="F337" s="157" t="s">
        <v>618</v>
      </c>
      <c r="G337" s="158" t="s">
        <v>386</v>
      </c>
      <c r="H337" s="159">
        <v>55</v>
      </c>
      <c r="I337" s="160"/>
      <c r="J337" s="161">
        <f t="shared" si="20"/>
        <v>0</v>
      </c>
      <c r="K337" s="157" t="s">
        <v>266</v>
      </c>
      <c r="L337" s="162"/>
      <c r="M337" s="163" t="s">
        <v>1</v>
      </c>
      <c r="N337" s="164" t="s">
        <v>41</v>
      </c>
      <c r="P337" s="136">
        <f t="shared" si="21"/>
        <v>0</v>
      </c>
      <c r="Q337" s="136">
        <v>1E-3</v>
      </c>
      <c r="R337" s="136">
        <f t="shared" si="22"/>
        <v>5.5E-2</v>
      </c>
      <c r="S337" s="136">
        <v>0</v>
      </c>
      <c r="T337" s="137">
        <f t="shared" si="23"/>
        <v>0</v>
      </c>
      <c r="AR337" s="138" t="s">
        <v>182</v>
      </c>
      <c r="AT337" s="138" t="s">
        <v>244</v>
      </c>
      <c r="AU337" s="138" t="s">
        <v>104</v>
      </c>
      <c r="AY337" s="16" t="s">
        <v>148</v>
      </c>
      <c r="BE337" s="139">
        <f t="shared" si="24"/>
        <v>0</v>
      </c>
      <c r="BF337" s="139">
        <f t="shared" si="25"/>
        <v>0</v>
      </c>
      <c r="BG337" s="139">
        <f t="shared" si="26"/>
        <v>0</v>
      </c>
      <c r="BH337" s="139">
        <f t="shared" si="27"/>
        <v>0</v>
      </c>
      <c r="BI337" s="139">
        <f t="shared" si="28"/>
        <v>0</v>
      </c>
      <c r="BJ337" s="16" t="s">
        <v>81</v>
      </c>
      <c r="BK337" s="139">
        <f t="shared" si="29"/>
        <v>0</v>
      </c>
      <c r="BL337" s="16" t="s">
        <v>104</v>
      </c>
      <c r="BM337" s="138" t="s">
        <v>734</v>
      </c>
    </row>
    <row r="338" spans="2:65" s="1" customFormat="1" ht="16.5" customHeight="1">
      <c r="B338" s="31"/>
      <c r="C338" s="155" t="s">
        <v>735</v>
      </c>
      <c r="D338" s="155" t="s">
        <v>244</v>
      </c>
      <c r="E338" s="156" t="s">
        <v>736</v>
      </c>
      <c r="F338" s="157" t="s">
        <v>737</v>
      </c>
      <c r="G338" s="158" t="s">
        <v>386</v>
      </c>
      <c r="H338" s="159">
        <v>120</v>
      </c>
      <c r="I338" s="160"/>
      <c r="J338" s="161">
        <f t="shared" si="20"/>
        <v>0</v>
      </c>
      <c r="K338" s="157" t="s">
        <v>266</v>
      </c>
      <c r="L338" s="162"/>
      <c r="M338" s="163" t="s">
        <v>1</v>
      </c>
      <c r="N338" s="164" t="s">
        <v>41</v>
      </c>
      <c r="P338" s="136">
        <f t="shared" si="21"/>
        <v>0</v>
      </c>
      <c r="Q338" s="136">
        <v>1E-3</v>
      </c>
      <c r="R338" s="136">
        <f t="shared" si="22"/>
        <v>0.12</v>
      </c>
      <c r="S338" s="136">
        <v>0</v>
      </c>
      <c r="T338" s="137">
        <f t="shared" si="23"/>
        <v>0</v>
      </c>
      <c r="AR338" s="138" t="s">
        <v>182</v>
      </c>
      <c r="AT338" s="138" t="s">
        <v>244</v>
      </c>
      <c r="AU338" s="138" t="s">
        <v>104</v>
      </c>
      <c r="AY338" s="16" t="s">
        <v>148</v>
      </c>
      <c r="BE338" s="139">
        <f t="shared" si="24"/>
        <v>0</v>
      </c>
      <c r="BF338" s="139">
        <f t="shared" si="25"/>
        <v>0</v>
      </c>
      <c r="BG338" s="139">
        <f t="shared" si="26"/>
        <v>0</v>
      </c>
      <c r="BH338" s="139">
        <f t="shared" si="27"/>
        <v>0</v>
      </c>
      <c r="BI338" s="139">
        <f t="shared" si="28"/>
        <v>0</v>
      </c>
      <c r="BJ338" s="16" t="s">
        <v>81</v>
      </c>
      <c r="BK338" s="139">
        <f t="shared" si="29"/>
        <v>0</v>
      </c>
      <c r="BL338" s="16" t="s">
        <v>104</v>
      </c>
      <c r="BM338" s="138" t="s">
        <v>738</v>
      </c>
    </row>
    <row r="339" spans="2:65" s="1" customFormat="1" ht="16.5" customHeight="1">
      <c r="B339" s="31"/>
      <c r="C339" s="155" t="s">
        <v>739</v>
      </c>
      <c r="D339" s="155" t="s">
        <v>244</v>
      </c>
      <c r="E339" s="156" t="s">
        <v>740</v>
      </c>
      <c r="F339" s="157" t="s">
        <v>741</v>
      </c>
      <c r="G339" s="158" t="s">
        <v>386</v>
      </c>
      <c r="H339" s="159">
        <v>120</v>
      </c>
      <c r="I339" s="160"/>
      <c r="J339" s="161">
        <f t="shared" si="20"/>
        <v>0</v>
      </c>
      <c r="K339" s="157" t="s">
        <v>266</v>
      </c>
      <c r="L339" s="162"/>
      <c r="M339" s="163" t="s">
        <v>1</v>
      </c>
      <c r="N339" s="164" t="s">
        <v>41</v>
      </c>
      <c r="P339" s="136">
        <f t="shared" si="21"/>
        <v>0</v>
      </c>
      <c r="Q339" s="136">
        <v>1E-3</v>
      </c>
      <c r="R339" s="136">
        <f t="shared" si="22"/>
        <v>0.12</v>
      </c>
      <c r="S339" s="136">
        <v>0</v>
      </c>
      <c r="T339" s="137">
        <f t="shared" si="23"/>
        <v>0</v>
      </c>
      <c r="AR339" s="138" t="s">
        <v>182</v>
      </c>
      <c r="AT339" s="138" t="s">
        <v>244</v>
      </c>
      <c r="AU339" s="138" t="s">
        <v>104</v>
      </c>
      <c r="AY339" s="16" t="s">
        <v>148</v>
      </c>
      <c r="BE339" s="139">
        <f t="shared" si="24"/>
        <v>0</v>
      </c>
      <c r="BF339" s="139">
        <f t="shared" si="25"/>
        <v>0</v>
      </c>
      <c r="BG339" s="139">
        <f t="shared" si="26"/>
        <v>0</v>
      </c>
      <c r="BH339" s="139">
        <f t="shared" si="27"/>
        <v>0</v>
      </c>
      <c r="BI339" s="139">
        <f t="shared" si="28"/>
        <v>0</v>
      </c>
      <c r="BJ339" s="16" t="s">
        <v>81</v>
      </c>
      <c r="BK339" s="139">
        <f t="shared" si="29"/>
        <v>0</v>
      </c>
      <c r="BL339" s="16" t="s">
        <v>104</v>
      </c>
      <c r="BM339" s="138" t="s">
        <v>742</v>
      </c>
    </row>
    <row r="340" spans="2:65" s="1" customFormat="1" ht="16.5" customHeight="1">
      <c r="B340" s="31"/>
      <c r="C340" s="155" t="s">
        <v>743</v>
      </c>
      <c r="D340" s="155" t="s">
        <v>244</v>
      </c>
      <c r="E340" s="156" t="s">
        <v>744</v>
      </c>
      <c r="F340" s="157" t="s">
        <v>745</v>
      </c>
      <c r="G340" s="158" t="s">
        <v>386</v>
      </c>
      <c r="H340" s="159">
        <v>310</v>
      </c>
      <c r="I340" s="160"/>
      <c r="J340" s="161">
        <f t="shared" si="20"/>
        <v>0</v>
      </c>
      <c r="K340" s="157" t="s">
        <v>266</v>
      </c>
      <c r="L340" s="162"/>
      <c r="M340" s="163" t="s">
        <v>1</v>
      </c>
      <c r="N340" s="164" t="s">
        <v>41</v>
      </c>
      <c r="P340" s="136">
        <f t="shared" si="21"/>
        <v>0</v>
      </c>
      <c r="Q340" s="136">
        <v>1E-3</v>
      </c>
      <c r="R340" s="136">
        <f t="shared" si="22"/>
        <v>0.31</v>
      </c>
      <c r="S340" s="136">
        <v>0</v>
      </c>
      <c r="T340" s="137">
        <f t="shared" si="23"/>
        <v>0</v>
      </c>
      <c r="AR340" s="138" t="s">
        <v>182</v>
      </c>
      <c r="AT340" s="138" t="s">
        <v>244</v>
      </c>
      <c r="AU340" s="138" t="s">
        <v>104</v>
      </c>
      <c r="AY340" s="16" t="s">
        <v>148</v>
      </c>
      <c r="BE340" s="139">
        <f t="shared" si="24"/>
        <v>0</v>
      </c>
      <c r="BF340" s="139">
        <f t="shared" si="25"/>
        <v>0</v>
      </c>
      <c r="BG340" s="139">
        <f t="shared" si="26"/>
        <v>0</v>
      </c>
      <c r="BH340" s="139">
        <f t="shared" si="27"/>
        <v>0</v>
      </c>
      <c r="BI340" s="139">
        <f t="shared" si="28"/>
        <v>0</v>
      </c>
      <c r="BJ340" s="16" t="s">
        <v>81</v>
      </c>
      <c r="BK340" s="139">
        <f t="shared" si="29"/>
        <v>0</v>
      </c>
      <c r="BL340" s="16" t="s">
        <v>104</v>
      </c>
      <c r="BM340" s="138" t="s">
        <v>746</v>
      </c>
    </row>
    <row r="341" spans="2:65" s="11" customFormat="1" ht="20.85" customHeight="1">
      <c r="B341" s="115"/>
      <c r="D341" s="116" t="s">
        <v>75</v>
      </c>
      <c r="E341" s="125" t="s">
        <v>747</v>
      </c>
      <c r="F341" s="125" t="s">
        <v>748</v>
      </c>
      <c r="I341" s="118"/>
      <c r="J341" s="126">
        <f>BK341</f>
        <v>0</v>
      </c>
      <c r="L341" s="115"/>
      <c r="M341" s="120"/>
      <c r="P341" s="121">
        <f>SUM(P342:P360)</f>
        <v>0</v>
      </c>
      <c r="R341" s="121">
        <f>SUM(R342:R360)</f>
        <v>1.6664999999999999E-2</v>
      </c>
      <c r="T341" s="122">
        <f>SUM(T342:T360)</f>
        <v>0</v>
      </c>
      <c r="AR341" s="116" t="s">
        <v>104</v>
      </c>
      <c r="AT341" s="123" t="s">
        <v>75</v>
      </c>
      <c r="AU341" s="123" t="s">
        <v>86</v>
      </c>
      <c r="AY341" s="116" t="s">
        <v>148</v>
      </c>
      <c r="BK341" s="124">
        <f>SUM(BK342:BK360)</f>
        <v>0</v>
      </c>
    </row>
    <row r="342" spans="2:65" s="1" customFormat="1" ht="21.75" customHeight="1">
      <c r="B342" s="31"/>
      <c r="C342" s="127" t="s">
        <v>749</v>
      </c>
      <c r="D342" s="127" t="s">
        <v>151</v>
      </c>
      <c r="E342" s="128" t="s">
        <v>487</v>
      </c>
      <c r="F342" s="129" t="s">
        <v>488</v>
      </c>
      <c r="G342" s="130" t="s">
        <v>95</v>
      </c>
      <c r="H342" s="131">
        <v>330</v>
      </c>
      <c r="I342" s="132"/>
      <c r="J342" s="133">
        <f>ROUND(I342*H342,2)</f>
        <v>0</v>
      </c>
      <c r="K342" s="129" t="s">
        <v>154</v>
      </c>
      <c r="L342" s="31"/>
      <c r="M342" s="134" t="s">
        <v>1</v>
      </c>
      <c r="N342" s="135" t="s">
        <v>41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210</v>
      </c>
      <c r="AT342" s="138" t="s">
        <v>151</v>
      </c>
      <c r="AU342" s="138" t="s">
        <v>91</v>
      </c>
      <c r="AY342" s="16" t="s">
        <v>148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6" t="s">
        <v>81</v>
      </c>
      <c r="BK342" s="139">
        <f>ROUND(I342*H342,2)</f>
        <v>0</v>
      </c>
      <c r="BL342" s="16" t="s">
        <v>210</v>
      </c>
      <c r="BM342" s="138" t="s">
        <v>750</v>
      </c>
    </row>
    <row r="343" spans="2:65" s="12" customFormat="1" ht="11.25">
      <c r="B343" s="140"/>
      <c r="D343" s="141" t="s">
        <v>166</v>
      </c>
      <c r="E343" s="142" t="s">
        <v>1</v>
      </c>
      <c r="F343" s="143" t="s">
        <v>105</v>
      </c>
      <c r="H343" s="144">
        <v>330</v>
      </c>
      <c r="I343" s="145"/>
      <c r="L343" s="140"/>
      <c r="M343" s="146"/>
      <c r="T343" s="147"/>
      <c r="AT343" s="142" t="s">
        <v>166</v>
      </c>
      <c r="AU343" s="142" t="s">
        <v>91</v>
      </c>
      <c r="AV343" s="12" t="s">
        <v>86</v>
      </c>
      <c r="AW343" s="12" t="s">
        <v>32</v>
      </c>
      <c r="AX343" s="12" t="s">
        <v>81</v>
      </c>
      <c r="AY343" s="142" t="s">
        <v>148</v>
      </c>
    </row>
    <row r="344" spans="2:65" s="1" customFormat="1" ht="16.5" customHeight="1">
      <c r="B344" s="31"/>
      <c r="C344" s="155" t="s">
        <v>751</v>
      </c>
      <c r="D344" s="155" t="s">
        <v>244</v>
      </c>
      <c r="E344" s="156" t="s">
        <v>492</v>
      </c>
      <c r="F344" s="157" t="s">
        <v>493</v>
      </c>
      <c r="G344" s="158" t="s">
        <v>494</v>
      </c>
      <c r="H344" s="159">
        <v>0.16500000000000001</v>
      </c>
      <c r="I344" s="160"/>
      <c r="J344" s="161">
        <f>ROUND(I344*H344,2)</f>
        <v>0</v>
      </c>
      <c r="K344" s="157" t="s">
        <v>154</v>
      </c>
      <c r="L344" s="162"/>
      <c r="M344" s="163" t="s">
        <v>1</v>
      </c>
      <c r="N344" s="164" t="s">
        <v>41</v>
      </c>
      <c r="P344" s="136">
        <f>O344*H344</f>
        <v>0</v>
      </c>
      <c r="Q344" s="136">
        <v>1E-3</v>
      </c>
      <c r="R344" s="136">
        <f>Q344*H344</f>
        <v>1.65E-4</v>
      </c>
      <c r="S344" s="136">
        <v>0</v>
      </c>
      <c r="T344" s="137">
        <f>S344*H344</f>
        <v>0</v>
      </c>
      <c r="AR344" s="138" t="s">
        <v>210</v>
      </c>
      <c r="AT344" s="138" t="s">
        <v>244</v>
      </c>
      <c r="AU344" s="138" t="s">
        <v>91</v>
      </c>
      <c r="AY344" s="16" t="s">
        <v>148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6" t="s">
        <v>81</v>
      </c>
      <c r="BK344" s="139">
        <f>ROUND(I344*H344,2)</f>
        <v>0</v>
      </c>
      <c r="BL344" s="16" t="s">
        <v>210</v>
      </c>
      <c r="BM344" s="138" t="s">
        <v>752</v>
      </c>
    </row>
    <row r="345" spans="2:65" s="12" customFormat="1" ht="11.25">
      <c r="B345" s="140"/>
      <c r="D345" s="141" t="s">
        <v>166</v>
      </c>
      <c r="F345" s="143" t="s">
        <v>753</v>
      </c>
      <c r="H345" s="144">
        <v>0.16500000000000001</v>
      </c>
      <c r="I345" s="145"/>
      <c r="L345" s="140"/>
      <c r="M345" s="146"/>
      <c r="T345" s="147"/>
      <c r="AT345" s="142" t="s">
        <v>166</v>
      </c>
      <c r="AU345" s="142" t="s">
        <v>91</v>
      </c>
      <c r="AV345" s="12" t="s">
        <v>86</v>
      </c>
      <c r="AW345" s="12" t="s">
        <v>4</v>
      </c>
      <c r="AX345" s="12" t="s">
        <v>81</v>
      </c>
      <c r="AY345" s="142" t="s">
        <v>148</v>
      </c>
    </row>
    <row r="346" spans="2:65" s="1" customFormat="1" ht="16.5" customHeight="1">
      <c r="B346" s="31"/>
      <c r="C346" s="127" t="s">
        <v>754</v>
      </c>
      <c r="D346" s="127" t="s">
        <v>151</v>
      </c>
      <c r="E346" s="128" t="s">
        <v>755</v>
      </c>
      <c r="F346" s="129" t="s">
        <v>514</v>
      </c>
      <c r="G346" s="130" t="s">
        <v>95</v>
      </c>
      <c r="H346" s="131">
        <v>330</v>
      </c>
      <c r="I346" s="132"/>
      <c r="J346" s="133">
        <f>ROUND(I346*H346,2)</f>
        <v>0</v>
      </c>
      <c r="K346" s="129" t="s">
        <v>154</v>
      </c>
      <c r="L346" s="31"/>
      <c r="M346" s="134" t="s">
        <v>1</v>
      </c>
      <c r="N346" s="135" t="s">
        <v>41</v>
      </c>
      <c r="P346" s="136">
        <f>O346*H346</f>
        <v>0</v>
      </c>
      <c r="Q346" s="136">
        <v>0</v>
      </c>
      <c r="R346" s="136">
        <f>Q346*H346</f>
        <v>0</v>
      </c>
      <c r="S346" s="136">
        <v>0</v>
      </c>
      <c r="T346" s="137">
        <f>S346*H346</f>
        <v>0</v>
      </c>
      <c r="AR346" s="138" t="s">
        <v>210</v>
      </c>
      <c r="AT346" s="138" t="s">
        <v>151</v>
      </c>
      <c r="AU346" s="138" t="s">
        <v>91</v>
      </c>
      <c r="AY346" s="16" t="s">
        <v>148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6" t="s">
        <v>81</v>
      </c>
      <c r="BK346" s="139">
        <f>ROUND(I346*H346,2)</f>
        <v>0</v>
      </c>
      <c r="BL346" s="16" t="s">
        <v>210</v>
      </c>
      <c r="BM346" s="138" t="s">
        <v>756</v>
      </c>
    </row>
    <row r="347" spans="2:65" s="1" customFormat="1" ht="16.5" customHeight="1">
      <c r="B347" s="31"/>
      <c r="C347" s="127" t="s">
        <v>757</v>
      </c>
      <c r="D347" s="127" t="s">
        <v>151</v>
      </c>
      <c r="E347" s="128" t="s">
        <v>758</v>
      </c>
      <c r="F347" s="129" t="s">
        <v>518</v>
      </c>
      <c r="G347" s="130" t="s">
        <v>95</v>
      </c>
      <c r="H347" s="131">
        <v>330</v>
      </c>
      <c r="I347" s="132"/>
      <c r="J347" s="133">
        <f>ROUND(I347*H347,2)</f>
        <v>0</v>
      </c>
      <c r="K347" s="129" t="s">
        <v>154</v>
      </c>
      <c r="L347" s="31"/>
      <c r="M347" s="134" t="s">
        <v>1</v>
      </c>
      <c r="N347" s="135" t="s">
        <v>41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210</v>
      </c>
      <c r="AT347" s="138" t="s">
        <v>151</v>
      </c>
      <c r="AU347" s="138" t="s">
        <v>91</v>
      </c>
      <c r="AY347" s="16" t="s">
        <v>148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81</v>
      </c>
      <c r="BK347" s="139">
        <f>ROUND(I347*H347,2)</f>
        <v>0</v>
      </c>
      <c r="BL347" s="16" t="s">
        <v>210</v>
      </c>
      <c r="BM347" s="138" t="s">
        <v>759</v>
      </c>
    </row>
    <row r="348" spans="2:65" s="1" customFormat="1" ht="16.5" customHeight="1">
      <c r="B348" s="31"/>
      <c r="C348" s="127" t="s">
        <v>760</v>
      </c>
      <c r="D348" s="127" t="s">
        <v>151</v>
      </c>
      <c r="E348" s="128" t="s">
        <v>761</v>
      </c>
      <c r="F348" s="129" t="s">
        <v>762</v>
      </c>
      <c r="G348" s="130" t="s">
        <v>172</v>
      </c>
      <c r="H348" s="131">
        <v>7.0000000000000001E-3</v>
      </c>
      <c r="I348" s="132"/>
      <c r="J348" s="133">
        <f>ROUND(I348*H348,2)</f>
        <v>0</v>
      </c>
      <c r="K348" s="129" t="s">
        <v>154</v>
      </c>
      <c r="L348" s="31"/>
      <c r="M348" s="134" t="s">
        <v>1</v>
      </c>
      <c r="N348" s="135" t="s">
        <v>41</v>
      </c>
      <c r="P348" s="136">
        <f>O348*H348</f>
        <v>0</v>
      </c>
      <c r="Q348" s="136">
        <v>0</v>
      </c>
      <c r="R348" s="136">
        <f>Q348*H348</f>
        <v>0</v>
      </c>
      <c r="S348" s="136">
        <v>0</v>
      </c>
      <c r="T348" s="137">
        <f>S348*H348</f>
        <v>0</v>
      </c>
      <c r="AR348" s="138" t="s">
        <v>210</v>
      </c>
      <c r="AT348" s="138" t="s">
        <v>151</v>
      </c>
      <c r="AU348" s="138" t="s">
        <v>91</v>
      </c>
      <c r="AY348" s="16" t="s">
        <v>148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6" t="s">
        <v>81</v>
      </c>
      <c r="BK348" s="139">
        <f>ROUND(I348*H348,2)</f>
        <v>0</v>
      </c>
      <c r="BL348" s="16" t="s">
        <v>210</v>
      </c>
      <c r="BM348" s="138" t="s">
        <v>763</v>
      </c>
    </row>
    <row r="349" spans="2:65" s="12" customFormat="1" ht="11.25">
      <c r="B349" s="140"/>
      <c r="D349" s="141" t="s">
        <v>166</v>
      </c>
      <c r="F349" s="143" t="s">
        <v>764</v>
      </c>
      <c r="H349" s="144">
        <v>7.0000000000000001E-3</v>
      </c>
      <c r="I349" s="145"/>
      <c r="L349" s="140"/>
      <c r="M349" s="146"/>
      <c r="T349" s="147"/>
      <c r="AT349" s="142" t="s">
        <v>166</v>
      </c>
      <c r="AU349" s="142" t="s">
        <v>91</v>
      </c>
      <c r="AV349" s="12" t="s">
        <v>86</v>
      </c>
      <c r="AW349" s="12" t="s">
        <v>4</v>
      </c>
      <c r="AX349" s="12" t="s">
        <v>81</v>
      </c>
      <c r="AY349" s="142" t="s">
        <v>148</v>
      </c>
    </row>
    <row r="350" spans="2:65" s="1" customFormat="1" ht="16.5" customHeight="1">
      <c r="B350" s="31"/>
      <c r="C350" s="155" t="s">
        <v>765</v>
      </c>
      <c r="D350" s="155" t="s">
        <v>244</v>
      </c>
      <c r="E350" s="156" t="s">
        <v>766</v>
      </c>
      <c r="F350" s="157" t="s">
        <v>767</v>
      </c>
      <c r="G350" s="158" t="s">
        <v>400</v>
      </c>
      <c r="H350" s="159">
        <v>6.6</v>
      </c>
      <c r="I350" s="160"/>
      <c r="J350" s="161">
        <f>ROUND(I350*H350,2)</f>
        <v>0</v>
      </c>
      <c r="K350" s="157" t="s">
        <v>154</v>
      </c>
      <c r="L350" s="162"/>
      <c r="M350" s="163" t="s">
        <v>1</v>
      </c>
      <c r="N350" s="164" t="s">
        <v>41</v>
      </c>
      <c r="P350" s="136">
        <f>O350*H350</f>
        <v>0</v>
      </c>
      <c r="Q350" s="136">
        <v>1E-3</v>
      </c>
      <c r="R350" s="136">
        <f>Q350*H350</f>
        <v>6.6E-3</v>
      </c>
      <c r="S350" s="136">
        <v>0</v>
      </c>
      <c r="T350" s="137">
        <f>S350*H350</f>
        <v>0</v>
      </c>
      <c r="AR350" s="138" t="s">
        <v>210</v>
      </c>
      <c r="AT350" s="138" t="s">
        <v>244</v>
      </c>
      <c r="AU350" s="138" t="s">
        <v>91</v>
      </c>
      <c r="AY350" s="16" t="s">
        <v>148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6" t="s">
        <v>81</v>
      </c>
      <c r="BK350" s="139">
        <f>ROUND(I350*H350,2)</f>
        <v>0</v>
      </c>
      <c r="BL350" s="16" t="s">
        <v>210</v>
      </c>
      <c r="BM350" s="138" t="s">
        <v>768</v>
      </c>
    </row>
    <row r="351" spans="2:65" s="12" customFormat="1" ht="11.25">
      <c r="B351" s="140"/>
      <c r="D351" s="141" t="s">
        <v>166</v>
      </c>
      <c r="E351" s="142" t="s">
        <v>1</v>
      </c>
      <c r="F351" s="143" t="s">
        <v>769</v>
      </c>
      <c r="H351" s="144">
        <v>6.6</v>
      </c>
      <c r="I351" s="145"/>
      <c r="L351" s="140"/>
      <c r="M351" s="146"/>
      <c r="T351" s="147"/>
      <c r="AT351" s="142" t="s">
        <v>166</v>
      </c>
      <c r="AU351" s="142" t="s">
        <v>91</v>
      </c>
      <c r="AV351" s="12" t="s">
        <v>86</v>
      </c>
      <c r="AW351" s="12" t="s">
        <v>32</v>
      </c>
      <c r="AX351" s="12" t="s">
        <v>81</v>
      </c>
      <c r="AY351" s="142" t="s">
        <v>148</v>
      </c>
    </row>
    <row r="352" spans="2:65" s="1" customFormat="1" ht="21.75" customHeight="1">
      <c r="B352" s="31"/>
      <c r="C352" s="127" t="s">
        <v>770</v>
      </c>
      <c r="D352" s="127" t="s">
        <v>151</v>
      </c>
      <c r="E352" s="128" t="s">
        <v>771</v>
      </c>
      <c r="F352" s="129" t="s">
        <v>772</v>
      </c>
      <c r="G352" s="130" t="s">
        <v>95</v>
      </c>
      <c r="H352" s="131">
        <v>330</v>
      </c>
      <c r="I352" s="132"/>
      <c r="J352" s="133">
        <f>ROUND(I352*H352,2)</f>
        <v>0</v>
      </c>
      <c r="K352" s="129" t="s">
        <v>154</v>
      </c>
      <c r="L352" s="31"/>
      <c r="M352" s="134" t="s">
        <v>1</v>
      </c>
      <c r="N352" s="135" t="s">
        <v>41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210</v>
      </c>
      <c r="AT352" s="138" t="s">
        <v>151</v>
      </c>
      <c r="AU352" s="138" t="s">
        <v>91</v>
      </c>
      <c r="AY352" s="16" t="s">
        <v>148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6" t="s">
        <v>81</v>
      </c>
      <c r="BK352" s="139">
        <f>ROUND(I352*H352,2)</f>
        <v>0</v>
      </c>
      <c r="BL352" s="16" t="s">
        <v>210</v>
      </c>
      <c r="BM352" s="138" t="s">
        <v>773</v>
      </c>
    </row>
    <row r="353" spans="2:65" s="12" customFormat="1" ht="11.25">
      <c r="B353" s="140"/>
      <c r="D353" s="141" t="s">
        <v>166</v>
      </c>
      <c r="E353" s="142" t="s">
        <v>1</v>
      </c>
      <c r="F353" s="143" t="s">
        <v>105</v>
      </c>
      <c r="H353" s="144">
        <v>330</v>
      </c>
      <c r="I353" s="145"/>
      <c r="L353" s="140"/>
      <c r="M353" s="146"/>
      <c r="T353" s="147"/>
      <c r="AT353" s="142" t="s">
        <v>166</v>
      </c>
      <c r="AU353" s="142" t="s">
        <v>91</v>
      </c>
      <c r="AV353" s="12" t="s">
        <v>86</v>
      </c>
      <c r="AW353" s="12" t="s">
        <v>32</v>
      </c>
      <c r="AX353" s="12" t="s">
        <v>81</v>
      </c>
      <c r="AY353" s="142" t="s">
        <v>148</v>
      </c>
    </row>
    <row r="354" spans="2:65" s="1" customFormat="1" ht="16.5" customHeight="1">
      <c r="B354" s="31"/>
      <c r="C354" s="155" t="s">
        <v>774</v>
      </c>
      <c r="D354" s="155" t="s">
        <v>244</v>
      </c>
      <c r="E354" s="156" t="s">
        <v>525</v>
      </c>
      <c r="F354" s="157" t="s">
        <v>526</v>
      </c>
      <c r="G354" s="158" t="s">
        <v>172</v>
      </c>
      <c r="H354" s="159">
        <v>33</v>
      </c>
      <c r="I354" s="160"/>
      <c r="J354" s="161">
        <f>ROUND(I354*H354,2)</f>
        <v>0</v>
      </c>
      <c r="K354" s="157" t="s">
        <v>266</v>
      </c>
      <c r="L354" s="162"/>
      <c r="M354" s="163" t="s">
        <v>1</v>
      </c>
      <c r="N354" s="164" t="s">
        <v>41</v>
      </c>
      <c r="P354" s="136">
        <f>O354*H354</f>
        <v>0</v>
      </c>
      <c r="Q354" s="136">
        <v>0</v>
      </c>
      <c r="R354" s="136">
        <f>Q354*H354</f>
        <v>0</v>
      </c>
      <c r="S354" s="136">
        <v>0</v>
      </c>
      <c r="T354" s="137">
        <f>S354*H354</f>
        <v>0</v>
      </c>
      <c r="AR354" s="138" t="s">
        <v>210</v>
      </c>
      <c r="AT354" s="138" t="s">
        <v>244</v>
      </c>
      <c r="AU354" s="138" t="s">
        <v>91</v>
      </c>
      <c r="AY354" s="16" t="s">
        <v>148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6" t="s">
        <v>81</v>
      </c>
      <c r="BK354" s="139">
        <f>ROUND(I354*H354,2)</f>
        <v>0</v>
      </c>
      <c r="BL354" s="16" t="s">
        <v>210</v>
      </c>
      <c r="BM354" s="138" t="s">
        <v>775</v>
      </c>
    </row>
    <row r="355" spans="2:65" s="12" customFormat="1" ht="11.25">
      <c r="B355" s="140"/>
      <c r="D355" s="141" t="s">
        <v>166</v>
      </c>
      <c r="E355" s="142" t="s">
        <v>1</v>
      </c>
      <c r="F355" s="143" t="s">
        <v>776</v>
      </c>
      <c r="H355" s="144">
        <v>33</v>
      </c>
      <c r="I355" s="145"/>
      <c r="L355" s="140"/>
      <c r="M355" s="146"/>
      <c r="T355" s="147"/>
      <c r="AT355" s="142" t="s">
        <v>166</v>
      </c>
      <c r="AU355" s="142" t="s">
        <v>91</v>
      </c>
      <c r="AV355" s="12" t="s">
        <v>86</v>
      </c>
      <c r="AW355" s="12" t="s">
        <v>32</v>
      </c>
      <c r="AX355" s="12" t="s">
        <v>81</v>
      </c>
      <c r="AY355" s="142" t="s">
        <v>148</v>
      </c>
    </row>
    <row r="356" spans="2:65" s="1" customFormat="1" ht="16.5" customHeight="1">
      <c r="B356" s="31"/>
      <c r="C356" s="127" t="s">
        <v>777</v>
      </c>
      <c r="D356" s="127" t="s">
        <v>151</v>
      </c>
      <c r="E356" s="128" t="s">
        <v>778</v>
      </c>
      <c r="F356" s="129" t="s">
        <v>779</v>
      </c>
      <c r="G356" s="130" t="s">
        <v>95</v>
      </c>
      <c r="H356" s="131">
        <v>330</v>
      </c>
      <c r="I356" s="132"/>
      <c r="J356" s="133">
        <f>ROUND(I356*H356,2)</f>
        <v>0</v>
      </c>
      <c r="K356" s="129" t="s">
        <v>154</v>
      </c>
      <c r="L356" s="31"/>
      <c r="M356" s="134" t="s">
        <v>1</v>
      </c>
      <c r="N356" s="135" t="s">
        <v>41</v>
      </c>
      <c r="P356" s="136">
        <f>O356*H356</f>
        <v>0</v>
      </c>
      <c r="Q356" s="136">
        <v>0</v>
      </c>
      <c r="R356" s="136">
        <f>Q356*H356</f>
        <v>0</v>
      </c>
      <c r="S356" s="136">
        <v>0</v>
      </c>
      <c r="T356" s="137">
        <f>S356*H356</f>
        <v>0</v>
      </c>
      <c r="AR356" s="138" t="s">
        <v>210</v>
      </c>
      <c r="AT356" s="138" t="s">
        <v>151</v>
      </c>
      <c r="AU356" s="138" t="s">
        <v>91</v>
      </c>
      <c r="AY356" s="16" t="s">
        <v>148</v>
      </c>
      <c r="BE356" s="139">
        <f>IF(N356="základní",J356,0)</f>
        <v>0</v>
      </c>
      <c r="BF356" s="139">
        <f>IF(N356="snížená",J356,0)</f>
        <v>0</v>
      </c>
      <c r="BG356" s="139">
        <f>IF(N356="zákl. přenesená",J356,0)</f>
        <v>0</v>
      </c>
      <c r="BH356" s="139">
        <f>IF(N356="sníž. přenesená",J356,0)</f>
        <v>0</v>
      </c>
      <c r="BI356" s="139">
        <f>IF(N356="nulová",J356,0)</f>
        <v>0</v>
      </c>
      <c r="BJ356" s="16" t="s">
        <v>81</v>
      </c>
      <c r="BK356" s="139">
        <f>ROUND(I356*H356,2)</f>
        <v>0</v>
      </c>
      <c r="BL356" s="16" t="s">
        <v>210</v>
      </c>
      <c r="BM356" s="138" t="s">
        <v>780</v>
      </c>
    </row>
    <row r="357" spans="2:65" s="1" customFormat="1" ht="16.5" customHeight="1">
      <c r="B357" s="31"/>
      <c r="C357" s="127" t="s">
        <v>781</v>
      </c>
      <c r="D357" s="127" t="s">
        <v>151</v>
      </c>
      <c r="E357" s="128" t="s">
        <v>782</v>
      </c>
      <c r="F357" s="129" t="s">
        <v>783</v>
      </c>
      <c r="G357" s="130" t="s">
        <v>95</v>
      </c>
      <c r="H357" s="131">
        <v>330</v>
      </c>
      <c r="I357" s="132"/>
      <c r="J357" s="133">
        <f>ROUND(I357*H357,2)</f>
        <v>0</v>
      </c>
      <c r="K357" s="129" t="s">
        <v>154</v>
      </c>
      <c r="L357" s="31"/>
      <c r="M357" s="134" t="s">
        <v>1</v>
      </c>
      <c r="N357" s="135" t="s">
        <v>41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210</v>
      </c>
      <c r="AT357" s="138" t="s">
        <v>151</v>
      </c>
      <c r="AU357" s="138" t="s">
        <v>91</v>
      </c>
      <c r="AY357" s="16" t="s">
        <v>148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81</v>
      </c>
      <c r="BK357" s="139">
        <f>ROUND(I357*H357,2)</f>
        <v>0</v>
      </c>
      <c r="BL357" s="16" t="s">
        <v>210</v>
      </c>
      <c r="BM357" s="138" t="s">
        <v>784</v>
      </c>
    </row>
    <row r="358" spans="2:65" s="1" customFormat="1" ht="16.5" customHeight="1">
      <c r="B358" s="31"/>
      <c r="C358" s="155" t="s">
        <v>785</v>
      </c>
      <c r="D358" s="155" t="s">
        <v>244</v>
      </c>
      <c r="E358" s="156" t="s">
        <v>786</v>
      </c>
      <c r="F358" s="157" t="s">
        <v>787</v>
      </c>
      <c r="G358" s="158" t="s">
        <v>400</v>
      </c>
      <c r="H358" s="159">
        <v>9.9</v>
      </c>
      <c r="I358" s="160"/>
      <c r="J358" s="161">
        <f>ROUND(I358*H358,2)</f>
        <v>0</v>
      </c>
      <c r="K358" s="157" t="s">
        <v>154</v>
      </c>
      <c r="L358" s="162"/>
      <c r="M358" s="163" t="s">
        <v>1</v>
      </c>
      <c r="N358" s="164" t="s">
        <v>41</v>
      </c>
      <c r="P358" s="136">
        <f>O358*H358</f>
        <v>0</v>
      </c>
      <c r="Q358" s="136">
        <v>1E-3</v>
      </c>
      <c r="R358" s="136">
        <f>Q358*H358</f>
        <v>9.9000000000000008E-3</v>
      </c>
      <c r="S358" s="136">
        <v>0</v>
      </c>
      <c r="T358" s="137">
        <f>S358*H358</f>
        <v>0</v>
      </c>
      <c r="AR358" s="138" t="s">
        <v>210</v>
      </c>
      <c r="AT358" s="138" t="s">
        <v>244</v>
      </c>
      <c r="AU358" s="138" t="s">
        <v>91</v>
      </c>
      <c r="AY358" s="16" t="s">
        <v>148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81</v>
      </c>
      <c r="BK358" s="139">
        <f>ROUND(I358*H358,2)</f>
        <v>0</v>
      </c>
      <c r="BL358" s="16" t="s">
        <v>210</v>
      </c>
      <c r="BM358" s="138" t="s">
        <v>788</v>
      </c>
    </row>
    <row r="359" spans="2:65" s="12" customFormat="1" ht="11.25">
      <c r="B359" s="140"/>
      <c r="D359" s="141" t="s">
        <v>166</v>
      </c>
      <c r="F359" s="143" t="s">
        <v>789</v>
      </c>
      <c r="H359" s="144">
        <v>9.9</v>
      </c>
      <c r="I359" s="145"/>
      <c r="L359" s="140"/>
      <c r="M359" s="146"/>
      <c r="T359" s="147"/>
      <c r="AT359" s="142" t="s">
        <v>166</v>
      </c>
      <c r="AU359" s="142" t="s">
        <v>91</v>
      </c>
      <c r="AV359" s="12" t="s">
        <v>86</v>
      </c>
      <c r="AW359" s="12" t="s">
        <v>4</v>
      </c>
      <c r="AX359" s="12" t="s">
        <v>81</v>
      </c>
      <c r="AY359" s="142" t="s">
        <v>148</v>
      </c>
    </row>
    <row r="360" spans="2:65" s="1" customFormat="1" ht="16.5" customHeight="1">
      <c r="B360" s="31"/>
      <c r="C360" s="127" t="s">
        <v>790</v>
      </c>
      <c r="D360" s="127" t="s">
        <v>151</v>
      </c>
      <c r="E360" s="128" t="s">
        <v>791</v>
      </c>
      <c r="F360" s="129" t="s">
        <v>792</v>
      </c>
      <c r="G360" s="130" t="s">
        <v>95</v>
      </c>
      <c r="H360" s="131">
        <v>330</v>
      </c>
      <c r="I360" s="132"/>
      <c r="J360" s="133">
        <f>ROUND(I360*H360,2)</f>
        <v>0</v>
      </c>
      <c r="K360" s="129" t="s">
        <v>154</v>
      </c>
      <c r="L360" s="31"/>
      <c r="M360" s="134" t="s">
        <v>1</v>
      </c>
      <c r="N360" s="135" t="s">
        <v>41</v>
      </c>
      <c r="P360" s="136">
        <f>O360*H360</f>
        <v>0</v>
      </c>
      <c r="Q360" s="136">
        <v>0</v>
      </c>
      <c r="R360" s="136">
        <f>Q360*H360</f>
        <v>0</v>
      </c>
      <c r="S360" s="136">
        <v>0</v>
      </c>
      <c r="T360" s="137">
        <f>S360*H360</f>
        <v>0</v>
      </c>
      <c r="AR360" s="138" t="s">
        <v>81</v>
      </c>
      <c r="AT360" s="138" t="s">
        <v>151</v>
      </c>
      <c r="AU360" s="138" t="s">
        <v>91</v>
      </c>
      <c r="AY360" s="16" t="s">
        <v>148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6" t="s">
        <v>81</v>
      </c>
      <c r="BK360" s="139">
        <f>ROUND(I360*H360,2)</f>
        <v>0</v>
      </c>
      <c r="BL360" s="16" t="s">
        <v>81</v>
      </c>
      <c r="BM360" s="138" t="s">
        <v>793</v>
      </c>
    </row>
    <row r="361" spans="2:65" s="11" customFormat="1" ht="20.85" customHeight="1">
      <c r="B361" s="115"/>
      <c r="D361" s="116" t="s">
        <v>75</v>
      </c>
      <c r="E361" s="125" t="s">
        <v>353</v>
      </c>
      <c r="F361" s="125" t="s">
        <v>354</v>
      </c>
      <c r="I361" s="118"/>
      <c r="J361" s="126">
        <f>BK361</f>
        <v>0</v>
      </c>
      <c r="L361" s="115"/>
      <c r="M361" s="120"/>
      <c r="P361" s="121">
        <f>SUM(P362:P363)</f>
        <v>0</v>
      </c>
      <c r="R361" s="121">
        <f>SUM(R362:R363)</f>
        <v>0</v>
      </c>
      <c r="T361" s="122">
        <f>SUM(T362:T363)</f>
        <v>0</v>
      </c>
      <c r="AR361" s="116" t="s">
        <v>81</v>
      </c>
      <c r="AT361" s="123" t="s">
        <v>75</v>
      </c>
      <c r="AU361" s="123" t="s">
        <v>86</v>
      </c>
      <c r="AY361" s="116" t="s">
        <v>148</v>
      </c>
      <c r="BK361" s="124">
        <f>SUM(BK362:BK363)</f>
        <v>0</v>
      </c>
    </row>
    <row r="362" spans="2:65" s="1" customFormat="1" ht="16.5" customHeight="1">
      <c r="B362" s="31"/>
      <c r="C362" s="127" t="s">
        <v>794</v>
      </c>
      <c r="D362" s="127" t="s">
        <v>151</v>
      </c>
      <c r="E362" s="128" t="s">
        <v>795</v>
      </c>
      <c r="F362" s="129" t="s">
        <v>796</v>
      </c>
      <c r="G362" s="130" t="s">
        <v>172</v>
      </c>
      <c r="H362" s="131">
        <v>25</v>
      </c>
      <c r="I362" s="132"/>
      <c r="J362" s="133">
        <f>ROUND(I362*H362,2)</f>
        <v>0</v>
      </c>
      <c r="K362" s="129" t="s">
        <v>154</v>
      </c>
      <c r="L362" s="31"/>
      <c r="M362" s="134" t="s">
        <v>1</v>
      </c>
      <c r="N362" s="135" t="s">
        <v>41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104</v>
      </c>
      <c r="AT362" s="138" t="s">
        <v>151</v>
      </c>
      <c r="AU362" s="138" t="s">
        <v>91</v>
      </c>
      <c r="AY362" s="16" t="s">
        <v>148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81</v>
      </c>
      <c r="BK362" s="139">
        <f>ROUND(I362*H362,2)</f>
        <v>0</v>
      </c>
      <c r="BL362" s="16" t="s">
        <v>104</v>
      </c>
      <c r="BM362" s="138" t="s">
        <v>797</v>
      </c>
    </row>
    <row r="363" spans="2:65" s="1" customFormat="1" ht="16.5" customHeight="1">
      <c r="B363" s="31"/>
      <c r="C363" s="127" t="s">
        <v>798</v>
      </c>
      <c r="D363" s="127" t="s">
        <v>151</v>
      </c>
      <c r="E363" s="128" t="s">
        <v>799</v>
      </c>
      <c r="F363" s="129" t="s">
        <v>800</v>
      </c>
      <c r="G363" s="130" t="s">
        <v>172</v>
      </c>
      <c r="H363" s="131">
        <v>25</v>
      </c>
      <c r="I363" s="132"/>
      <c r="J363" s="133">
        <f>ROUND(I363*H363,2)</f>
        <v>0</v>
      </c>
      <c r="K363" s="129" t="s">
        <v>154</v>
      </c>
      <c r="L363" s="31"/>
      <c r="M363" s="134" t="s">
        <v>1</v>
      </c>
      <c r="N363" s="135" t="s">
        <v>41</v>
      </c>
      <c r="P363" s="136">
        <f>O363*H363</f>
        <v>0</v>
      </c>
      <c r="Q363" s="136">
        <v>0</v>
      </c>
      <c r="R363" s="136">
        <f>Q363*H363</f>
        <v>0</v>
      </c>
      <c r="S363" s="136">
        <v>0</v>
      </c>
      <c r="T363" s="137">
        <f>S363*H363</f>
        <v>0</v>
      </c>
      <c r="AR363" s="138" t="s">
        <v>104</v>
      </c>
      <c r="AT363" s="138" t="s">
        <v>151</v>
      </c>
      <c r="AU363" s="138" t="s">
        <v>91</v>
      </c>
      <c r="AY363" s="16" t="s">
        <v>148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6" t="s">
        <v>81</v>
      </c>
      <c r="BK363" s="139">
        <f>ROUND(I363*H363,2)</f>
        <v>0</v>
      </c>
      <c r="BL363" s="16" t="s">
        <v>104</v>
      </c>
      <c r="BM363" s="138" t="s">
        <v>801</v>
      </c>
    </row>
    <row r="364" spans="2:65" s="11" customFormat="1" ht="22.9" customHeight="1">
      <c r="B364" s="115"/>
      <c r="D364" s="116" t="s">
        <v>75</v>
      </c>
      <c r="E364" s="125" t="s">
        <v>802</v>
      </c>
      <c r="F364" s="125" t="s">
        <v>803</v>
      </c>
      <c r="I364" s="118"/>
      <c r="J364" s="126">
        <f>BK364</f>
        <v>0</v>
      </c>
      <c r="L364" s="115"/>
      <c r="M364" s="120"/>
      <c r="P364" s="121">
        <f>SUM(P365:P380)</f>
        <v>0</v>
      </c>
      <c r="R364" s="121">
        <f>SUM(R365:R380)</f>
        <v>6.5109399999999988</v>
      </c>
      <c r="T364" s="122">
        <f>SUM(T365:T380)</f>
        <v>0</v>
      </c>
      <c r="AR364" s="116" t="s">
        <v>104</v>
      </c>
      <c r="AT364" s="123" t="s">
        <v>75</v>
      </c>
      <c r="AU364" s="123" t="s">
        <v>81</v>
      </c>
      <c r="AY364" s="116" t="s">
        <v>148</v>
      </c>
      <c r="BK364" s="124">
        <f>SUM(BK365:BK380)</f>
        <v>0</v>
      </c>
    </row>
    <row r="365" spans="2:65" s="1" customFormat="1" ht="16.5" customHeight="1">
      <c r="B365" s="31"/>
      <c r="C365" s="127" t="s">
        <v>804</v>
      </c>
      <c r="D365" s="127" t="s">
        <v>151</v>
      </c>
      <c r="E365" s="128" t="s">
        <v>805</v>
      </c>
      <c r="F365" s="129" t="s">
        <v>806</v>
      </c>
      <c r="G365" s="130" t="s">
        <v>386</v>
      </c>
      <c r="H365" s="131">
        <v>2</v>
      </c>
      <c r="I365" s="132"/>
      <c r="J365" s="133">
        <f t="shared" ref="J365:J380" si="30">ROUND(I365*H365,2)</f>
        <v>0</v>
      </c>
      <c r="K365" s="129" t="s">
        <v>154</v>
      </c>
      <c r="L365" s="31"/>
      <c r="M365" s="134" t="s">
        <v>1</v>
      </c>
      <c r="N365" s="135" t="s">
        <v>41</v>
      </c>
      <c r="P365" s="136">
        <f t="shared" ref="P365:P380" si="31">O365*H365</f>
        <v>0</v>
      </c>
      <c r="Q365" s="136">
        <v>7.2870000000000004E-2</v>
      </c>
      <c r="R365" s="136">
        <f t="shared" ref="R365:R380" si="32">Q365*H365</f>
        <v>0.14574000000000001</v>
      </c>
      <c r="S365" s="136">
        <v>0</v>
      </c>
      <c r="T365" s="137">
        <f t="shared" ref="T365:T380" si="33">S365*H365</f>
        <v>0</v>
      </c>
      <c r="AR365" s="138" t="s">
        <v>104</v>
      </c>
      <c r="AT365" s="138" t="s">
        <v>151</v>
      </c>
      <c r="AU365" s="138" t="s">
        <v>86</v>
      </c>
      <c r="AY365" s="16" t="s">
        <v>148</v>
      </c>
      <c r="BE365" s="139">
        <f t="shared" ref="BE365:BE380" si="34">IF(N365="základní",J365,0)</f>
        <v>0</v>
      </c>
      <c r="BF365" s="139">
        <f t="shared" ref="BF365:BF380" si="35">IF(N365="snížená",J365,0)</f>
        <v>0</v>
      </c>
      <c r="BG365" s="139">
        <f t="shared" ref="BG365:BG380" si="36">IF(N365="zákl. přenesená",J365,0)</f>
        <v>0</v>
      </c>
      <c r="BH365" s="139">
        <f t="shared" ref="BH365:BH380" si="37">IF(N365="sníž. přenesená",J365,0)</f>
        <v>0</v>
      </c>
      <c r="BI365" s="139">
        <f t="shared" ref="BI365:BI380" si="38">IF(N365="nulová",J365,0)</f>
        <v>0</v>
      </c>
      <c r="BJ365" s="16" t="s">
        <v>81</v>
      </c>
      <c r="BK365" s="139">
        <f t="shared" ref="BK365:BK380" si="39">ROUND(I365*H365,2)</f>
        <v>0</v>
      </c>
      <c r="BL365" s="16" t="s">
        <v>104</v>
      </c>
      <c r="BM365" s="138" t="s">
        <v>807</v>
      </c>
    </row>
    <row r="366" spans="2:65" s="1" customFormat="1" ht="24.2" customHeight="1">
      <c r="B366" s="31"/>
      <c r="C366" s="155" t="s">
        <v>808</v>
      </c>
      <c r="D366" s="155" t="s">
        <v>244</v>
      </c>
      <c r="E366" s="156" t="s">
        <v>809</v>
      </c>
      <c r="F366" s="157" t="s">
        <v>810</v>
      </c>
      <c r="G366" s="158" t="s">
        <v>386</v>
      </c>
      <c r="H366" s="159">
        <v>2</v>
      </c>
      <c r="I366" s="160"/>
      <c r="J366" s="161">
        <f t="shared" si="30"/>
        <v>0</v>
      </c>
      <c r="K366" s="157" t="s">
        <v>266</v>
      </c>
      <c r="L366" s="162"/>
      <c r="M366" s="163" t="s">
        <v>1</v>
      </c>
      <c r="N366" s="164" t="s">
        <v>41</v>
      </c>
      <c r="P366" s="136">
        <f t="shared" si="31"/>
        <v>0</v>
      </c>
      <c r="Q366" s="136">
        <v>1.35E-2</v>
      </c>
      <c r="R366" s="136">
        <f t="shared" si="32"/>
        <v>2.7E-2</v>
      </c>
      <c r="S366" s="136">
        <v>0</v>
      </c>
      <c r="T366" s="137">
        <f t="shared" si="33"/>
        <v>0</v>
      </c>
      <c r="AR366" s="138" t="s">
        <v>182</v>
      </c>
      <c r="AT366" s="138" t="s">
        <v>244</v>
      </c>
      <c r="AU366" s="138" t="s">
        <v>86</v>
      </c>
      <c r="AY366" s="16" t="s">
        <v>148</v>
      </c>
      <c r="BE366" s="139">
        <f t="shared" si="34"/>
        <v>0</v>
      </c>
      <c r="BF366" s="139">
        <f t="shared" si="35"/>
        <v>0</v>
      </c>
      <c r="BG366" s="139">
        <f t="shared" si="36"/>
        <v>0</v>
      </c>
      <c r="BH366" s="139">
        <f t="shared" si="37"/>
        <v>0</v>
      </c>
      <c r="BI366" s="139">
        <f t="shared" si="38"/>
        <v>0</v>
      </c>
      <c r="BJ366" s="16" t="s">
        <v>81</v>
      </c>
      <c r="BK366" s="139">
        <f t="shared" si="39"/>
        <v>0</v>
      </c>
      <c r="BL366" s="16" t="s">
        <v>104</v>
      </c>
      <c r="BM366" s="138" t="s">
        <v>811</v>
      </c>
    </row>
    <row r="367" spans="2:65" s="1" customFormat="1" ht="16.5" customHeight="1">
      <c r="B367" s="31"/>
      <c r="C367" s="127" t="s">
        <v>812</v>
      </c>
      <c r="D367" s="127" t="s">
        <v>151</v>
      </c>
      <c r="E367" s="128" t="s">
        <v>813</v>
      </c>
      <c r="F367" s="129" t="s">
        <v>814</v>
      </c>
      <c r="G367" s="130" t="s">
        <v>386</v>
      </c>
      <c r="H367" s="131">
        <v>10</v>
      </c>
      <c r="I367" s="132"/>
      <c r="J367" s="133">
        <f t="shared" si="30"/>
        <v>0</v>
      </c>
      <c r="K367" s="129" t="s">
        <v>154</v>
      </c>
      <c r="L367" s="31"/>
      <c r="M367" s="134" t="s">
        <v>1</v>
      </c>
      <c r="N367" s="135" t="s">
        <v>41</v>
      </c>
      <c r="P367" s="136">
        <f t="shared" si="31"/>
        <v>0</v>
      </c>
      <c r="Q367" s="136">
        <v>0.35743999999999998</v>
      </c>
      <c r="R367" s="136">
        <f t="shared" si="32"/>
        <v>3.5743999999999998</v>
      </c>
      <c r="S367" s="136">
        <v>0</v>
      </c>
      <c r="T367" s="137">
        <f t="shared" si="33"/>
        <v>0</v>
      </c>
      <c r="AR367" s="138" t="s">
        <v>104</v>
      </c>
      <c r="AT367" s="138" t="s">
        <v>151</v>
      </c>
      <c r="AU367" s="138" t="s">
        <v>86</v>
      </c>
      <c r="AY367" s="16" t="s">
        <v>148</v>
      </c>
      <c r="BE367" s="139">
        <f t="shared" si="34"/>
        <v>0</v>
      </c>
      <c r="BF367" s="139">
        <f t="shared" si="35"/>
        <v>0</v>
      </c>
      <c r="BG367" s="139">
        <f t="shared" si="36"/>
        <v>0</v>
      </c>
      <c r="BH367" s="139">
        <f t="shared" si="37"/>
        <v>0</v>
      </c>
      <c r="BI367" s="139">
        <f t="shared" si="38"/>
        <v>0</v>
      </c>
      <c r="BJ367" s="16" t="s">
        <v>81</v>
      </c>
      <c r="BK367" s="139">
        <f t="shared" si="39"/>
        <v>0</v>
      </c>
      <c r="BL367" s="16" t="s">
        <v>104</v>
      </c>
      <c r="BM367" s="138" t="s">
        <v>815</v>
      </c>
    </row>
    <row r="368" spans="2:65" s="1" customFormat="1" ht="24.2" customHeight="1">
      <c r="B368" s="31"/>
      <c r="C368" s="155" t="s">
        <v>816</v>
      </c>
      <c r="D368" s="155" t="s">
        <v>244</v>
      </c>
      <c r="E368" s="156" t="s">
        <v>817</v>
      </c>
      <c r="F368" s="157" t="s">
        <v>818</v>
      </c>
      <c r="G368" s="158" t="s">
        <v>386</v>
      </c>
      <c r="H368" s="159">
        <v>1</v>
      </c>
      <c r="I368" s="160"/>
      <c r="J368" s="161">
        <f t="shared" si="30"/>
        <v>0</v>
      </c>
      <c r="K368" s="157" t="s">
        <v>266</v>
      </c>
      <c r="L368" s="162"/>
      <c r="M368" s="163" t="s">
        <v>1</v>
      </c>
      <c r="N368" s="164" t="s">
        <v>41</v>
      </c>
      <c r="P368" s="136">
        <f t="shared" si="31"/>
        <v>0</v>
      </c>
      <c r="Q368" s="136">
        <v>5.6599999999999998E-2</v>
      </c>
      <c r="R368" s="136">
        <f t="shared" si="32"/>
        <v>5.6599999999999998E-2</v>
      </c>
      <c r="S368" s="136">
        <v>0</v>
      </c>
      <c r="T368" s="137">
        <f t="shared" si="33"/>
        <v>0</v>
      </c>
      <c r="AR368" s="138" t="s">
        <v>182</v>
      </c>
      <c r="AT368" s="138" t="s">
        <v>244</v>
      </c>
      <c r="AU368" s="138" t="s">
        <v>86</v>
      </c>
      <c r="AY368" s="16" t="s">
        <v>148</v>
      </c>
      <c r="BE368" s="139">
        <f t="shared" si="34"/>
        <v>0</v>
      </c>
      <c r="BF368" s="139">
        <f t="shared" si="35"/>
        <v>0</v>
      </c>
      <c r="BG368" s="139">
        <f t="shared" si="36"/>
        <v>0</v>
      </c>
      <c r="BH368" s="139">
        <f t="shared" si="37"/>
        <v>0</v>
      </c>
      <c r="BI368" s="139">
        <f t="shared" si="38"/>
        <v>0</v>
      </c>
      <c r="BJ368" s="16" t="s">
        <v>81</v>
      </c>
      <c r="BK368" s="139">
        <f t="shared" si="39"/>
        <v>0</v>
      </c>
      <c r="BL368" s="16" t="s">
        <v>104</v>
      </c>
      <c r="BM368" s="138" t="s">
        <v>819</v>
      </c>
    </row>
    <row r="369" spans="2:65" s="1" customFormat="1" ht="33" customHeight="1">
      <c r="B369" s="31"/>
      <c r="C369" s="155" t="s">
        <v>820</v>
      </c>
      <c r="D369" s="155" t="s">
        <v>244</v>
      </c>
      <c r="E369" s="156" t="s">
        <v>821</v>
      </c>
      <c r="F369" s="157" t="s">
        <v>822</v>
      </c>
      <c r="G369" s="158" t="s">
        <v>386</v>
      </c>
      <c r="H369" s="159">
        <v>2</v>
      </c>
      <c r="I369" s="160"/>
      <c r="J369" s="161">
        <f t="shared" si="30"/>
        <v>0</v>
      </c>
      <c r="K369" s="157" t="s">
        <v>266</v>
      </c>
      <c r="L369" s="162"/>
      <c r="M369" s="163" t="s">
        <v>1</v>
      </c>
      <c r="N369" s="164" t="s">
        <v>41</v>
      </c>
      <c r="P369" s="136">
        <f t="shared" si="31"/>
        <v>0</v>
      </c>
      <c r="Q369" s="136">
        <v>5.6599999999999998E-2</v>
      </c>
      <c r="R369" s="136">
        <f t="shared" si="32"/>
        <v>0.1132</v>
      </c>
      <c r="S369" s="136">
        <v>0</v>
      </c>
      <c r="T369" s="137">
        <f t="shared" si="33"/>
        <v>0</v>
      </c>
      <c r="AR369" s="138" t="s">
        <v>182</v>
      </c>
      <c r="AT369" s="138" t="s">
        <v>244</v>
      </c>
      <c r="AU369" s="138" t="s">
        <v>86</v>
      </c>
      <c r="AY369" s="16" t="s">
        <v>148</v>
      </c>
      <c r="BE369" s="139">
        <f t="shared" si="34"/>
        <v>0</v>
      </c>
      <c r="BF369" s="139">
        <f t="shared" si="35"/>
        <v>0</v>
      </c>
      <c r="BG369" s="139">
        <f t="shared" si="36"/>
        <v>0</v>
      </c>
      <c r="BH369" s="139">
        <f t="shared" si="37"/>
        <v>0</v>
      </c>
      <c r="BI369" s="139">
        <f t="shared" si="38"/>
        <v>0</v>
      </c>
      <c r="BJ369" s="16" t="s">
        <v>81</v>
      </c>
      <c r="BK369" s="139">
        <f t="shared" si="39"/>
        <v>0</v>
      </c>
      <c r="BL369" s="16" t="s">
        <v>104</v>
      </c>
      <c r="BM369" s="138" t="s">
        <v>823</v>
      </c>
    </row>
    <row r="370" spans="2:65" s="1" customFormat="1" ht="24.2" customHeight="1">
      <c r="B370" s="31"/>
      <c r="C370" s="155" t="s">
        <v>824</v>
      </c>
      <c r="D370" s="155" t="s">
        <v>244</v>
      </c>
      <c r="E370" s="156" t="s">
        <v>825</v>
      </c>
      <c r="F370" s="157" t="s">
        <v>826</v>
      </c>
      <c r="G370" s="158" t="s">
        <v>386</v>
      </c>
      <c r="H370" s="159">
        <v>1</v>
      </c>
      <c r="I370" s="160"/>
      <c r="J370" s="161">
        <f t="shared" si="30"/>
        <v>0</v>
      </c>
      <c r="K370" s="157" t="s">
        <v>266</v>
      </c>
      <c r="L370" s="162"/>
      <c r="M370" s="163" t="s">
        <v>1</v>
      </c>
      <c r="N370" s="164" t="s">
        <v>41</v>
      </c>
      <c r="P370" s="136">
        <f t="shared" si="31"/>
        <v>0</v>
      </c>
      <c r="Q370" s="136">
        <v>7.0000000000000007E-2</v>
      </c>
      <c r="R370" s="136">
        <f t="shared" si="32"/>
        <v>7.0000000000000007E-2</v>
      </c>
      <c r="S370" s="136">
        <v>0</v>
      </c>
      <c r="T370" s="137">
        <f t="shared" si="33"/>
        <v>0</v>
      </c>
      <c r="AR370" s="138" t="s">
        <v>182</v>
      </c>
      <c r="AT370" s="138" t="s">
        <v>244</v>
      </c>
      <c r="AU370" s="138" t="s">
        <v>86</v>
      </c>
      <c r="AY370" s="16" t="s">
        <v>148</v>
      </c>
      <c r="BE370" s="139">
        <f t="shared" si="34"/>
        <v>0</v>
      </c>
      <c r="BF370" s="139">
        <f t="shared" si="35"/>
        <v>0</v>
      </c>
      <c r="BG370" s="139">
        <f t="shared" si="36"/>
        <v>0</v>
      </c>
      <c r="BH370" s="139">
        <f t="shared" si="37"/>
        <v>0</v>
      </c>
      <c r="BI370" s="139">
        <f t="shared" si="38"/>
        <v>0</v>
      </c>
      <c r="BJ370" s="16" t="s">
        <v>81</v>
      </c>
      <c r="BK370" s="139">
        <f t="shared" si="39"/>
        <v>0</v>
      </c>
      <c r="BL370" s="16" t="s">
        <v>104</v>
      </c>
      <c r="BM370" s="138" t="s">
        <v>827</v>
      </c>
    </row>
    <row r="371" spans="2:65" s="1" customFormat="1" ht="16.5" customHeight="1">
      <c r="B371" s="31"/>
      <c r="C371" s="155" t="s">
        <v>828</v>
      </c>
      <c r="D371" s="155" t="s">
        <v>244</v>
      </c>
      <c r="E371" s="156" t="s">
        <v>829</v>
      </c>
      <c r="F371" s="157" t="s">
        <v>830</v>
      </c>
      <c r="G371" s="158" t="s">
        <v>386</v>
      </c>
      <c r="H371" s="159">
        <v>6</v>
      </c>
      <c r="I371" s="160"/>
      <c r="J371" s="161">
        <f t="shared" si="30"/>
        <v>0</v>
      </c>
      <c r="K371" s="157" t="s">
        <v>266</v>
      </c>
      <c r="L371" s="162"/>
      <c r="M371" s="163" t="s">
        <v>1</v>
      </c>
      <c r="N371" s="164" t="s">
        <v>41</v>
      </c>
      <c r="P371" s="136">
        <f t="shared" si="31"/>
        <v>0</v>
      </c>
      <c r="Q371" s="136">
        <v>7.0000000000000007E-2</v>
      </c>
      <c r="R371" s="136">
        <f t="shared" si="32"/>
        <v>0.42000000000000004</v>
      </c>
      <c r="S371" s="136">
        <v>0</v>
      </c>
      <c r="T371" s="137">
        <f t="shared" si="33"/>
        <v>0</v>
      </c>
      <c r="AR371" s="138" t="s">
        <v>182</v>
      </c>
      <c r="AT371" s="138" t="s">
        <v>244</v>
      </c>
      <c r="AU371" s="138" t="s">
        <v>86</v>
      </c>
      <c r="AY371" s="16" t="s">
        <v>148</v>
      </c>
      <c r="BE371" s="139">
        <f t="shared" si="34"/>
        <v>0</v>
      </c>
      <c r="BF371" s="139">
        <f t="shared" si="35"/>
        <v>0</v>
      </c>
      <c r="BG371" s="139">
        <f t="shared" si="36"/>
        <v>0</v>
      </c>
      <c r="BH371" s="139">
        <f t="shared" si="37"/>
        <v>0</v>
      </c>
      <c r="BI371" s="139">
        <f t="shared" si="38"/>
        <v>0</v>
      </c>
      <c r="BJ371" s="16" t="s">
        <v>81</v>
      </c>
      <c r="BK371" s="139">
        <f t="shared" si="39"/>
        <v>0</v>
      </c>
      <c r="BL371" s="16" t="s">
        <v>104</v>
      </c>
      <c r="BM371" s="138" t="s">
        <v>831</v>
      </c>
    </row>
    <row r="372" spans="2:65" s="1" customFormat="1" ht="16.5" customHeight="1">
      <c r="B372" s="31"/>
      <c r="C372" s="127" t="s">
        <v>832</v>
      </c>
      <c r="D372" s="127" t="s">
        <v>151</v>
      </c>
      <c r="E372" s="128" t="s">
        <v>833</v>
      </c>
      <c r="F372" s="129" t="s">
        <v>834</v>
      </c>
      <c r="G372" s="130" t="s">
        <v>386</v>
      </c>
      <c r="H372" s="131">
        <v>1</v>
      </c>
      <c r="I372" s="132"/>
      <c r="J372" s="133">
        <f t="shared" si="30"/>
        <v>0</v>
      </c>
      <c r="K372" s="129" t="s">
        <v>266</v>
      </c>
      <c r="L372" s="31"/>
      <c r="M372" s="134" t="s">
        <v>1</v>
      </c>
      <c r="N372" s="135" t="s">
        <v>41</v>
      </c>
      <c r="P372" s="136">
        <f t="shared" si="31"/>
        <v>0</v>
      </c>
      <c r="Q372" s="136">
        <v>8.0000000000000004E-4</v>
      </c>
      <c r="R372" s="136">
        <f t="shared" si="32"/>
        <v>8.0000000000000004E-4</v>
      </c>
      <c r="S372" s="136">
        <v>0</v>
      </c>
      <c r="T372" s="137">
        <f t="shared" si="33"/>
        <v>0</v>
      </c>
      <c r="AR372" s="138" t="s">
        <v>104</v>
      </c>
      <c r="AT372" s="138" t="s">
        <v>151</v>
      </c>
      <c r="AU372" s="138" t="s">
        <v>86</v>
      </c>
      <c r="AY372" s="16" t="s">
        <v>148</v>
      </c>
      <c r="BE372" s="139">
        <f t="shared" si="34"/>
        <v>0</v>
      </c>
      <c r="BF372" s="139">
        <f t="shared" si="35"/>
        <v>0</v>
      </c>
      <c r="BG372" s="139">
        <f t="shared" si="36"/>
        <v>0</v>
      </c>
      <c r="BH372" s="139">
        <f t="shared" si="37"/>
        <v>0</v>
      </c>
      <c r="BI372" s="139">
        <f t="shared" si="38"/>
        <v>0</v>
      </c>
      <c r="BJ372" s="16" t="s">
        <v>81</v>
      </c>
      <c r="BK372" s="139">
        <f t="shared" si="39"/>
        <v>0</v>
      </c>
      <c r="BL372" s="16" t="s">
        <v>104</v>
      </c>
      <c r="BM372" s="138" t="s">
        <v>835</v>
      </c>
    </row>
    <row r="373" spans="2:65" s="1" customFormat="1" ht="21.75" customHeight="1">
      <c r="B373" s="31"/>
      <c r="C373" s="155" t="s">
        <v>836</v>
      </c>
      <c r="D373" s="155" t="s">
        <v>244</v>
      </c>
      <c r="E373" s="156" t="s">
        <v>837</v>
      </c>
      <c r="F373" s="157" t="s">
        <v>838</v>
      </c>
      <c r="G373" s="158" t="s">
        <v>386</v>
      </c>
      <c r="H373" s="159">
        <v>1</v>
      </c>
      <c r="I373" s="160"/>
      <c r="J373" s="161">
        <f t="shared" si="30"/>
        <v>0</v>
      </c>
      <c r="K373" s="157" t="s">
        <v>266</v>
      </c>
      <c r="L373" s="162"/>
      <c r="M373" s="163" t="s">
        <v>1</v>
      </c>
      <c r="N373" s="164" t="s">
        <v>41</v>
      </c>
      <c r="P373" s="136">
        <f t="shared" si="31"/>
        <v>0</v>
      </c>
      <c r="Q373" s="136">
        <v>0.1</v>
      </c>
      <c r="R373" s="136">
        <f t="shared" si="32"/>
        <v>0.1</v>
      </c>
      <c r="S373" s="136">
        <v>0</v>
      </c>
      <c r="T373" s="137">
        <f t="shared" si="33"/>
        <v>0</v>
      </c>
      <c r="AR373" s="138" t="s">
        <v>182</v>
      </c>
      <c r="AT373" s="138" t="s">
        <v>244</v>
      </c>
      <c r="AU373" s="138" t="s">
        <v>86</v>
      </c>
      <c r="AY373" s="16" t="s">
        <v>148</v>
      </c>
      <c r="BE373" s="139">
        <f t="shared" si="34"/>
        <v>0</v>
      </c>
      <c r="BF373" s="139">
        <f t="shared" si="35"/>
        <v>0</v>
      </c>
      <c r="BG373" s="139">
        <f t="shared" si="36"/>
        <v>0</v>
      </c>
      <c r="BH373" s="139">
        <f t="shared" si="37"/>
        <v>0</v>
      </c>
      <c r="BI373" s="139">
        <f t="shared" si="38"/>
        <v>0</v>
      </c>
      <c r="BJ373" s="16" t="s">
        <v>81</v>
      </c>
      <c r="BK373" s="139">
        <f t="shared" si="39"/>
        <v>0</v>
      </c>
      <c r="BL373" s="16" t="s">
        <v>104</v>
      </c>
      <c r="BM373" s="138" t="s">
        <v>839</v>
      </c>
    </row>
    <row r="374" spans="2:65" s="1" customFormat="1" ht="16.5" customHeight="1">
      <c r="B374" s="31"/>
      <c r="C374" s="127" t="s">
        <v>840</v>
      </c>
      <c r="D374" s="127" t="s">
        <v>151</v>
      </c>
      <c r="E374" s="128" t="s">
        <v>841</v>
      </c>
      <c r="F374" s="129" t="s">
        <v>842</v>
      </c>
      <c r="G374" s="130" t="s">
        <v>386</v>
      </c>
      <c r="H374" s="131">
        <v>4</v>
      </c>
      <c r="I374" s="132"/>
      <c r="J374" s="133">
        <f t="shared" si="30"/>
        <v>0</v>
      </c>
      <c r="K374" s="129" t="s">
        <v>266</v>
      </c>
      <c r="L374" s="31"/>
      <c r="M374" s="134" t="s">
        <v>1</v>
      </c>
      <c r="N374" s="135" t="s">
        <v>41</v>
      </c>
      <c r="P374" s="136">
        <f t="shared" si="31"/>
        <v>0</v>
      </c>
      <c r="Q374" s="136">
        <v>8.0000000000000004E-4</v>
      </c>
      <c r="R374" s="136">
        <f t="shared" si="32"/>
        <v>3.2000000000000002E-3</v>
      </c>
      <c r="S374" s="136">
        <v>0</v>
      </c>
      <c r="T374" s="137">
        <f t="shared" si="33"/>
        <v>0</v>
      </c>
      <c r="AR374" s="138" t="s">
        <v>104</v>
      </c>
      <c r="AT374" s="138" t="s">
        <v>151</v>
      </c>
      <c r="AU374" s="138" t="s">
        <v>86</v>
      </c>
      <c r="AY374" s="16" t="s">
        <v>148</v>
      </c>
      <c r="BE374" s="139">
        <f t="shared" si="34"/>
        <v>0</v>
      </c>
      <c r="BF374" s="139">
        <f t="shared" si="35"/>
        <v>0</v>
      </c>
      <c r="BG374" s="139">
        <f t="shared" si="36"/>
        <v>0</v>
      </c>
      <c r="BH374" s="139">
        <f t="shared" si="37"/>
        <v>0</v>
      </c>
      <c r="BI374" s="139">
        <f t="shared" si="38"/>
        <v>0</v>
      </c>
      <c r="BJ374" s="16" t="s">
        <v>81</v>
      </c>
      <c r="BK374" s="139">
        <f t="shared" si="39"/>
        <v>0</v>
      </c>
      <c r="BL374" s="16" t="s">
        <v>104</v>
      </c>
      <c r="BM374" s="138" t="s">
        <v>843</v>
      </c>
    </row>
    <row r="375" spans="2:65" s="1" customFormat="1" ht="16.5" customHeight="1">
      <c r="B375" s="31"/>
      <c r="C375" s="155" t="s">
        <v>844</v>
      </c>
      <c r="D375" s="155" t="s">
        <v>244</v>
      </c>
      <c r="E375" s="156" t="s">
        <v>845</v>
      </c>
      <c r="F375" s="157" t="s">
        <v>846</v>
      </c>
      <c r="G375" s="158" t="s">
        <v>386</v>
      </c>
      <c r="H375" s="159">
        <v>1</v>
      </c>
      <c r="I375" s="160"/>
      <c r="J375" s="161">
        <f t="shared" si="30"/>
        <v>0</v>
      </c>
      <c r="K375" s="157" t="s">
        <v>266</v>
      </c>
      <c r="L375" s="162"/>
      <c r="M375" s="163" t="s">
        <v>1</v>
      </c>
      <c r="N375" s="164" t="s">
        <v>41</v>
      </c>
      <c r="P375" s="136">
        <f t="shared" si="31"/>
        <v>0</v>
      </c>
      <c r="Q375" s="136">
        <v>0.5</v>
      </c>
      <c r="R375" s="136">
        <f t="shared" si="32"/>
        <v>0.5</v>
      </c>
      <c r="S375" s="136">
        <v>0</v>
      </c>
      <c r="T375" s="137">
        <f t="shared" si="33"/>
        <v>0</v>
      </c>
      <c r="AR375" s="138" t="s">
        <v>182</v>
      </c>
      <c r="AT375" s="138" t="s">
        <v>244</v>
      </c>
      <c r="AU375" s="138" t="s">
        <v>86</v>
      </c>
      <c r="AY375" s="16" t="s">
        <v>148</v>
      </c>
      <c r="BE375" s="139">
        <f t="shared" si="34"/>
        <v>0</v>
      </c>
      <c r="BF375" s="139">
        <f t="shared" si="35"/>
        <v>0</v>
      </c>
      <c r="BG375" s="139">
        <f t="shared" si="36"/>
        <v>0</v>
      </c>
      <c r="BH375" s="139">
        <f t="shared" si="37"/>
        <v>0</v>
      </c>
      <c r="BI375" s="139">
        <f t="shared" si="38"/>
        <v>0</v>
      </c>
      <c r="BJ375" s="16" t="s">
        <v>81</v>
      </c>
      <c r="BK375" s="139">
        <f t="shared" si="39"/>
        <v>0</v>
      </c>
      <c r="BL375" s="16" t="s">
        <v>104</v>
      </c>
      <c r="BM375" s="138" t="s">
        <v>847</v>
      </c>
    </row>
    <row r="376" spans="2:65" s="1" customFormat="1" ht="16.5" customHeight="1">
      <c r="B376" s="31"/>
      <c r="C376" s="155" t="s">
        <v>848</v>
      </c>
      <c r="D376" s="155" t="s">
        <v>244</v>
      </c>
      <c r="E376" s="156" t="s">
        <v>849</v>
      </c>
      <c r="F376" s="157" t="s">
        <v>850</v>
      </c>
      <c r="G376" s="158" t="s">
        <v>386</v>
      </c>
      <c r="H376" s="159">
        <v>1</v>
      </c>
      <c r="I376" s="160"/>
      <c r="J376" s="161">
        <f t="shared" si="30"/>
        <v>0</v>
      </c>
      <c r="K376" s="157" t="s">
        <v>266</v>
      </c>
      <c r="L376" s="162"/>
      <c r="M376" s="163" t="s">
        <v>1</v>
      </c>
      <c r="N376" s="164" t="s">
        <v>41</v>
      </c>
      <c r="P376" s="136">
        <f t="shared" si="31"/>
        <v>0</v>
      </c>
      <c r="Q376" s="136">
        <v>0.5</v>
      </c>
      <c r="R376" s="136">
        <f t="shared" si="32"/>
        <v>0.5</v>
      </c>
      <c r="S376" s="136">
        <v>0</v>
      </c>
      <c r="T376" s="137">
        <f t="shared" si="33"/>
        <v>0</v>
      </c>
      <c r="AR376" s="138" t="s">
        <v>182</v>
      </c>
      <c r="AT376" s="138" t="s">
        <v>244</v>
      </c>
      <c r="AU376" s="138" t="s">
        <v>86</v>
      </c>
      <c r="AY376" s="16" t="s">
        <v>148</v>
      </c>
      <c r="BE376" s="139">
        <f t="shared" si="34"/>
        <v>0</v>
      </c>
      <c r="BF376" s="139">
        <f t="shared" si="35"/>
        <v>0</v>
      </c>
      <c r="BG376" s="139">
        <f t="shared" si="36"/>
        <v>0</v>
      </c>
      <c r="BH376" s="139">
        <f t="shared" si="37"/>
        <v>0</v>
      </c>
      <c r="BI376" s="139">
        <f t="shared" si="38"/>
        <v>0</v>
      </c>
      <c r="BJ376" s="16" t="s">
        <v>81</v>
      </c>
      <c r="BK376" s="139">
        <f t="shared" si="39"/>
        <v>0</v>
      </c>
      <c r="BL376" s="16" t="s">
        <v>104</v>
      </c>
      <c r="BM376" s="138" t="s">
        <v>851</v>
      </c>
    </row>
    <row r="377" spans="2:65" s="1" customFormat="1" ht="16.5" customHeight="1">
      <c r="B377" s="31"/>
      <c r="C377" s="155" t="s">
        <v>852</v>
      </c>
      <c r="D377" s="155" t="s">
        <v>244</v>
      </c>
      <c r="E377" s="156" t="s">
        <v>853</v>
      </c>
      <c r="F377" s="157" t="s">
        <v>854</v>
      </c>
      <c r="G377" s="158" t="s">
        <v>386</v>
      </c>
      <c r="H377" s="159">
        <v>1</v>
      </c>
      <c r="I377" s="160"/>
      <c r="J377" s="161">
        <f t="shared" si="30"/>
        <v>0</v>
      </c>
      <c r="K377" s="157" t="s">
        <v>266</v>
      </c>
      <c r="L377" s="162"/>
      <c r="M377" s="163" t="s">
        <v>1</v>
      </c>
      <c r="N377" s="164" t="s">
        <v>41</v>
      </c>
      <c r="P377" s="136">
        <f t="shared" si="31"/>
        <v>0</v>
      </c>
      <c r="Q377" s="136">
        <v>0.5</v>
      </c>
      <c r="R377" s="136">
        <f t="shared" si="32"/>
        <v>0.5</v>
      </c>
      <c r="S377" s="136">
        <v>0</v>
      </c>
      <c r="T377" s="137">
        <f t="shared" si="33"/>
        <v>0</v>
      </c>
      <c r="AR377" s="138" t="s">
        <v>182</v>
      </c>
      <c r="AT377" s="138" t="s">
        <v>244</v>
      </c>
      <c r="AU377" s="138" t="s">
        <v>86</v>
      </c>
      <c r="AY377" s="16" t="s">
        <v>148</v>
      </c>
      <c r="BE377" s="139">
        <f t="shared" si="34"/>
        <v>0</v>
      </c>
      <c r="BF377" s="139">
        <f t="shared" si="35"/>
        <v>0</v>
      </c>
      <c r="BG377" s="139">
        <f t="shared" si="36"/>
        <v>0</v>
      </c>
      <c r="BH377" s="139">
        <f t="shared" si="37"/>
        <v>0</v>
      </c>
      <c r="BI377" s="139">
        <f t="shared" si="38"/>
        <v>0</v>
      </c>
      <c r="BJ377" s="16" t="s">
        <v>81</v>
      </c>
      <c r="BK377" s="139">
        <f t="shared" si="39"/>
        <v>0</v>
      </c>
      <c r="BL377" s="16" t="s">
        <v>104</v>
      </c>
      <c r="BM377" s="138" t="s">
        <v>855</v>
      </c>
    </row>
    <row r="378" spans="2:65" s="1" customFormat="1" ht="24.2" customHeight="1">
      <c r="B378" s="31"/>
      <c r="C378" s="155" t="s">
        <v>856</v>
      </c>
      <c r="D378" s="155" t="s">
        <v>244</v>
      </c>
      <c r="E378" s="156" t="s">
        <v>857</v>
      </c>
      <c r="F378" s="157" t="s">
        <v>858</v>
      </c>
      <c r="G378" s="158" t="s">
        <v>386</v>
      </c>
      <c r="H378" s="159">
        <v>1</v>
      </c>
      <c r="I378" s="160"/>
      <c r="J378" s="161">
        <f t="shared" si="30"/>
        <v>0</v>
      </c>
      <c r="K378" s="157" t="s">
        <v>266</v>
      </c>
      <c r="L378" s="162"/>
      <c r="M378" s="163" t="s">
        <v>1</v>
      </c>
      <c r="N378" s="164" t="s">
        <v>41</v>
      </c>
      <c r="P378" s="136">
        <f t="shared" si="31"/>
        <v>0</v>
      </c>
      <c r="Q378" s="136">
        <v>0.5</v>
      </c>
      <c r="R378" s="136">
        <f t="shared" si="32"/>
        <v>0.5</v>
      </c>
      <c r="S378" s="136">
        <v>0</v>
      </c>
      <c r="T378" s="137">
        <f t="shared" si="33"/>
        <v>0</v>
      </c>
      <c r="AR378" s="138" t="s">
        <v>182</v>
      </c>
      <c r="AT378" s="138" t="s">
        <v>244</v>
      </c>
      <c r="AU378" s="138" t="s">
        <v>86</v>
      </c>
      <c r="AY378" s="16" t="s">
        <v>148</v>
      </c>
      <c r="BE378" s="139">
        <f t="shared" si="34"/>
        <v>0</v>
      </c>
      <c r="BF378" s="139">
        <f t="shared" si="35"/>
        <v>0</v>
      </c>
      <c r="BG378" s="139">
        <f t="shared" si="36"/>
        <v>0</v>
      </c>
      <c r="BH378" s="139">
        <f t="shared" si="37"/>
        <v>0</v>
      </c>
      <c r="BI378" s="139">
        <f t="shared" si="38"/>
        <v>0</v>
      </c>
      <c r="BJ378" s="16" t="s">
        <v>81</v>
      </c>
      <c r="BK378" s="139">
        <f t="shared" si="39"/>
        <v>0</v>
      </c>
      <c r="BL378" s="16" t="s">
        <v>104</v>
      </c>
      <c r="BM378" s="138" t="s">
        <v>859</v>
      </c>
    </row>
    <row r="379" spans="2:65" s="1" customFormat="1" ht="16.5" customHeight="1">
      <c r="B379" s="31"/>
      <c r="C379" s="127" t="s">
        <v>860</v>
      </c>
      <c r="D379" s="127" t="s">
        <v>151</v>
      </c>
      <c r="E379" s="128" t="s">
        <v>861</v>
      </c>
      <c r="F379" s="129" t="s">
        <v>862</v>
      </c>
      <c r="G379" s="130" t="s">
        <v>172</v>
      </c>
      <c r="H379" s="131">
        <v>7</v>
      </c>
      <c r="I379" s="132"/>
      <c r="J379" s="133">
        <f t="shared" si="30"/>
        <v>0</v>
      </c>
      <c r="K379" s="129" t="s">
        <v>266</v>
      </c>
      <c r="L379" s="31"/>
      <c r="M379" s="134" t="s">
        <v>1</v>
      </c>
      <c r="N379" s="135" t="s">
        <v>41</v>
      </c>
      <c r="P379" s="136">
        <f t="shared" si="31"/>
        <v>0</v>
      </c>
      <c r="Q379" s="136">
        <v>0</v>
      </c>
      <c r="R379" s="136">
        <f t="shared" si="32"/>
        <v>0</v>
      </c>
      <c r="S379" s="136">
        <v>0</v>
      </c>
      <c r="T379" s="137">
        <f t="shared" si="33"/>
        <v>0</v>
      </c>
      <c r="AR379" s="138" t="s">
        <v>81</v>
      </c>
      <c r="AT379" s="138" t="s">
        <v>151</v>
      </c>
      <c r="AU379" s="138" t="s">
        <v>86</v>
      </c>
      <c r="AY379" s="16" t="s">
        <v>148</v>
      </c>
      <c r="BE379" s="139">
        <f t="shared" si="34"/>
        <v>0</v>
      </c>
      <c r="BF379" s="139">
        <f t="shared" si="35"/>
        <v>0</v>
      </c>
      <c r="BG379" s="139">
        <f t="shared" si="36"/>
        <v>0</v>
      </c>
      <c r="BH379" s="139">
        <f t="shared" si="37"/>
        <v>0</v>
      </c>
      <c r="BI379" s="139">
        <f t="shared" si="38"/>
        <v>0</v>
      </c>
      <c r="BJ379" s="16" t="s">
        <v>81</v>
      </c>
      <c r="BK379" s="139">
        <f t="shared" si="39"/>
        <v>0</v>
      </c>
      <c r="BL379" s="16" t="s">
        <v>81</v>
      </c>
      <c r="BM379" s="138" t="s">
        <v>863</v>
      </c>
    </row>
    <row r="380" spans="2:65" s="1" customFormat="1" ht="16.5" customHeight="1">
      <c r="B380" s="31"/>
      <c r="C380" s="127" t="s">
        <v>864</v>
      </c>
      <c r="D380" s="127" t="s">
        <v>151</v>
      </c>
      <c r="E380" s="128" t="s">
        <v>865</v>
      </c>
      <c r="F380" s="129" t="s">
        <v>866</v>
      </c>
      <c r="G380" s="130" t="s">
        <v>172</v>
      </c>
      <c r="H380" s="131">
        <v>7</v>
      </c>
      <c r="I380" s="132"/>
      <c r="J380" s="133">
        <f t="shared" si="30"/>
        <v>0</v>
      </c>
      <c r="K380" s="129" t="s">
        <v>266</v>
      </c>
      <c r="L380" s="31"/>
      <c r="M380" s="174" t="s">
        <v>1</v>
      </c>
      <c r="N380" s="175" t="s">
        <v>41</v>
      </c>
      <c r="O380" s="176"/>
      <c r="P380" s="177">
        <f t="shared" si="31"/>
        <v>0</v>
      </c>
      <c r="Q380" s="177">
        <v>0</v>
      </c>
      <c r="R380" s="177">
        <f t="shared" si="32"/>
        <v>0</v>
      </c>
      <c r="S380" s="177">
        <v>0</v>
      </c>
      <c r="T380" s="178">
        <f t="shared" si="33"/>
        <v>0</v>
      </c>
      <c r="AR380" s="138" t="s">
        <v>81</v>
      </c>
      <c r="AT380" s="138" t="s">
        <v>151</v>
      </c>
      <c r="AU380" s="138" t="s">
        <v>86</v>
      </c>
      <c r="AY380" s="16" t="s">
        <v>148</v>
      </c>
      <c r="BE380" s="139">
        <f t="shared" si="34"/>
        <v>0</v>
      </c>
      <c r="BF380" s="139">
        <f t="shared" si="35"/>
        <v>0</v>
      </c>
      <c r="BG380" s="139">
        <f t="shared" si="36"/>
        <v>0</v>
      </c>
      <c r="BH380" s="139">
        <f t="shared" si="37"/>
        <v>0</v>
      </c>
      <c r="BI380" s="139">
        <f t="shared" si="38"/>
        <v>0</v>
      </c>
      <c r="BJ380" s="16" t="s">
        <v>81</v>
      </c>
      <c r="BK380" s="139">
        <f t="shared" si="39"/>
        <v>0</v>
      </c>
      <c r="BL380" s="16" t="s">
        <v>81</v>
      </c>
      <c r="BM380" s="138" t="s">
        <v>867</v>
      </c>
    </row>
    <row r="381" spans="2:65" s="1" customFormat="1" ht="6.95" customHeight="1">
      <c r="B381" s="43"/>
      <c r="C381" s="44"/>
      <c r="D381" s="44"/>
      <c r="E381" s="44"/>
      <c r="F381" s="44"/>
      <c r="G381" s="44"/>
      <c r="H381" s="44"/>
      <c r="I381" s="44"/>
      <c r="J381" s="44"/>
      <c r="K381" s="44"/>
      <c r="L381" s="31"/>
    </row>
  </sheetData>
  <sheetProtection algorithmName="SHA-512" hashValue="aEuO3zQ4kMvxCRAi8jSPq5Xc5RYMSqYdaGHXY104OULF4rvlrVXu/QM2OMT7z3eQVqMXZD1i2xrqunYQc1vFCQ==" saltValue="jq4rCaQ58PwDI/ituziK1FtuuiMTetpLKMlSzZpaWg0KxkR+aW98KzkoxZXchkY1dC0Bg47JkWO5uygRGl4fmA==" spinCount="100000" sheet="1" objects="1" scenarios="1" formatColumns="0" formatRows="0" autoFilter="0"/>
  <autoFilter ref="C127:K380" xr:uid="{00000000-0009-0000-0000-000001000000}"/>
  <mergeCells count="6">
    <mergeCell ref="L2:V2"/>
    <mergeCell ref="E7:H7"/>
    <mergeCell ref="E16:H16"/>
    <mergeCell ref="E25:H25"/>
    <mergeCell ref="E85:H85"/>
    <mergeCell ref="E120:H12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8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868</v>
      </c>
      <c r="H4" s="19"/>
    </row>
    <row r="5" spans="2:8" ht="12" customHeight="1">
      <c r="B5" s="19"/>
      <c r="C5" s="23" t="s">
        <v>13</v>
      </c>
      <c r="D5" s="195" t="s">
        <v>14</v>
      </c>
      <c r="E5" s="191"/>
      <c r="F5" s="191"/>
      <c r="H5" s="19"/>
    </row>
    <row r="6" spans="2:8" ht="36.950000000000003" customHeight="1">
      <c r="B6" s="19"/>
      <c r="C6" s="25" t="s">
        <v>16</v>
      </c>
      <c r="D6" s="192" t="s">
        <v>17</v>
      </c>
      <c r="E6" s="191"/>
      <c r="F6" s="191"/>
      <c r="H6" s="19"/>
    </row>
    <row r="7" spans="2:8" ht="16.5" customHeight="1">
      <c r="B7" s="19"/>
      <c r="C7" s="26" t="s">
        <v>22</v>
      </c>
      <c r="D7" s="51" t="str">
        <f>'Rekapitulace stavby'!AN8</f>
        <v>22. 8. 2023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135</v>
      </c>
      <c r="F9" s="110" t="s">
        <v>869</v>
      </c>
      <c r="H9" s="107"/>
    </row>
    <row r="10" spans="2:8" s="1" customFormat="1" ht="26.45" customHeight="1">
      <c r="B10" s="31"/>
      <c r="C10" s="179" t="s">
        <v>14</v>
      </c>
      <c r="D10" s="179" t="s">
        <v>17</v>
      </c>
      <c r="H10" s="31"/>
    </row>
    <row r="11" spans="2:8" s="1" customFormat="1" ht="16.899999999999999" customHeight="1">
      <c r="B11" s="31"/>
      <c r="C11" s="180" t="s">
        <v>83</v>
      </c>
      <c r="D11" s="181" t="s">
        <v>1</v>
      </c>
      <c r="E11" s="182" t="s">
        <v>84</v>
      </c>
      <c r="F11" s="183">
        <v>14.2</v>
      </c>
      <c r="H11" s="31"/>
    </row>
    <row r="12" spans="2:8" s="1" customFormat="1" ht="16.899999999999999" customHeight="1">
      <c r="B12" s="31"/>
      <c r="C12" s="184" t="s">
        <v>83</v>
      </c>
      <c r="D12" s="184" t="s">
        <v>308</v>
      </c>
      <c r="E12" s="16" t="s">
        <v>1</v>
      </c>
      <c r="F12" s="185">
        <v>14.2</v>
      </c>
      <c r="H12" s="31"/>
    </row>
    <row r="13" spans="2:8" s="1" customFormat="1" ht="16.899999999999999" customHeight="1">
      <c r="B13" s="31"/>
      <c r="C13" s="180" t="s">
        <v>87</v>
      </c>
      <c r="D13" s="181" t="s">
        <v>88</v>
      </c>
      <c r="E13" s="182" t="s">
        <v>89</v>
      </c>
      <c r="F13" s="183">
        <v>1510</v>
      </c>
      <c r="H13" s="31"/>
    </row>
    <row r="14" spans="2:8" s="1" customFormat="1" ht="16.899999999999999" customHeight="1">
      <c r="B14" s="31"/>
      <c r="C14" s="184" t="s">
        <v>1</v>
      </c>
      <c r="D14" s="184" t="s">
        <v>870</v>
      </c>
      <c r="E14" s="16" t="s">
        <v>1</v>
      </c>
      <c r="F14" s="185">
        <v>1510</v>
      </c>
      <c r="H14" s="31"/>
    </row>
    <row r="15" spans="2:8" s="1" customFormat="1" ht="16.899999999999999" customHeight="1">
      <c r="B15" s="31"/>
      <c r="C15" s="186" t="s">
        <v>871</v>
      </c>
      <c r="H15" s="31"/>
    </row>
    <row r="16" spans="2:8" s="1" customFormat="1" ht="16.899999999999999" customHeight="1">
      <c r="B16" s="31"/>
      <c r="C16" s="184" t="s">
        <v>584</v>
      </c>
      <c r="D16" s="184" t="s">
        <v>585</v>
      </c>
      <c r="E16" s="16" t="s">
        <v>386</v>
      </c>
      <c r="F16" s="185">
        <v>2045</v>
      </c>
      <c r="H16" s="31"/>
    </row>
    <row r="17" spans="2:8" s="1" customFormat="1" ht="16.899999999999999" customHeight="1">
      <c r="B17" s="31"/>
      <c r="C17" s="184" t="s">
        <v>593</v>
      </c>
      <c r="D17" s="184" t="s">
        <v>594</v>
      </c>
      <c r="E17" s="16" t="s">
        <v>386</v>
      </c>
      <c r="F17" s="185">
        <v>1510</v>
      </c>
      <c r="H17" s="31"/>
    </row>
    <row r="18" spans="2:8" s="1" customFormat="1" ht="16.899999999999999" customHeight="1">
      <c r="B18" s="31"/>
      <c r="C18" s="180" t="s">
        <v>872</v>
      </c>
      <c r="D18" s="181" t="s">
        <v>873</v>
      </c>
      <c r="E18" s="182" t="s">
        <v>164</v>
      </c>
      <c r="F18" s="183">
        <v>65</v>
      </c>
      <c r="H18" s="31"/>
    </row>
    <row r="19" spans="2:8" s="1" customFormat="1" ht="16.899999999999999" customHeight="1">
      <c r="B19" s="31"/>
      <c r="C19" s="184" t="s">
        <v>1</v>
      </c>
      <c r="D19" s="184" t="s">
        <v>441</v>
      </c>
      <c r="E19" s="16" t="s">
        <v>1</v>
      </c>
      <c r="F19" s="185">
        <v>65</v>
      </c>
      <c r="H19" s="31"/>
    </row>
    <row r="20" spans="2:8" s="1" customFormat="1" ht="16.899999999999999" customHeight="1">
      <c r="B20" s="31"/>
      <c r="C20" s="186" t="s">
        <v>871</v>
      </c>
      <c r="H20" s="31"/>
    </row>
    <row r="21" spans="2:8" s="1" customFormat="1" ht="16.899999999999999" customHeight="1">
      <c r="B21" s="31"/>
      <c r="C21" s="184" t="s">
        <v>535</v>
      </c>
      <c r="D21" s="184" t="s">
        <v>536</v>
      </c>
      <c r="E21" s="16" t="s">
        <v>164</v>
      </c>
      <c r="F21" s="185">
        <v>65</v>
      </c>
      <c r="H21" s="31"/>
    </row>
    <row r="22" spans="2:8" s="1" customFormat="1" ht="16.899999999999999" customHeight="1">
      <c r="B22" s="31"/>
      <c r="C22" s="184" t="s">
        <v>540</v>
      </c>
      <c r="D22" s="184" t="s">
        <v>541</v>
      </c>
      <c r="E22" s="16" t="s">
        <v>164</v>
      </c>
      <c r="F22" s="185">
        <v>71.5</v>
      </c>
      <c r="H22" s="31"/>
    </row>
    <row r="23" spans="2:8" s="1" customFormat="1" ht="16.899999999999999" customHeight="1">
      <c r="B23" s="31"/>
      <c r="C23" s="184" t="s">
        <v>545</v>
      </c>
      <c r="D23" s="184" t="s">
        <v>546</v>
      </c>
      <c r="E23" s="16" t="s">
        <v>89</v>
      </c>
      <c r="F23" s="185">
        <v>71.5</v>
      </c>
      <c r="H23" s="31"/>
    </row>
    <row r="24" spans="2:8" s="1" customFormat="1" ht="16.899999999999999" customHeight="1">
      <c r="B24" s="31"/>
      <c r="C24" s="180" t="s">
        <v>93</v>
      </c>
      <c r="D24" s="181" t="s">
        <v>94</v>
      </c>
      <c r="E24" s="182" t="s">
        <v>95</v>
      </c>
      <c r="F24" s="183">
        <v>40</v>
      </c>
      <c r="H24" s="31"/>
    </row>
    <row r="25" spans="2:8" s="1" customFormat="1" ht="16.899999999999999" customHeight="1">
      <c r="B25" s="31"/>
      <c r="C25" s="184" t="s">
        <v>1</v>
      </c>
      <c r="D25" s="184" t="s">
        <v>96</v>
      </c>
      <c r="E25" s="16" t="s">
        <v>1</v>
      </c>
      <c r="F25" s="185">
        <v>40</v>
      </c>
      <c r="H25" s="31"/>
    </row>
    <row r="26" spans="2:8" s="1" customFormat="1" ht="16.899999999999999" customHeight="1">
      <c r="B26" s="31"/>
      <c r="C26" s="186" t="s">
        <v>871</v>
      </c>
      <c r="H26" s="31"/>
    </row>
    <row r="27" spans="2:8" s="1" customFormat="1" ht="16.899999999999999" customHeight="1">
      <c r="B27" s="31"/>
      <c r="C27" s="184" t="s">
        <v>291</v>
      </c>
      <c r="D27" s="184" t="s">
        <v>292</v>
      </c>
      <c r="E27" s="16" t="s">
        <v>95</v>
      </c>
      <c r="F27" s="185">
        <v>45</v>
      </c>
      <c r="H27" s="31"/>
    </row>
    <row r="28" spans="2:8" s="1" customFormat="1" ht="16.899999999999999" customHeight="1">
      <c r="B28" s="31"/>
      <c r="C28" s="184" t="s">
        <v>326</v>
      </c>
      <c r="D28" s="184" t="s">
        <v>327</v>
      </c>
      <c r="E28" s="16" t="s">
        <v>95</v>
      </c>
      <c r="F28" s="185">
        <v>40</v>
      </c>
      <c r="H28" s="31"/>
    </row>
    <row r="29" spans="2:8" s="1" customFormat="1" ht="16.899999999999999" customHeight="1">
      <c r="B29" s="31"/>
      <c r="C29" s="184" t="s">
        <v>329</v>
      </c>
      <c r="D29" s="184" t="s">
        <v>330</v>
      </c>
      <c r="E29" s="16" t="s">
        <v>95</v>
      </c>
      <c r="F29" s="185">
        <v>40</v>
      </c>
      <c r="H29" s="31"/>
    </row>
    <row r="30" spans="2:8" s="1" customFormat="1" ht="16.899999999999999" customHeight="1">
      <c r="B30" s="31"/>
      <c r="C30" s="184" t="s">
        <v>333</v>
      </c>
      <c r="D30" s="184" t="s">
        <v>334</v>
      </c>
      <c r="E30" s="16" t="s">
        <v>95</v>
      </c>
      <c r="F30" s="185">
        <v>40</v>
      </c>
      <c r="H30" s="31"/>
    </row>
    <row r="31" spans="2:8" s="1" customFormat="1" ht="16.899999999999999" customHeight="1">
      <c r="B31" s="31"/>
      <c r="C31" s="184" t="s">
        <v>322</v>
      </c>
      <c r="D31" s="184" t="s">
        <v>323</v>
      </c>
      <c r="E31" s="16" t="s">
        <v>95</v>
      </c>
      <c r="F31" s="185">
        <v>40</v>
      </c>
      <c r="H31" s="31"/>
    </row>
    <row r="32" spans="2:8" s="1" customFormat="1" ht="16.899999999999999" customHeight="1">
      <c r="B32" s="31"/>
      <c r="C32" s="180" t="s">
        <v>97</v>
      </c>
      <c r="D32" s="181" t="s">
        <v>98</v>
      </c>
      <c r="E32" s="182" t="s">
        <v>95</v>
      </c>
      <c r="F32" s="183">
        <v>5</v>
      </c>
      <c r="H32" s="31"/>
    </row>
    <row r="33" spans="2:8" s="1" customFormat="1" ht="16.899999999999999" customHeight="1">
      <c r="B33" s="31"/>
      <c r="C33" s="184" t="s">
        <v>1</v>
      </c>
      <c r="D33" s="184" t="s">
        <v>99</v>
      </c>
      <c r="E33" s="16" t="s">
        <v>1</v>
      </c>
      <c r="F33" s="185">
        <v>5</v>
      </c>
      <c r="H33" s="31"/>
    </row>
    <row r="34" spans="2:8" s="1" customFormat="1" ht="16.899999999999999" customHeight="1">
      <c r="B34" s="31"/>
      <c r="C34" s="186" t="s">
        <v>871</v>
      </c>
      <c r="H34" s="31"/>
    </row>
    <row r="35" spans="2:8" s="1" customFormat="1" ht="16.899999999999999" customHeight="1">
      <c r="B35" s="31"/>
      <c r="C35" s="184" t="s">
        <v>291</v>
      </c>
      <c r="D35" s="184" t="s">
        <v>292</v>
      </c>
      <c r="E35" s="16" t="s">
        <v>95</v>
      </c>
      <c r="F35" s="185">
        <v>45</v>
      </c>
      <c r="H35" s="31"/>
    </row>
    <row r="36" spans="2:8" s="1" customFormat="1" ht="16.899999999999999" customHeight="1">
      <c r="B36" s="31"/>
      <c r="C36" s="184" t="s">
        <v>337</v>
      </c>
      <c r="D36" s="184" t="s">
        <v>338</v>
      </c>
      <c r="E36" s="16" t="s">
        <v>95</v>
      </c>
      <c r="F36" s="185">
        <v>5</v>
      </c>
      <c r="H36" s="31"/>
    </row>
    <row r="37" spans="2:8" s="1" customFormat="1" ht="16.899999999999999" customHeight="1">
      <c r="B37" s="31"/>
      <c r="C37" s="180" t="s">
        <v>100</v>
      </c>
      <c r="D37" s="181" t="s">
        <v>101</v>
      </c>
      <c r="E37" s="182" t="s">
        <v>95</v>
      </c>
      <c r="F37" s="183">
        <v>40</v>
      </c>
      <c r="H37" s="31"/>
    </row>
    <row r="38" spans="2:8" s="1" customFormat="1" ht="16.899999999999999" customHeight="1">
      <c r="B38" s="31"/>
      <c r="C38" s="184" t="s">
        <v>1</v>
      </c>
      <c r="D38" s="184" t="s">
        <v>96</v>
      </c>
      <c r="E38" s="16" t="s">
        <v>1</v>
      </c>
      <c r="F38" s="185">
        <v>40</v>
      </c>
      <c r="H38" s="31"/>
    </row>
    <row r="39" spans="2:8" s="1" customFormat="1" ht="16.899999999999999" customHeight="1">
      <c r="B39" s="31"/>
      <c r="C39" s="186" t="s">
        <v>871</v>
      </c>
      <c r="H39" s="31"/>
    </row>
    <row r="40" spans="2:8" s="1" customFormat="1" ht="16.899999999999999" customHeight="1">
      <c r="B40" s="31"/>
      <c r="C40" s="184" t="s">
        <v>478</v>
      </c>
      <c r="D40" s="184" t="s">
        <v>479</v>
      </c>
      <c r="E40" s="16" t="s">
        <v>84</v>
      </c>
      <c r="F40" s="185">
        <v>8</v>
      </c>
      <c r="H40" s="31"/>
    </row>
    <row r="41" spans="2:8" s="1" customFormat="1" ht="16.899999999999999" customHeight="1">
      <c r="B41" s="31"/>
      <c r="C41" s="184" t="s">
        <v>513</v>
      </c>
      <c r="D41" s="184" t="s">
        <v>514</v>
      </c>
      <c r="E41" s="16" t="s">
        <v>95</v>
      </c>
      <c r="F41" s="185">
        <v>40</v>
      </c>
      <c r="H41" s="31"/>
    </row>
    <row r="42" spans="2:8" s="1" customFormat="1" ht="16.899999999999999" customHeight="1">
      <c r="B42" s="31"/>
      <c r="C42" s="184" t="s">
        <v>498</v>
      </c>
      <c r="D42" s="184" t="s">
        <v>499</v>
      </c>
      <c r="E42" s="16" t="s">
        <v>95</v>
      </c>
      <c r="F42" s="185">
        <v>80</v>
      </c>
      <c r="H42" s="31"/>
    </row>
    <row r="43" spans="2:8" s="1" customFormat="1" ht="16.899999999999999" customHeight="1">
      <c r="B43" s="31"/>
      <c r="C43" s="184" t="s">
        <v>517</v>
      </c>
      <c r="D43" s="184" t="s">
        <v>518</v>
      </c>
      <c r="E43" s="16" t="s">
        <v>95</v>
      </c>
      <c r="F43" s="185">
        <v>80</v>
      </c>
      <c r="H43" s="31"/>
    </row>
    <row r="44" spans="2:8" s="1" customFormat="1" ht="16.899999999999999" customHeight="1">
      <c r="B44" s="31"/>
      <c r="C44" s="184" t="s">
        <v>487</v>
      </c>
      <c r="D44" s="184" t="s">
        <v>488</v>
      </c>
      <c r="E44" s="16" t="s">
        <v>95</v>
      </c>
      <c r="F44" s="185">
        <v>160</v>
      </c>
      <c r="H44" s="31"/>
    </row>
    <row r="45" spans="2:8" s="1" customFormat="1" ht="16.899999999999999" customHeight="1">
      <c r="B45" s="31"/>
      <c r="C45" s="184" t="s">
        <v>550</v>
      </c>
      <c r="D45" s="184" t="s">
        <v>551</v>
      </c>
      <c r="E45" s="16" t="s">
        <v>95</v>
      </c>
      <c r="F45" s="185">
        <v>40</v>
      </c>
      <c r="H45" s="31"/>
    </row>
    <row r="46" spans="2:8" s="1" customFormat="1" ht="16.899999999999999" customHeight="1">
      <c r="B46" s="31"/>
      <c r="C46" s="184" t="s">
        <v>596</v>
      </c>
      <c r="D46" s="184" t="s">
        <v>448</v>
      </c>
      <c r="E46" s="16" t="s">
        <v>84</v>
      </c>
      <c r="F46" s="185">
        <v>0.8</v>
      </c>
      <c r="H46" s="31"/>
    </row>
    <row r="47" spans="2:8" s="1" customFormat="1" ht="16.899999999999999" customHeight="1">
      <c r="B47" s="31"/>
      <c r="C47" s="184" t="s">
        <v>503</v>
      </c>
      <c r="D47" s="184" t="s">
        <v>504</v>
      </c>
      <c r="E47" s="16" t="s">
        <v>95</v>
      </c>
      <c r="F47" s="185">
        <v>5.2</v>
      </c>
      <c r="H47" s="31"/>
    </row>
    <row r="48" spans="2:8" s="1" customFormat="1" ht="16.899999999999999" customHeight="1">
      <c r="B48" s="31"/>
      <c r="C48" s="184" t="s">
        <v>508</v>
      </c>
      <c r="D48" s="184" t="s">
        <v>509</v>
      </c>
      <c r="E48" s="16" t="s">
        <v>172</v>
      </c>
      <c r="F48" s="185">
        <v>8.32</v>
      </c>
      <c r="H48" s="31"/>
    </row>
    <row r="49" spans="2:8" s="1" customFormat="1" ht="16.899999999999999" customHeight="1">
      <c r="B49" s="31"/>
      <c r="C49" s="184" t="s">
        <v>554</v>
      </c>
      <c r="D49" s="184" t="s">
        <v>555</v>
      </c>
      <c r="E49" s="16" t="s">
        <v>172</v>
      </c>
      <c r="F49" s="185">
        <v>5.6</v>
      </c>
      <c r="H49" s="31"/>
    </row>
    <row r="50" spans="2:8" s="1" customFormat="1" ht="16.899999999999999" customHeight="1">
      <c r="B50" s="31"/>
      <c r="C50" s="180" t="s">
        <v>111</v>
      </c>
      <c r="D50" s="181" t="s">
        <v>112</v>
      </c>
      <c r="E50" s="182" t="s">
        <v>95</v>
      </c>
      <c r="F50" s="183">
        <v>40</v>
      </c>
      <c r="H50" s="31"/>
    </row>
    <row r="51" spans="2:8" s="1" customFormat="1" ht="16.899999999999999" customHeight="1">
      <c r="B51" s="31"/>
      <c r="C51" s="184" t="s">
        <v>1</v>
      </c>
      <c r="D51" s="184" t="s">
        <v>96</v>
      </c>
      <c r="E51" s="16" t="s">
        <v>1</v>
      </c>
      <c r="F51" s="185">
        <v>40</v>
      </c>
      <c r="H51" s="31"/>
    </row>
    <row r="52" spans="2:8" s="1" customFormat="1" ht="16.899999999999999" customHeight="1">
      <c r="B52" s="31"/>
      <c r="C52" s="186" t="s">
        <v>871</v>
      </c>
      <c r="H52" s="31"/>
    </row>
    <row r="53" spans="2:8" s="1" customFormat="1" ht="16.899999999999999" customHeight="1">
      <c r="B53" s="31"/>
      <c r="C53" s="184" t="s">
        <v>521</v>
      </c>
      <c r="D53" s="184" t="s">
        <v>522</v>
      </c>
      <c r="E53" s="16" t="s">
        <v>95</v>
      </c>
      <c r="F53" s="185">
        <v>40</v>
      </c>
      <c r="H53" s="31"/>
    </row>
    <row r="54" spans="2:8" s="1" customFormat="1" ht="16.899999999999999" customHeight="1">
      <c r="B54" s="31"/>
      <c r="C54" s="184" t="s">
        <v>498</v>
      </c>
      <c r="D54" s="184" t="s">
        <v>499</v>
      </c>
      <c r="E54" s="16" t="s">
        <v>95</v>
      </c>
      <c r="F54" s="185">
        <v>80</v>
      </c>
      <c r="H54" s="31"/>
    </row>
    <row r="55" spans="2:8" s="1" customFormat="1" ht="16.899999999999999" customHeight="1">
      <c r="B55" s="31"/>
      <c r="C55" s="184" t="s">
        <v>517</v>
      </c>
      <c r="D55" s="184" t="s">
        <v>518</v>
      </c>
      <c r="E55" s="16" t="s">
        <v>95</v>
      </c>
      <c r="F55" s="185">
        <v>80</v>
      </c>
      <c r="H55" s="31"/>
    </row>
    <row r="56" spans="2:8" s="1" customFormat="1" ht="16.899999999999999" customHeight="1">
      <c r="B56" s="31"/>
      <c r="C56" s="184" t="s">
        <v>487</v>
      </c>
      <c r="D56" s="184" t="s">
        <v>488</v>
      </c>
      <c r="E56" s="16" t="s">
        <v>95</v>
      </c>
      <c r="F56" s="185">
        <v>160</v>
      </c>
      <c r="H56" s="31"/>
    </row>
    <row r="57" spans="2:8" s="1" customFormat="1" ht="16.899999999999999" customHeight="1">
      <c r="B57" s="31"/>
      <c r="C57" s="184" t="s">
        <v>438</v>
      </c>
      <c r="D57" s="184" t="s">
        <v>439</v>
      </c>
      <c r="E57" s="16" t="s">
        <v>95</v>
      </c>
      <c r="F57" s="185">
        <v>40</v>
      </c>
      <c r="H57" s="31"/>
    </row>
    <row r="58" spans="2:8" s="1" customFormat="1" ht="16.899999999999999" customHeight="1">
      <c r="B58" s="31"/>
      <c r="C58" s="184" t="s">
        <v>596</v>
      </c>
      <c r="D58" s="184" t="s">
        <v>448</v>
      </c>
      <c r="E58" s="16" t="s">
        <v>84</v>
      </c>
      <c r="F58" s="185">
        <v>0.8</v>
      </c>
      <c r="H58" s="31"/>
    </row>
    <row r="59" spans="2:8" s="1" customFormat="1" ht="16.899999999999999" customHeight="1">
      <c r="B59" s="31"/>
      <c r="C59" s="184" t="s">
        <v>398</v>
      </c>
      <c r="D59" s="184" t="s">
        <v>399</v>
      </c>
      <c r="E59" s="16" t="s">
        <v>400</v>
      </c>
      <c r="F59" s="185">
        <v>4</v>
      </c>
      <c r="H59" s="31"/>
    </row>
    <row r="60" spans="2:8" s="1" customFormat="1" ht="16.899999999999999" customHeight="1">
      <c r="B60" s="31"/>
      <c r="C60" s="184" t="s">
        <v>525</v>
      </c>
      <c r="D60" s="184" t="s">
        <v>526</v>
      </c>
      <c r="E60" s="16" t="s">
        <v>172</v>
      </c>
      <c r="F60" s="185">
        <v>8</v>
      </c>
      <c r="H60" s="31"/>
    </row>
    <row r="61" spans="2:8" s="1" customFormat="1" ht="16.899999999999999" customHeight="1">
      <c r="B61" s="31"/>
      <c r="C61" s="180" t="s">
        <v>102</v>
      </c>
      <c r="D61" s="181" t="s">
        <v>103</v>
      </c>
      <c r="E61" s="182" t="s">
        <v>89</v>
      </c>
      <c r="F61" s="183">
        <v>4</v>
      </c>
      <c r="H61" s="31"/>
    </row>
    <row r="62" spans="2:8" s="1" customFormat="1" ht="16.899999999999999" customHeight="1">
      <c r="B62" s="31"/>
      <c r="C62" s="184" t="s">
        <v>1</v>
      </c>
      <c r="D62" s="184" t="s">
        <v>104</v>
      </c>
      <c r="E62" s="16" t="s">
        <v>1</v>
      </c>
      <c r="F62" s="185">
        <v>4</v>
      </c>
      <c r="H62" s="31"/>
    </row>
    <row r="63" spans="2:8" s="1" customFormat="1" ht="16.899999999999999" customHeight="1">
      <c r="B63" s="31"/>
      <c r="C63" s="186" t="s">
        <v>871</v>
      </c>
      <c r="H63" s="31"/>
    </row>
    <row r="64" spans="2:8" s="1" customFormat="1" ht="16.899999999999999" customHeight="1">
      <c r="B64" s="31"/>
      <c r="C64" s="184" t="s">
        <v>384</v>
      </c>
      <c r="D64" s="184" t="s">
        <v>385</v>
      </c>
      <c r="E64" s="16" t="s">
        <v>386</v>
      </c>
      <c r="F64" s="185">
        <v>4</v>
      </c>
      <c r="H64" s="31"/>
    </row>
    <row r="65" spans="2:8" s="1" customFormat="1" ht="16.899999999999999" customHeight="1">
      <c r="B65" s="31"/>
      <c r="C65" s="184" t="s">
        <v>389</v>
      </c>
      <c r="D65" s="184" t="s">
        <v>390</v>
      </c>
      <c r="E65" s="16" t="s">
        <v>386</v>
      </c>
      <c r="F65" s="185">
        <v>4</v>
      </c>
      <c r="H65" s="31"/>
    </row>
    <row r="66" spans="2:8" s="1" customFormat="1" ht="16.899999999999999" customHeight="1">
      <c r="B66" s="31"/>
      <c r="C66" s="184" t="s">
        <v>408</v>
      </c>
      <c r="D66" s="184" t="s">
        <v>409</v>
      </c>
      <c r="E66" s="16" t="s">
        <v>386</v>
      </c>
      <c r="F66" s="185">
        <v>4</v>
      </c>
      <c r="H66" s="31"/>
    </row>
    <row r="67" spans="2:8" s="1" customFormat="1" ht="16.899999999999999" customHeight="1">
      <c r="B67" s="31"/>
      <c r="C67" s="184" t="s">
        <v>434</v>
      </c>
      <c r="D67" s="184" t="s">
        <v>435</v>
      </c>
      <c r="E67" s="16" t="s">
        <v>386</v>
      </c>
      <c r="F67" s="185">
        <v>4</v>
      </c>
      <c r="H67" s="31"/>
    </row>
    <row r="68" spans="2:8" s="1" customFormat="1" ht="16.899999999999999" customHeight="1">
      <c r="B68" s="31"/>
      <c r="C68" s="184" t="s">
        <v>426</v>
      </c>
      <c r="D68" s="184" t="s">
        <v>427</v>
      </c>
      <c r="E68" s="16" t="s">
        <v>386</v>
      </c>
      <c r="F68" s="185">
        <v>4</v>
      </c>
      <c r="H68" s="31"/>
    </row>
    <row r="69" spans="2:8" s="1" customFormat="1" ht="16.899999999999999" customHeight="1">
      <c r="B69" s="31"/>
      <c r="C69" s="184" t="s">
        <v>404</v>
      </c>
      <c r="D69" s="184" t="s">
        <v>405</v>
      </c>
      <c r="E69" s="16" t="s">
        <v>386</v>
      </c>
      <c r="F69" s="185">
        <v>4</v>
      </c>
      <c r="H69" s="31"/>
    </row>
    <row r="70" spans="2:8" s="1" customFormat="1" ht="16.899999999999999" customHeight="1">
      <c r="B70" s="31"/>
      <c r="C70" s="184" t="s">
        <v>438</v>
      </c>
      <c r="D70" s="184" t="s">
        <v>439</v>
      </c>
      <c r="E70" s="16" t="s">
        <v>95</v>
      </c>
      <c r="F70" s="185">
        <v>4</v>
      </c>
      <c r="H70" s="31"/>
    </row>
    <row r="71" spans="2:8" s="1" customFormat="1" ht="16.899999999999999" customHeight="1">
      <c r="B71" s="31"/>
      <c r="C71" s="184" t="s">
        <v>447</v>
      </c>
      <c r="D71" s="184" t="s">
        <v>448</v>
      </c>
      <c r="E71" s="16" t="s">
        <v>84</v>
      </c>
      <c r="F71" s="185">
        <v>0.4</v>
      </c>
      <c r="H71" s="31"/>
    </row>
    <row r="72" spans="2:8" s="1" customFormat="1" ht="16.899999999999999" customHeight="1">
      <c r="B72" s="31"/>
      <c r="C72" s="184" t="s">
        <v>398</v>
      </c>
      <c r="D72" s="184" t="s">
        <v>399</v>
      </c>
      <c r="E72" s="16" t="s">
        <v>400</v>
      </c>
      <c r="F72" s="185">
        <v>4</v>
      </c>
      <c r="H72" s="31"/>
    </row>
    <row r="73" spans="2:8" s="1" customFormat="1" ht="16.899999999999999" customHeight="1">
      <c r="B73" s="31"/>
      <c r="C73" s="184" t="s">
        <v>412</v>
      </c>
      <c r="D73" s="184" t="s">
        <v>413</v>
      </c>
      <c r="E73" s="16" t="s">
        <v>386</v>
      </c>
      <c r="F73" s="185">
        <v>12</v>
      </c>
      <c r="H73" s="31"/>
    </row>
    <row r="74" spans="2:8" s="1" customFormat="1" ht="16.899999999999999" customHeight="1">
      <c r="B74" s="31"/>
      <c r="C74" s="184" t="s">
        <v>416</v>
      </c>
      <c r="D74" s="184" t="s">
        <v>417</v>
      </c>
      <c r="E74" s="16" t="s">
        <v>386</v>
      </c>
      <c r="F74" s="185">
        <v>36</v>
      </c>
      <c r="H74" s="31"/>
    </row>
    <row r="75" spans="2:8" s="1" customFormat="1" ht="16.899999999999999" customHeight="1">
      <c r="B75" s="31"/>
      <c r="C75" s="184" t="s">
        <v>421</v>
      </c>
      <c r="D75" s="184" t="s">
        <v>422</v>
      </c>
      <c r="E75" s="16" t="s">
        <v>164</v>
      </c>
      <c r="F75" s="185">
        <v>8</v>
      </c>
      <c r="H75" s="31"/>
    </row>
    <row r="76" spans="2:8" s="1" customFormat="1" ht="16.899999999999999" customHeight="1">
      <c r="B76" s="31"/>
      <c r="C76" s="180" t="s">
        <v>105</v>
      </c>
      <c r="D76" s="181" t="s">
        <v>106</v>
      </c>
      <c r="E76" s="182" t="s">
        <v>95</v>
      </c>
      <c r="F76" s="183">
        <v>330</v>
      </c>
      <c r="H76" s="31"/>
    </row>
    <row r="77" spans="2:8" s="1" customFormat="1" ht="16.899999999999999" customHeight="1">
      <c r="B77" s="31"/>
      <c r="C77" s="184" t="s">
        <v>1</v>
      </c>
      <c r="D77" s="184" t="s">
        <v>874</v>
      </c>
      <c r="E77" s="16" t="s">
        <v>1</v>
      </c>
      <c r="F77" s="185">
        <v>330</v>
      </c>
      <c r="H77" s="31"/>
    </row>
    <row r="78" spans="2:8" s="1" customFormat="1" ht="16.899999999999999" customHeight="1">
      <c r="B78" s="31"/>
      <c r="C78" s="186" t="s">
        <v>871</v>
      </c>
      <c r="H78" s="31"/>
    </row>
    <row r="79" spans="2:8" s="1" customFormat="1" ht="16.899999999999999" customHeight="1">
      <c r="B79" s="31"/>
      <c r="C79" s="184" t="s">
        <v>771</v>
      </c>
      <c r="D79" s="184" t="s">
        <v>772</v>
      </c>
      <c r="E79" s="16" t="s">
        <v>95</v>
      </c>
      <c r="F79" s="185">
        <v>330</v>
      </c>
      <c r="H79" s="31"/>
    </row>
    <row r="80" spans="2:8" s="1" customFormat="1" ht="16.899999999999999" customHeight="1">
      <c r="B80" s="31"/>
      <c r="C80" s="184" t="s">
        <v>487</v>
      </c>
      <c r="D80" s="184" t="s">
        <v>488</v>
      </c>
      <c r="E80" s="16" t="s">
        <v>95</v>
      </c>
      <c r="F80" s="185">
        <v>330</v>
      </c>
      <c r="H80" s="31"/>
    </row>
    <row r="81" spans="2:8" s="1" customFormat="1" ht="16.899999999999999" customHeight="1">
      <c r="B81" s="31"/>
      <c r="C81" s="184" t="s">
        <v>766</v>
      </c>
      <c r="D81" s="184" t="s">
        <v>767</v>
      </c>
      <c r="E81" s="16" t="s">
        <v>400</v>
      </c>
      <c r="F81" s="185">
        <v>6.6</v>
      </c>
      <c r="H81" s="31"/>
    </row>
    <row r="82" spans="2:8" s="1" customFormat="1" ht="16.899999999999999" customHeight="1">
      <c r="B82" s="31"/>
      <c r="C82" s="184" t="s">
        <v>525</v>
      </c>
      <c r="D82" s="184" t="s">
        <v>526</v>
      </c>
      <c r="E82" s="16" t="s">
        <v>172</v>
      </c>
      <c r="F82" s="185">
        <v>33</v>
      </c>
      <c r="H82" s="31"/>
    </row>
    <row r="83" spans="2:8" s="1" customFormat="1" ht="16.899999999999999" customHeight="1">
      <c r="B83" s="31"/>
      <c r="C83" s="180" t="s">
        <v>108</v>
      </c>
      <c r="D83" s="181" t="s">
        <v>109</v>
      </c>
      <c r="E83" s="182" t="s">
        <v>95</v>
      </c>
      <c r="F83" s="183">
        <v>535</v>
      </c>
      <c r="H83" s="31"/>
    </row>
    <row r="84" spans="2:8" s="1" customFormat="1" ht="16.899999999999999" customHeight="1">
      <c r="B84" s="31"/>
      <c r="C84" s="184" t="s">
        <v>1</v>
      </c>
      <c r="D84" s="184" t="s">
        <v>875</v>
      </c>
      <c r="E84" s="16" t="s">
        <v>1</v>
      </c>
      <c r="F84" s="185">
        <v>535</v>
      </c>
      <c r="H84" s="31"/>
    </row>
    <row r="85" spans="2:8" s="1" customFormat="1" ht="16.899999999999999" customHeight="1">
      <c r="B85" s="31"/>
      <c r="C85" s="186" t="s">
        <v>871</v>
      </c>
      <c r="H85" s="31"/>
    </row>
    <row r="86" spans="2:8" s="1" customFormat="1" ht="16.899999999999999" customHeight="1">
      <c r="B86" s="31"/>
      <c r="C86" s="184" t="s">
        <v>584</v>
      </c>
      <c r="D86" s="184" t="s">
        <v>585</v>
      </c>
      <c r="E86" s="16" t="s">
        <v>386</v>
      </c>
      <c r="F86" s="185">
        <v>2045</v>
      </c>
      <c r="H86" s="31"/>
    </row>
    <row r="87" spans="2:8" s="1" customFormat="1" ht="16.899999999999999" customHeight="1">
      <c r="B87" s="31"/>
      <c r="C87" s="184" t="s">
        <v>589</v>
      </c>
      <c r="D87" s="184" t="s">
        <v>590</v>
      </c>
      <c r="E87" s="16" t="s">
        <v>386</v>
      </c>
      <c r="F87" s="185">
        <v>535</v>
      </c>
      <c r="H87" s="31"/>
    </row>
    <row r="88" spans="2:8" s="1" customFormat="1" ht="7.35" customHeight="1">
      <c r="B88" s="43"/>
      <c r="C88" s="44"/>
      <c r="D88" s="44"/>
      <c r="E88" s="44"/>
      <c r="F88" s="44"/>
      <c r="G88" s="44"/>
      <c r="H88" s="31"/>
    </row>
    <row r="89" spans="2:8" s="1" customFormat="1" ht="11.25"/>
  </sheetData>
  <sheetProtection algorithmName="SHA-512" hashValue="tiGP+1v1z7g/hvxtuQzlq4U5/jMA+lOsj9lPs3LHpHnEQEO1/jN4y/0QjVHN5a6KZrBazhJQDru3bU1hhSkcTA==" saltValue="+uxANW/ZhTT/IrwvwXZmnqbAyUlEceR8pO2jkVPscL6a7uKFFRl1FsT2LOsqChX7nCKc5OYeMeh8SgcLb+tHE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2023-131-lok_5 - Adaptačn...</vt:lpstr>
      <vt:lpstr>Seznam figur</vt:lpstr>
      <vt:lpstr>'2023-131-lok_5 - Adaptačn...'!Názvy_tisku</vt:lpstr>
      <vt:lpstr>'Rekapitulace stavby'!Názvy_tisku</vt:lpstr>
      <vt:lpstr>'Seznam figur'!Názvy_tisku</vt:lpstr>
      <vt:lpstr>'2023-131-lok_5 - Adaptačn...'!Oblast_tisku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Eva Fridrichová</cp:lastModifiedBy>
  <cp:lastPrinted>2023-09-14T12:49:12Z</cp:lastPrinted>
  <dcterms:created xsi:type="dcterms:W3CDTF">2023-09-14T09:51:35Z</dcterms:created>
  <dcterms:modified xsi:type="dcterms:W3CDTF">2023-09-14T12:49:29Z</dcterms:modified>
</cp:coreProperties>
</file>