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Pracovni_SVN\2023_131_Sidlistni_plochy_Praha_12\Odevzdani\CD_Praha_12_Adaptacni_opatreni_DPS_s_rozpoctem\Rozpoctova_cast_XLS\"/>
    </mc:Choice>
  </mc:AlternateContent>
  <xr:revisionPtr revIDLastSave="0" documentId="8_{63709C5A-0C39-4F65-8571-4A68A7DFFD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023-131-lok_3 - Adaptačn..." sheetId="2" r:id="rId2"/>
    <sheet name="Seznam figur" sheetId="3" r:id="rId3"/>
  </sheets>
  <definedNames>
    <definedName name="_xlnm._FilterDatabase" localSheetId="1" hidden="1">'2023-131-lok_3 - Adaptačn...'!$C$127:$K$367</definedName>
    <definedName name="_xlnm.Print_Titles" localSheetId="1">'2023-131-lok_3 - Adaptačn...'!$127:$127</definedName>
    <definedName name="_xlnm.Print_Titles" localSheetId="0">'Rekapitulace stavby'!$92:$92</definedName>
    <definedName name="_xlnm.Print_Titles" localSheetId="2">'Seznam figur'!$9:$9</definedName>
    <definedName name="_xlnm.Print_Area" localSheetId="1">'2023-131-lok_3 - Adaptačn...'!$C$4:$J$37,'2023-131-lok_3 - Adaptačn...'!$C$50:$J$76,'2023-131-lok_3 - Adaptačn...'!$C$82:$J$111,'2023-131-lok_3 - Adaptačn...'!$C$117:$K$367</definedName>
    <definedName name="_xlnm.Print_Area" localSheetId="0">'Rekapitulace stavby'!$D$4:$AO$76,'Rekapitulace stavby'!$C$82:$AQ$96</definedName>
    <definedName name="_xlnm.Print_Area" localSheetId="2">'Seznam figur'!$C$4:$G$81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0" i="2"/>
  <c r="J89" i="2"/>
  <c r="F89" i="2"/>
  <c r="F87" i="2"/>
  <c r="E85" i="2"/>
  <c r="J16" i="2"/>
  <c r="E16" i="2"/>
  <c r="F125" i="2"/>
  <c r="J15" i="2"/>
  <c r="J10" i="2"/>
  <c r="J87" i="2"/>
  <c r="L90" i="1"/>
  <c r="AM90" i="1"/>
  <c r="AM89" i="1"/>
  <c r="L89" i="1"/>
  <c r="AM87" i="1"/>
  <c r="L87" i="1"/>
  <c r="L85" i="1"/>
  <c r="L84" i="1"/>
  <c r="J360" i="2"/>
  <c r="BK345" i="2"/>
  <c r="J327" i="2"/>
  <c r="BK317" i="2"/>
  <c r="BK301" i="2"/>
  <c r="J244" i="2"/>
  <c r="BK221" i="2"/>
  <c r="J204" i="2"/>
  <c r="BK180" i="2"/>
  <c r="J337" i="2"/>
  <c r="BK327" i="2"/>
  <c r="BK285" i="2"/>
  <c r="BK253" i="2"/>
  <c r="J249" i="2"/>
  <c r="J231" i="2"/>
  <c r="BK218" i="2"/>
  <c r="BK198" i="2"/>
  <c r="BK173" i="2"/>
  <c r="J149" i="2"/>
  <c r="BK366" i="2"/>
  <c r="J358" i="2"/>
  <c r="J334" i="2"/>
  <c r="J289" i="2"/>
  <c r="J209" i="2"/>
  <c r="J173" i="2"/>
  <c r="BK150" i="2"/>
  <c r="BK362" i="2"/>
  <c r="J355" i="2"/>
  <c r="J347" i="2"/>
  <c r="BK339" i="2"/>
  <c r="BK329" i="2"/>
  <c r="BK318" i="2"/>
  <c r="BK302" i="2"/>
  <c r="BK263" i="2"/>
  <c r="J251" i="2"/>
  <c r="J237" i="2"/>
  <c r="BK214" i="2"/>
  <c r="J196" i="2"/>
  <c r="BK168" i="2"/>
  <c r="BK147" i="2"/>
  <c r="BK349" i="2"/>
  <c r="BK314" i="2"/>
  <c r="J285" i="2"/>
  <c r="BK259" i="2"/>
  <c r="J235" i="2"/>
  <c r="BK217" i="2"/>
  <c r="BK205" i="2"/>
  <c r="J156" i="2"/>
  <c r="J339" i="2"/>
  <c r="BK319" i="2"/>
  <c r="J309" i="2"/>
  <c r="J302" i="2"/>
  <c r="BK289" i="2"/>
  <c r="J277" i="2"/>
  <c r="BK175" i="2"/>
  <c r="BK151" i="2"/>
  <c r="J353" i="2"/>
  <c r="BK343" i="2"/>
  <c r="J322" i="2"/>
  <c r="BK310" i="2"/>
  <c r="J271" i="2"/>
  <c r="J263" i="2"/>
  <c r="J239" i="2"/>
  <c r="BK193" i="2"/>
  <c r="J182" i="2"/>
  <c r="J131" i="2"/>
  <c r="BK363" i="2"/>
  <c r="BK352" i="2"/>
  <c r="BK332" i="2"/>
  <c r="J321" i="2"/>
  <c r="J301" i="2"/>
  <c r="J254" i="2"/>
  <c r="BK242" i="2"/>
  <c r="BK225" i="2"/>
  <c r="BK204" i="2"/>
  <c r="J168" i="2"/>
  <c r="BK155" i="2"/>
  <c r="BK139" i="2"/>
  <c r="J362" i="2"/>
  <c r="J335" i="2"/>
  <c r="BK322" i="2"/>
  <c r="J275" i="2"/>
  <c r="BK202" i="2"/>
  <c r="BK183" i="2"/>
  <c r="J157" i="2"/>
  <c r="BK364" i="2"/>
  <c r="BK357" i="2"/>
  <c r="J351" i="2"/>
  <c r="J343" i="2"/>
  <c r="BK333" i="2"/>
  <c r="BK326" i="2"/>
  <c r="J317" i="2"/>
  <c r="BK303" i="2"/>
  <c r="J269" i="2"/>
  <c r="BK256" i="2"/>
  <c r="BK250" i="2"/>
  <c r="BK241" i="2"/>
  <c r="J221" i="2"/>
  <c r="BK178" i="2"/>
  <c r="BK157" i="2"/>
  <c r="J150" i="2"/>
  <c r="J144" i="2"/>
  <c r="J141" i="2"/>
  <c r="J315" i="2"/>
  <c r="BK295" i="2"/>
  <c r="J261" i="2"/>
  <c r="BK231" i="2"/>
  <c r="J216" i="2"/>
  <c r="BK210" i="2"/>
  <c r="BK197" i="2"/>
  <c r="BK146" i="2"/>
  <c r="BK330" i="2"/>
  <c r="BK313" i="2"/>
  <c r="BK308" i="2"/>
  <c r="J295" i="2"/>
  <c r="BK283" i="2"/>
  <c r="J207" i="2"/>
  <c r="J193" i="2"/>
  <c r="BK153" i="2"/>
  <c r="J139" i="2"/>
  <c r="BK358" i="2"/>
  <c r="J349" i="2"/>
  <c r="BK342" i="2"/>
  <c r="J328" i="2"/>
  <c r="BK315" i="2"/>
  <c r="BK269" i="2"/>
  <c r="J262" i="2"/>
  <c r="BK229" i="2"/>
  <c r="J205" i="2"/>
  <c r="BK187" i="2"/>
  <c r="J183" i="2"/>
  <c r="J147" i="2"/>
  <c r="J364" i="2"/>
  <c r="BK334" i="2"/>
  <c r="BK328" i="2"/>
  <c r="J316" i="2"/>
  <c r="J255" i="2"/>
  <c r="BK244" i="2"/>
  <c r="BK237" i="2"/>
  <c r="BK223" i="2"/>
  <c r="BK215" i="2"/>
  <c r="J187" i="2"/>
  <c r="BK159" i="2"/>
  <c r="J135" i="2"/>
  <c r="J361" i="2"/>
  <c r="BK341" i="2"/>
  <c r="J320" i="2"/>
  <c r="J283" i="2"/>
  <c r="J273" i="2"/>
  <c r="J189" i="2"/>
  <c r="BK163" i="2"/>
  <c r="BK131" i="2"/>
  <c r="BK360" i="2"/>
  <c r="J345" i="2"/>
  <c r="J341" i="2"/>
  <c r="J331" i="2"/>
  <c r="BK307" i="2"/>
  <c r="BK275" i="2"/>
  <c r="BK262" i="2"/>
  <c r="BK254" i="2"/>
  <c r="BK246" i="2"/>
  <c r="BK235" i="2"/>
  <c r="J198" i="2"/>
  <c r="J172" i="2"/>
  <c r="J155" i="2"/>
  <c r="J146" i="2"/>
  <c r="J329" i="2"/>
  <c r="BK311" i="2"/>
  <c r="J291" i="2"/>
  <c r="BK271" i="2"/>
  <c r="J246" i="2"/>
  <c r="J225" i="2"/>
  <c r="J215" i="2"/>
  <c r="J202" i="2"/>
  <c r="J191" i="2"/>
  <c r="BK152" i="2"/>
  <c r="BK324" i="2"/>
  <c r="J318" i="2"/>
  <c r="BK306" i="2"/>
  <c r="J293" i="2"/>
  <c r="BK287" i="2"/>
  <c r="BK273" i="2"/>
  <c r="J195" i="2"/>
  <c r="BK156" i="2"/>
  <c r="BK141" i="2"/>
  <c r="BK367" i="2"/>
  <c r="BK347" i="2"/>
  <c r="J330" i="2"/>
  <c r="J323" i="2"/>
  <c r="BK309" i="2"/>
  <c r="BK267" i="2"/>
  <c r="J242" i="2"/>
  <c r="J213" i="2"/>
  <c r="J185" i="2"/>
  <c r="J160" i="2"/>
  <c r="J367" i="2"/>
  <c r="BK353" i="2"/>
  <c r="BK331" i="2"/>
  <c r="J303" i="2"/>
  <c r="J256" i="2"/>
  <c r="BK247" i="2"/>
  <c r="BK227" i="2"/>
  <c r="BK216" i="2"/>
  <c r="BK191" i="2"/>
  <c r="J153" i="2"/>
  <c r="BK365" i="2"/>
  <c r="J357" i="2"/>
  <c r="J325" i="2"/>
  <c r="BK312" i="2"/>
  <c r="J210" i="2"/>
  <c r="BK196" i="2"/>
  <c r="J158" i="2"/>
  <c r="J366" i="2"/>
  <c r="BK361" i="2"/>
  <c r="J352" i="2"/>
  <c r="J324" i="2"/>
  <c r="J306" i="2"/>
  <c r="J287" i="2"/>
  <c r="J267" i="2"/>
  <c r="J259" i="2"/>
  <c r="J247" i="2"/>
  <c r="J227" i="2"/>
  <c r="J200" i="2"/>
  <c r="BK185" i="2"/>
  <c r="J159" i="2"/>
  <c r="J151" i="2"/>
  <c r="J319" i="2"/>
  <c r="BK305" i="2"/>
  <c r="BK281" i="2"/>
  <c r="BK251" i="2"/>
  <c r="J223" i="2"/>
  <c r="BK209" i="2"/>
  <c r="J178" i="2"/>
  <c r="BK321" i="2"/>
  <c r="J312" i="2"/>
  <c r="J307" i="2"/>
  <c r="BK299" i="2"/>
  <c r="J281" i="2"/>
  <c r="BK200" i="2"/>
  <c r="BK158" i="2"/>
  <c r="J363" i="2"/>
  <c r="BK351" i="2"/>
  <c r="BK335" i="2"/>
  <c r="J326" i="2"/>
  <c r="J311" i="2"/>
  <c r="BK293" i="2"/>
  <c r="BK265" i="2"/>
  <c r="J241" i="2"/>
  <c r="J203" i="2"/>
  <c r="BK172" i="2"/>
  <c r="J365" i="2"/>
  <c r="BK355" i="2"/>
  <c r="J333" i="2"/>
  <c r="BK325" i="2"/>
  <c r="J265" i="2"/>
  <c r="J250" i="2"/>
  <c r="BK239" i="2"/>
  <c r="BK233" i="2"/>
  <c r="J214" i="2"/>
  <c r="BK189" i="2"/>
  <c r="J163" i="2"/>
  <c r="BK144" i="2"/>
  <c r="BK337" i="2"/>
  <c r="BK323" i="2"/>
  <c r="J308" i="2"/>
  <c r="BK279" i="2"/>
  <c r="BK203" i="2"/>
  <c r="BK182" i="2"/>
  <c r="BK154" i="2"/>
  <c r="AS94" i="1"/>
  <c r="J342" i="2"/>
  <c r="J332" i="2"/>
  <c r="J310" i="2"/>
  <c r="J297" i="2"/>
  <c r="J279" i="2"/>
  <c r="BK261" i="2"/>
  <c r="BK255" i="2"/>
  <c r="BK249" i="2"/>
  <c r="J233" i="2"/>
  <c r="BK207" i="2"/>
  <c r="J180" i="2"/>
  <c r="BK160" i="2"/>
  <c r="J152" i="2"/>
  <c r="BK143" i="2"/>
  <c r="BK316" i="2"/>
  <c r="J313" i="2"/>
  <c r="J299" i="2"/>
  <c r="BK277" i="2"/>
  <c r="J253" i="2"/>
  <c r="J229" i="2"/>
  <c r="J217" i="2"/>
  <c r="BK213" i="2"/>
  <c r="BK195" i="2"/>
  <c r="J175" i="2"/>
  <c r="J143" i="2"/>
  <c r="BK320" i="2"/>
  <c r="J314" i="2"/>
  <c r="J305" i="2"/>
  <c r="BK297" i="2"/>
  <c r="BK291" i="2"/>
  <c r="J218" i="2"/>
  <c r="J197" i="2"/>
  <c r="J154" i="2"/>
  <c r="BK149" i="2"/>
  <c r="BK135" i="2"/>
  <c r="BK148" i="2" l="1"/>
  <c r="J148" i="2" s="1"/>
  <c r="J97" i="2" s="1"/>
  <c r="R148" i="2"/>
  <c r="R130" i="2" s="1"/>
  <c r="P162" i="2"/>
  <c r="P188" i="2"/>
  <c r="BK212" i="2"/>
  <c r="J212" i="2" s="1"/>
  <c r="J101" i="2" s="1"/>
  <c r="R212" i="2"/>
  <c r="T220" i="2"/>
  <c r="P252" i="2"/>
  <c r="T258" i="2"/>
  <c r="R304" i="2"/>
  <c r="R336" i="2"/>
  <c r="T356" i="2"/>
  <c r="P359" i="2"/>
  <c r="T148" i="2"/>
  <c r="T130" i="2" s="1"/>
  <c r="R162" i="2"/>
  <c r="R161" i="2"/>
  <c r="R188" i="2"/>
  <c r="BK220" i="2"/>
  <c r="J220" i="2" s="1"/>
  <c r="J103" i="2" s="1"/>
  <c r="BK258" i="2"/>
  <c r="J258" i="2"/>
  <c r="J106" i="2" s="1"/>
  <c r="R258" i="2"/>
  <c r="R257" i="2" s="1"/>
  <c r="T304" i="2"/>
  <c r="T336" i="2"/>
  <c r="R356" i="2"/>
  <c r="R359" i="2"/>
  <c r="BK162" i="2"/>
  <c r="J162" i="2" s="1"/>
  <c r="J99" i="2" s="1"/>
  <c r="T162" i="2"/>
  <c r="T188" i="2"/>
  <c r="T212" i="2"/>
  <c r="P220" i="2"/>
  <c r="BK252" i="2"/>
  <c r="J252" i="2"/>
  <c r="J104" i="2" s="1"/>
  <c r="T252" i="2"/>
  <c r="P258" i="2"/>
  <c r="BK304" i="2"/>
  <c r="J304" i="2" s="1"/>
  <c r="J107" i="2" s="1"/>
  <c r="BK336" i="2"/>
  <c r="J336" i="2"/>
  <c r="J108" i="2" s="1"/>
  <c r="P336" i="2"/>
  <c r="BK356" i="2"/>
  <c r="J356" i="2"/>
  <c r="J109" i="2" s="1"/>
  <c r="BK359" i="2"/>
  <c r="J359" i="2" s="1"/>
  <c r="J110" i="2" s="1"/>
  <c r="T359" i="2"/>
  <c r="P148" i="2"/>
  <c r="P130" i="2" s="1"/>
  <c r="BK188" i="2"/>
  <c r="J188" i="2" s="1"/>
  <c r="J100" i="2" s="1"/>
  <c r="P212" i="2"/>
  <c r="R220" i="2"/>
  <c r="R219" i="2" s="1"/>
  <c r="R252" i="2"/>
  <c r="P304" i="2"/>
  <c r="P356" i="2"/>
  <c r="BK130" i="2"/>
  <c r="J130" i="2"/>
  <c r="J96" i="2" s="1"/>
  <c r="BE143" i="2"/>
  <c r="BE147" i="2"/>
  <c r="BE189" i="2"/>
  <c r="BE198" i="2"/>
  <c r="BE204" i="2"/>
  <c r="BE205" i="2"/>
  <c r="BE221" i="2"/>
  <c r="BE279" i="2"/>
  <c r="BE293" i="2"/>
  <c r="BE316" i="2"/>
  <c r="BE317" i="2"/>
  <c r="BE326" i="2"/>
  <c r="BE331" i="2"/>
  <c r="BE131" i="2"/>
  <c r="BE139" i="2"/>
  <c r="BE150" i="2"/>
  <c r="BE151" i="2"/>
  <c r="BE154" i="2"/>
  <c r="BE173" i="2"/>
  <c r="BE180" i="2"/>
  <c r="BE182" i="2"/>
  <c r="BE227" i="2"/>
  <c r="BE229" i="2"/>
  <c r="BE253" i="2"/>
  <c r="BE254" i="2"/>
  <c r="BE255" i="2"/>
  <c r="BE263" i="2"/>
  <c r="BE265" i="2"/>
  <c r="BE275" i="2"/>
  <c r="BE283" i="2"/>
  <c r="BE289" i="2"/>
  <c r="BE303" i="2"/>
  <c r="BE310" i="2"/>
  <c r="BE314" i="2"/>
  <c r="BE315" i="2"/>
  <c r="BE322" i="2"/>
  <c r="BE341" i="2"/>
  <c r="BE345" i="2"/>
  <c r="J122" i="2"/>
  <c r="BE135" i="2"/>
  <c r="BE141" i="2"/>
  <c r="BE146" i="2"/>
  <c r="BE149" i="2"/>
  <c r="BE152" i="2"/>
  <c r="BE155" i="2"/>
  <c r="BE156" i="2"/>
  <c r="BE158" i="2"/>
  <c r="BE160" i="2"/>
  <c r="BE183" i="2"/>
  <c r="BE207" i="2"/>
  <c r="BE214" i="2"/>
  <c r="BE215" i="2"/>
  <c r="BE217" i="2"/>
  <c r="BE233" i="2"/>
  <c r="BE239" i="2"/>
  <c r="BE241" i="2"/>
  <c r="BE244" i="2"/>
  <c r="BE249" i="2"/>
  <c r="BE251" i="2"/>
  <c r="BE256" i="2"/>
  <c r="BE262" i="2"/>
  <c r="BE269" i="2"/>
  <c r="BE291" i="2"/>
  <c r="BE305" i="2"/>
  <c r="BE306" i="2"/>
  <c r="BE308" i="2"/>
  <c r="BE311" i="2"/>
  <c r="BE318" i="2"/>
  <c r="BE320" i="2"/>
  <c r="BE324" i="2"/>
  <c r="BE327" i="2"/>
  <c r="BE328" i="2"/>
  <c r="BE335" i="2"/>
  <c r="BE337" i="2"/>
  <c r="BE342" i="2"/>
  <c r="BE352" i="2"/>
  <c r="BE367" i="2"/>
  <c r="BE144" i="2"/>
  <c r="BE153" i="2"/>
  <c r="BE168" i="2"/>
  <c r="BE172" i="2"/>
  <c r="BE175" i="2"/>
  <c r="BE187" i="2"/>
  <c r="BE193" i="2"/>
  <c r="BE197" i="2"/>
  <c r="BE218" i="2"/>
  <c r="BE281" i="2"/>
  <c r="BE285" i="2"/>
  <c r="BE287" i="2"/>
  <c r="BE307" i="2"/>
  <c r="BE309" i="2"/>
  <c r="BE313" i="2"/>
  <c r="BE321" i="2"/>
  <c r="BE325" i="2"/>
  <c r="BE330" i="2"/>
  <c r="BE332" i="2"/>
  <c r="BE333" i="2"/>
  <c r="BE343" i="2"/>
  <c r="BE347" i="2"/>
  <c r="BE351" i="2"/>
  <c r="BE353" i="2"/>
  <c r="BE364" i="2"/>
  <c r="F90" i="2"/>
  <c r="BE157" i="2"/>
  <c r="BE163" i="2"/>
  <c r="BE196" i="2"/>
  <c r="BE203" i="2"/>
  <c r="BE209" i="2"/>
  <c r="BE210" i="2"/>
  <c r="BE225" i="2"/>
  <c r="BE231" i="2"/>
  <c r="BE259" i="2"/>
  <c r="BE261" i="2"/>
  <c r="BE271" i="2"/>
  <c r="BE273" i="2"/>
  <c r="BE295" i="2"/>
  <c r="BE301" i="2"/>
  <c r="BE302" i="2"/>
  <c r="BE323" i="2"/>
  <c r="BE329" i="2"/>
  <c r="BE339" i="2"/>
  <c r="BE349" i="2"/>
  <c r="BE355" i="2"/>
  <c r="BE357" i="2"/>
  <c r="BE358" i="2"/>
  <c r="BE361" i="2"/>
  <c r="BE159" i="2"/>
  <c r="BE178" i="2"/>
  <c r="BE185" i="2"/>
  <c r="BE191" i="2"/>
  <c r="BE195" i="2"/>
  <c r="BE200" i="2"/>
  <c r="BE202" i="2"/>
  <c r="BE213" i="2"/>
  <c r="BE216" i="2"/>
  <c r="BE223" i="2"/>
  <c r="BE235" i="2"/>
  <c r="BE237" i="2"/>
  <c r="BE242" i="2"/>
  <c r="BE246" i="2"/>
  <c r="BE247" i="2"/>
  <c r="BE250" i="2"/>
  <c r="BE267" i="2"/>
  <c r="BE277" i="2"/>
  <c r="BE297" i="2"/>
  <c r="BE299" i="2"/>
  <c r="BE312" i="2"/>
  <c r="BE319" i="2"/>
  <c r="BE334" i="2"/>
  <c r="BE360" i="2"/>
  <c r="BE362" i="2"/>
  <c r="BE363" i="2"/>
  <c r="BE365" i="2"/>
  <c r="BE366" i="2"/>
  <c r="J32" i="2"/>
  <c r="AW95" i="1" s="1"/>
  <c r="F32" i="2"/>
  <c r="BA95" i="1" s="1"/>
  <c r="BA94" i="1" s="1"/>
  <c r="W30" i="1" s="1"/>
  <c r="F34" i="2"/>
  <c r="BC95" i="1" s="1"/>
  <c r="BC94" i="1" s="1"/>
  <c r="AY94" i="1" s="1"/>
  <c r="F35" i="2"/>
  <c r="BD95" i="1" s="1"/>
  <c r="BD94" i="1" s="1"/>
  <c r="W33" i="1" s="1"/>
  <c r="F33" i="2"/>
  <c r="BB95" i="1" s="1"/>
  <c r="BB94" i="1" s="1"/>
  <c r="W31" i="1" s="1"/>
  <c r="R129" i="2" l="1"/>
  <c r="R128" i="2" s="1"/>
  <c r="T257" i="2"/>
  <c r="T161" i="2"/>
  <c r="T129" i="2"/>
  <c r="T128" i="2" s="1"/>
  <c r="P161" i="2"/>
  <c r="P257" i="2"/>
  <c r="P219" i="2"/>
  <c r="T219" i="2"/>
  <c r="BK257" i="2"/>
  <c r="BK219" i="2" s="1"/>
  <c r="J219" i="2" s="1"/>
  <c r="J102" i="2" s="1"/>
  <c r="BK161" i="2"/>
  <c r="J161" i="2" s="1"/>
  <c r="J98" i="2" s="1"/>
  <c r="F31" i="2"/>
  <c r="AZ95" i="1"/>
  <c r="AZ94" i="1" s="1"/>
  <c r="W29" i="1" s="1"/>
  <c r="J31" i="2"/>
  <c r="AV95" i="1"/>
  <c r="AT95" i="1" s="1"/>
  <c r="AW94" i="1"/>
  <c r="AK30" i="1"/>
  <c r="AX94" i="1"/>
  <c r="W32" i="1"/>
  <c r="J257" i="2" l="1"/>
  <c r="J105" i="2" s="1"/>
  <c r="P129" i="2"/>
  <c r="P128" i="2" s="1"/>
  <c r="AU95" i="1" s="1"/>
  <c r="AU94" i="1" s="1"/>
  <c r="BK129" i="2"/>
  <c r="J129" i="2"/>
  <c r="J95" i="2" s="1"/>
  <c r="AV94" i="1"/>
  <c r="AK29" i="1" s="1"/>
  <c r="BK128" i="2" l="1"/>
  <c r="J128" i="2"/>
  <c r="J94" i="2"/>
  <c r="AT94" i="1"/>
  <c r="J28" i="2" l="1"/>
  <c r="AG95" i="1"/>
  <c r="AG94" i="1"/>
  <c r="AK26" i="1" s="1"/>
  <c r="J37" i="2" l="1"/>
  <c r="AN95" i="1"/>
  <c r="AK35" i="1"/>
  <c r="AN94" i="1"/>
</calcChain>
</file>

<file path=xl/sharedStrings.xml><?xml version="1.0" encoding="utf-8"?>
<sst xmlns="http://schemas.openxmlformats.org/spreadsheetml/2006/main" count="3533" uniqueCount="811">
  <si>
    <t>Export Komplet</t>
  </si>
  <si>
    <t/>
  </si>
  <si>
    <t>2.0</t>
  </si>
  <si>
    <t>ZAMOK</t>
  </si>
  <si>
    <t>False</t>
  </si>
  <si>
    <t>{8a4e5ddb-fab1-49eb-9a8c-bdac9c1e28d7}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</si>
  <si>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</si>
  <si>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</si>
  <si>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</si>
  <si>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</si>
  <si>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</si>
  <si>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</si>
  <si>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</si>
  <si>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</si>
  <si>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2023/131/lok_3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</si>
  <si>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</si>
  <si>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</si>
  <si>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Adaptační opatření na sídlištních plochách v MČ Praha 12 - Pejevové</t>
  </si>
  <si>
    <t>KSO:</t>
  </si>
  <si>
    <t>CC-CZ:</t>
  </si>
  <si>
    <t>Místo:</t>
  </si>
  <si>
    <t>k.ú. Modřany</t>
  </si>
  <si>
    <t>Datum:</t>
  </si>
  <si>
    <t>10. 8. 2023</t>
  </si>
  <si>
    <t>Zadavatel:</t>
  </si>
  <si>
    <t>IČ:</t>
  </si>
  <si>
    <t>MČ Praha 12, Generála Šišky 2375/6, 143 00 Praha</t>
  </si>
  <si>
    <t>DIČ:</t>
  </si>
  <si>
    <t>Uchazeč:</t>
  </si>
  <si>
    <t>Vyplň údaj</t>
  </si>
  <si>
    <t>Projektant:</t>
  </si>
  <si>
    <t>Atregia, s.r.o., Vážného 99/10, 621 00 Brno</t>
  </si>
  <si>
    <t>True</t>
  </si>
  <si>
    <t>Zpracovatel:</t>
  </si>
  <si>
    <t>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</si>
  <si>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</si>
  <si>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</si>
  <si>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</si>
  <si>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</si>
  <si>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</si>
  <si>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</si>
  <si>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</si>
  <si>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</si>
  <si>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</si>
  <si>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</si>
  <si>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</si>
  <si>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</si>
  <si>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</si>
  <si>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</si>
  <si>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</si>
  <si>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</si>
  <si>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</si>
  <si>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</si>
  <si>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</si>
  <si>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</si>
  <si>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</si>
  <si>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</si>
  <si>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</si>
  <si>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</si>
  <si>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</si>
  <si>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</si>
  <si>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</si>
  <si>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</si>
  <si>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</si>
  <si>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</si>
  <si>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</si>
  <si>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</si>
  <si>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</si>
  <si>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</si>
  <si>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</si>
  <si>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</si>
  <si>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</si>
  <si>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</si>
  <si>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</si>
  <si>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</si>
  <si>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</si>
  <si>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</si>
  <si>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</si>
  <si>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</si>
  <si>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</si>
  <si>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</si>
  <si>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</si>
  <si>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</si>
  <si>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pl_drn</t>
  </si>
  <si>
    <t>m2</t>
  </si>
  <si>
    <t>50</t>
  </si>
  <si>
    <t>2</t>
  </si>
  <si>
    <t>biood_drn</t>
  </si>
  <si>
    <t>m3</t>
  </si>
  <si>
    <t>5</t>
  </si>
  <si>
    <t>KRYCÍ LIST SOUPISU PRACÍ</t>
  </si>
  <si>
    <t>pl_šlapák</t>
  </si>
  <si>
    <t>plocha šlapákového chodníčku</t>
  </si>
  <si>
    <t>40</t>
  </si>
  <si>
    <t>3</t>
  </si>
  <si>
    <t>pl_hmat</t>
  </si>
  <si>
    <t>plocha hmatového chodníku</t>
  </si>
  <si>
    <t>35</t>
  </si>
  <si>
    <t>pl_mlat</t>
  </si>
  <si>
    <t>plocha mlatového povrchu</t>
  </si>
  <si>
    <t>80</t>
  </si>
  <si>
    <t>stromy</t>
  </si>
  <si>
    <t>navržené stromy</t>
  </si>
  <si>
    <t>ks</t>
  </si>
  <si>
    <t>7</t>
  </si>
  <si>
    <t>pl_trvalky_štěrk</t>
  </si>
  <si>
    <t>plocha trvalkových záhonů mulčovaných štěrkem</t>
  </si>
  <si>
    <t>45</t>
  </si>
  <si>
    <t>trvalky</t>
  </si>
  <si>
    <t>počet navržených trvalek</t>
  </si>
  <si>
    <t>396</t>
  </si>
  <si>
    <t>cibuloviny</t>
  </si>
  <si>
    <t>počet vysazených cibulovin</t>
  </si>
  <si>
    <t>1188</t>
  </si>
  <si>
    <t>trávník</t>
  </si>
  <si>
    <t>plocha navrženého trávníku</t>
  </si>
  <si>
    <t>200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</si>
  <si>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</si>
  <si>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</si>
  <si>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</si>
  <si>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</si>
  <si>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</si>
  <si>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</si>
  <si>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</si>
  <si>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997 - Přesun sutě</t>
  </si>
  <si>
    <t xml:space="preserve">    5 - Komunikace pozemní</t>
  </si>
  <si>
    <t xml:space="preserve">      1 - Zemní práce</t>
  </si>
  <si>
    <t xml:space="preserve">      59 - Kryty pozemních komunikací, letišť a ploch dlážděné</t>
  </si>
  <si>
    <t xml:space="preserve">      998 - Přesun hmot</t>
  </si>
  <si>
    <t xml:space="preserve">    N04 - Sadové úpravy</t>
  </si>
  <si>
    <t xml:space="preserve">      N08 - Výsadba dřevin</t>
  </si>
  <si>
    <t xml:space="preserve">      N05 - Materiál pro výsadbu</t>
  </si>
  <si>
    <t xml:space="preserve">      N037 - Založení trvalkového záhonu</t>
  </si>
  <si>
    <t xml:space="preserve">        N011 - Výsadba trvalek</t>
  </si>
  <si>
    <t xml:space="preserve">        N06 - Trvalky materiál</t>
  </si>
  <si>
    <t xml:space="preserve">      N09 - Založení trávníku</t>
  </si>
  <si>
    <t xml:space="preserve">    N14 -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</si>
  <si>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</si>
  <si>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</si>
  <si>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</si>
  <si>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</si>
  <si>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</si>
  <si>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</si>
  <si>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</si>
  <si>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</si>
  <si>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</si>
  <si>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</si>
  <si>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</si>
  <si>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</si>
  <si>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</si>
  <si>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</si>
  <si>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</si>
  <si>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</si>
  <si>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</si>
  <si>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</si>
  <si>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</si>
  <si>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113107242</t>
  </si>
  <si>
    <t>Odstranění podkladu živičného tl přes 50 do 100 mm strojně pl přes 200 m2</t>
  </si>
  <si>
    <t>CS ÚRS 2023 01</t>
  </si>
  <si>
    <t>4</t>
  </si>
  <si>
    <t>824603572</t>
  </si>
  <si>
    <t>VV</t>
  </si>
  <si>
    <t>"plocha 1"130</t>
  </si>
  <si>
    <t>"plocha 2"110</t>
  </si>
  <si>
    <t>Součet</t>
  </si>
  <si>
    <t>113107232</t>
  </si>
  <si>
    <t>Odstranění podkladu z betonu prostého tl přes 150 do 300 mm strojně pl přes 200 m2</t>
  </si>
  <si>
    <t>-1949854023</t>
  </si>
  <si>
    <t>113107221</t>
  </si>
  <si>
    <t>Odstranění podkladu z kameniva drceného tl do 100 mm strojně pl přes 200 m2</t>
  </si>
  <si>
    <t>63294923</t>
  </si>
  <si>
    <t>113107212</t>
  </si>
  <si>
    <t>Odstranění podkladu z kameniva těženého tl přes 100 do 200 mm strojně pl přes 200 m2</t>
  </si>
  <si>
    <t>-197689441</t>
  </si>
  <si>
    <t>966001211</t>
  </si>
  <si>
    <t>Odstranění lavičky stabilní zabetonované</t>
  </si>
  <si>
    <t>kus</t>
  </si>
  <si>
    <t>1898066398</t>
  </si>
  <si>
    <t>6</t>
  </si>
  <si>
    <t>113201111</t>
  </si>
  <si>
    <t>Vytrhání obrub chodníkových ležatých</t>
  </si>
  <si>
    <t>m</t>
  </si>
  <si>
    <t>248181756</t>
  </si>
  <si>
    <t>"délka obrubníku"105</t>
  </si>
  <si>
    <t>R-936009112</t>
  </si>
  <si>
    <t>Bezpečnostní dopadová plocha venkovní na dětském hřišti z písku - úprava plochy do kruhového tvaru, včetně vybudování lemu z kulatiny délky 12m, přesun písku do 3m</t>
  </si>
  <si>
    <t>vlastní položka</t>
  </si>
  <si>
    <t>594428626</t>
  </si>
  <si>
    <t>8</t>
  </si>
  <si>
    <t>111212351</t>
  </si>
  <si>
    <t>Odstranění nevhodných dřevin do 100 m2 v přes 1 m s odstraněním pařezů v rovině nebo svahu do 1:5, včetně dopravy</t>
  </si>
  <si>
    <t>994145266</t>
  </si>
  <si>
    <t>997</t>
  </si>
  <si>
    <t>Přesun sutě</t>
  </si>
  <si>
    <t>997221611</t>
  </si>
  <si>
    <t>Nakládání suti na dopravní prostředky pro vodorovnou dopravu</t>
  </si>
  <si>
    <t>t</t>
  </si>
  <si>
    <t>-1343985288</t>
  </si>
  <si>
    <t>10</t>
  </si>
  <si>
    <t>997221551</t>
  </si>
  <si>
    <t>Vodorovná doprava suti ze sypkých materiálů do 1 km</t>
  </si>
  <si>
    <t>-412327139</t>
  </si>
  <si>
    <t>11</t>
  </si>
  <si>
    <t>997221559</t>
  </si>
  <si>
    <t>Příplatek ZKD 1 km u vodorovné dopravy suti ze sypkých materiálů</t>
  </si>
  <si>
    <t>729506653</t>
  </si>
  <si>
    <t>12</t>
  </si>
  <si>
    <t>997221561</t>
  </si>
  <si>
    <t>Vodorovná doprava suti z kusových materiálů do 1 km</t>
  </si>
  <si>
    <t>-1388522898</t>
  </si>
  <si>
    <t>13</t>
  </si>
  <si>
    <t>997221569</t>
  </si>
  <si>
    <t>Příplatek ZKD 1 km u vodorovné dopravy suti z kusových materiálů</t>
  </si>
  <si>
    <t>632958975</t>
  </si>
  <si>
    <t>14</t>
  </si>
  <si>
    <t>997221612</t>
  </si>
  <si>
    <t>Nakládání vybouraných hmot na dopravní prostředky pro vodorovnou dopravu</t>
  </si>
  <si>
    <t>-2110518390</t>
  </si>
  <si>
    <t>997221571</t>
  </si>
  <si>
    <t>Vodorovná doprava vybouraných hmot do 1 km</t>
  </si>
  <si>
    <t>-2005235922</t>
  </si>
  <si>
    <t>16</t>
  </si>
  <si>
    <t>997221579</t>
  </si>
  <si>
    <t>Příplatek ZKD 1 km u vodorovné dopravy vybouraných hmot</t>
  </si>
  <si>
    <t>2018352516</t>
  </si>
  <si>
    <t>17</t>
  </si>
  <si>
    <t>997221645</t>
  </si>
  <si>
    <t>Poplatek za uložení na skládce (skládkovné) odpadu asfaltového bez dehtu kód odpadu 17 03 02</t>
  </si>
  <si>
    <t>-228571752</t>
  </si>
  <si>
    <t>18</t>
  </si>
  <si>
    <t>997221615</t>
  </si>
  <si>
    <t>Poplatek za uložení na skládce (skládkovné) stavebního odpadu betonového kód odpadu 17 01 01</t>
  </si>
  <si>
    <t>1276692659</t>
  </si>
  <si>
    <t>19</t>
  </si>
  <si>
    <t>997221655</t>
  </si>
  <si>
    <t>Poplatek za uložení na skládce (skládkovné) zeminy a kamení kód odpadu 17 05 04</t>
  </si>
  <si>
    <t>-1248742013</t>
  </si>
  <si>
    <t>20</t>
  </si>
  <si>
    <t>997221658</t>
  </si>
  <si>
    <t>Poplatek za uložení na skládce (skládkovné) z rostlinných pletiv kód odpadu 02 01 03</t>
  </si>
  <si>
    <t>-1016621729</t>
  </si>
  <si>
    <t>Komunikace pozemní</t>
  </si>
  <si>
    <t>Zemní práce</t>
  </si>
  <si>
    <t>122251101</t>
  </si>
  <si>
    <t>Odkopávky a prokopávky nezapažené v hornině třídy těžitelnosti I skupiny 3 objem do 20 m3 strojně</t>
  </si>
  <si>
    <t>512</t>
  </si>
  <si>
    <t>-197093581</t>
  </si>
  <si>
    <t>"výkop šlapáky - část"33*0,25</t>
  </si>
  <si>
    <t>"výkop mlat - část"2*0,25</t>
  </si>
  <si>
    <t>"výkop hmatový chodník"pl_hmat*0,1</t>
  </si>
  <si>
    <t>22</t>
  </si>
  <si>
    <t>162251102</t>
  </si>
  <si>
    <t>Vodorovné přemístění přes 20 do 50 m výkopku/sypaniny z horniny třídy těžitelnosti I skupiny 1 až 3</t>
  </si>
  <si>
    <t>-2058892438</t>
  </si>
  <si>
    <t>"výkop šlapáky - část"33*0,15</t>
  </si>
  <si>
    <t>"výkop mlat - část"2*0,15</t>
  </si>
  <si>
    <t>23</t>
  </si>
  <si>
    <t>171251201</t>
  </si>
  <si>
    <t>Uložení sypaniny na skládky nebo meziskládky</t>
  </si>
  <si>
    <t>1004749110</t>
  </si>
  <si>
    <t>24</t>
  </si>
  <si>
    <t>162702111</t>
  </si>
  <si>
    <t>Vodorovné přemístění drnu bez naložení se složením do 6000 m</t>
  </si>
  <si>
    <t>-1526535894</t>
  </si>
  <si>
    <t>"plocha pro ods drnu"50</t>
  </si>
  <si>
    <t>25</t>
  </si>
  <si>
    <t>1323894447</t>
  </si>
  <si>
    <t>"odstranění drnu tl.10cm"pl_drn*0,1</t>
  </si>
  <si>
    <t>"převod z m3 na kg a tuny"biood_drn*550/1000</t>
  </si>
  <si>
    <t>26</t>
  </si>
  <si>
    <t>181951112</t>
  </si>
  <si>
    <t>Úprava pláně v hornině třídy těžitelnosti I, skupiny 1 až 3 se zhutněním</t>
  </si>
  <si>
    <t>-1326489948</t>
  </si>
  <si>
    <t>pl_šlapák+pl_hmat+pl_mlat</t>
  </si>
  <si>
    <t>27</t>
  </si>
  <si>
    <t>122151402</t>
  </si>
  <si>
    <t>Vykopávky v zemníku na suchu v hornině třídy těžitelnosti I skupiny 1 a 2 objem do 50 m3 strojně</t>
  </si>
  <si>
    <t>930814928</t>
  </si>
  <si>
    <t>"zemina k vyrovnání terénu po výkopech"40</t>
  </si>
  <si>
    <t>28</t>
  </si>
  <si>
    <t>162751117</t>
  </si>
  <si>
    <t>Vodorovné přemístění přes 9 000 do 10000 m výkopku/sypaniny z horniny třídy těžitelnosti I skupiny 1 až 3</t>
  </si>
  <si>
    <t>-1672497543</t>
  </si>
  <si>
    <t>29</t>
  </si>
  <si>
    <t>181351004</t>
  </si>
  <si>
    <t>Rozprostření zeminy tl vrstvy přes 200 do 250 mm pl do 100 m2 v rovině nebo ve svahu do 1:5 strojně</t>
  </si>
  <si>
    <t>-1065242806</t>
  </si>
  <si>
    <t>"plocha po odstranění asfaltu"240</t>
  </si>
  <si>
    <t>30</t>
  </si>
  <si>
    <t>M</t>
  </si>
  <si>
    <t>10364100</t>
  </si>
  <si>
    <t>zemina pro terénní úpravy - tříděná</t>
  </si>
  <si>
    <t>1545600095</t>
  </si>
  <si>
    <t>"zemina na srovnání terénu, převod na tuny"40*2000/1000</t>
  </si>
  <si>
    <t>31</t>
  </si>
  <si>
    <t>174111101</t>
  </si>
  <si>
    <t>Zásyp jam, šachet rýh nebo kolem objektů sypaninou se zhutněním ručně</t>
  </si>
  <si>
    <t>1939353306</t>
  </si>
  <si>
    <t>59</t>
  </si>
  <si>
    <t>Kryty pozemních komunikací, letišť a ploch dlážděné</t>
  </si>
  <si>
    <t>32</t>
  </si>
  <si>
    <t>916111123</t>
  </si>
  <si>
    <t>Osazení obruby z drobných kostek s boční opěrou do lože z betonu prostého</t>
  </si>
  <si>
    <t>-1293324061</t>
  </si>
  <si>
    <t>"jednořádek kostky"60</t>
  </si>
  <si>
    <t>33</t>
  </si>
  <si>
    <t>58381007</t>
  </si>
  <si>
    <t>kostka štípaná dlažební žula drobná 8/10</t>
  </si>
  <si>
    <t>-1646993157</t>
  </si>
  <si>
    <t>60*0,013 'Přepočtené koeficientem množství</t>
  </si>
  <si>
    <t>34</t>
  </si>
  <si>
    <t>589116112</t>
  </si>
  <si>
    <t>Kryt ploch jednovrstvový s rozprostřením hmot, vlhčením a zhutněním vápencový, o tl. přes 20 do 50 mm</t>
  </si>
  <si>
    <t>23987198</t>
  </si>
  <si>
    <t>564811112</t>
  </si>
  <si>
    <t>Podklad ze štěrkodrtě ŠD tl 60 mm</t>
  </si>
  <si>
    <t>-509692439</t>
  </si>
  <si>
    <t>36</t>
  </si>
  <si>
    <t>564811113</t>
  </si>
  <si>
    <t>Podklad ze štěrkodrtě ŠD tl 70 mm</t>
  </si>
  <si>
    <t>-1428377951</t>
  </si>
  <si>
    <t>37</t>
  </si>
  <si>
    <t>564821111</t>
  </si>
  <si>
    <t>Podklad ze štěrkodrtě ŠD tl 80 mm</t>
  </si>
  <si>
    <t>-930752786</t>
  </si>
  <si>
    <t>38</t>
  </si>
  <si>
    <t>596811311</t>
  </si>
  <si>
    <t>Kladení velkoformátové betonové dlažby tl do 100 mm velikosti do 0,5 m2 pl do 300 m2</t>
  </si>
  <si>
    <t>-261035691</t>
  </si>
  <si>
    <t>39</t>
  </si>
  <si>
    <t>59245620-R</t>
  </si>
  <si>
    <t xml:space="preserve">dlažba velkoformátová betonová 800x400x62mm, barva šedá přírodní, se zkosenými hranami </t>
  </si>
  <si>
    <t>-1984304567</t>
  </si>
  <si>
    <t>40*1,1 'Přepočtené koeficientem množství</t>
  </si>
  <si>
    <t>564201111</t>
  </si>
  <si>
    <t>Podklad nebo podsyp ze štěrkopísku ŠP tl 30 mm</t>
  </si>
  <si>
    <t>114910790</t>
  </si>
  <si>
    <t>41</t>
  </si>
  <si>
    <t>564851111</t>
  </si>
  <si>
    <t>Podklad ze štěrkodrtě ŠD plochy přes 100 m2 tl 150 mm</t>
  </si>
  <si>
    <t>-282838521</t>
  </si>
  <si>
    <t>42</t>
  </si>
  <si>
    <t>R/183205111.1</t>
  </si>
  <si>
    <t>Založení stezky s obrubou z kulatiny (akát), šířky 120 cm, délky 23 m</t>
  </si>
  <si>
    <t>-1198137230</t>
  </si>
  <si>
    <t>43</t>
  </si>
  <si>
    <t>184911311</t>
  </si>
  <si>
    <t>Položení mulčovací textilie v rovině a svahu do 1:5</t>
  </si>
  <si>
    <t>1545539961</t>
  </si>
  <si>
    <t>"plocha stezky"23*0,12</t>
  </si>
  <si>
    <t>44</t>
  </si>
  <si>
    <t>69311060</t>
  </si>
  <si>
    <t>geotextilie netkaná separační, ochranná, filtrační, drenážní PP 200g/m2</t>
  </si>
  <si>
    <t>-1903726134</t>
  </si>
  <si>
    <t>2,76*1,1 'Přepočtené koeficientem množství</t>
  </si>
  <si>
    <t>R/181301102</t>
  </si>
  <si>
    <t>Rozprostření vrstev pro stezku pro bosé nohy do 150 mm pl do 500 m2 v rovině nebo ve svahu do 1:5 -  výplň různými druhy materiálu - specifikace dle TZ</t>
  </si>
  <si>
    <t>-1239071717</t>
  </si>
  <si>
    <t>46</t>
  </si>
  <si>
    <t>R-622111111</t>
  </si>
  <si>
    <t>Vyspravení betonové obruby pískoviště z lícové strany - očištění, penetrování a sanace povrchu betonové zídky</t>
  </si>
  <si>
    <t>895641348</t>
  </si>
  <si>
    <t>"obruba pískoviště lícová strana výška*délka"0,25*20</t>
  </si>
  <si>
    <t>998</t>
  </si>
  <si>
    <t>Přesun hmot</t>
  </si>
  <si>
    <t>47</t>
  </si>
  <si>
    <t>998223011</t>
  </si>
  <si>
    <t>Přesun hmot pro pozemní komunikace s krytem dlážděným</t>
  </si>
  <si>
    <t>-1502408385</t>
  </si>
  <si>
    <t>48</t>
  </si>
  <si>
    <t>998223094</t>
  </si>
  <si>
    <t>Příplatek k přesunu hmot pro pozemní komunikace s krytem dlážděným za zvětšený přesun do 5000 m</t>
  </si>
  <si>
    <t>-2020007973</t>
  </si>
  <si>
    <t>49</t>
  </si>
  <si>
    <t>998223095</t>
  </si>
  <si>
    <t>Příplatek k přesunu hmot pro pozemní komunikace s krytem dlážděným za zvětšený přesun ZKD 5000 m</t>
  </si>
  <si>
    <t>1725900271</t>
  </si>
  <si>
    <t>998225111</t>
  </si>
  <si>
    <t>Přesun hmot pro pozemní komunikace s krytem z kamene, monolitickým betonovým nebo živičným</t>
  </si>
  <si>
    <t>-1874088506</t>
  </si>
  <si>
    <t>51</t>
  </si>
  <si>
    <t>998225194</t>
  </si>
  <si>
    <t>Příplatek k přesunu hmot pro pozemní komunikace s krytem z kamene, živičným, betonovým do 5000 m</t>
  </si>
  <si>
    <t>-1804879914</t>
  </si>
  <si>
    <t>52</t>
  </si>
  <si>
    <t>998225195</t>
  </si>
  <si>
    <t>Příplatek k přesunu hmot pro pozemní komunikace s krytem z kamene, živičným, betonovým ZKD 5000 m</t>
  </si>
  <si>
    <t>1918599808</t>
  </si>
  <si>
    <t>N04</t>
  </si>
  <si>
    <t>Sadové úpravy</t>
  </si>
  <si>
    <t>N08</t>
  </si>
  <si>
    <t>Výsadba dřevin</t>
  </si>
  <si>
    <t>53</t>
  </si>
  <si>
    <t>183101121</t>
  </si>
  <si>
    <t>Hloubení jamek bez výměny půdy zeminy skupiny 1 až 4 obj přes 0,4 do 1 m3 v rovině a svahu do 1:5</t>
  </si>
  <si>
    <t>-2055412524</t>
  </si>
  <si>
    <t>54</t>
  </si>
  <si>
    <t>184102114</t>
  </si>
  <si>
    <t>Výsadba dřeviny s balem D do 0,5 m do jamky se zalitím v rovině a svahu do 1:5, vč. komparativního řezu</t>
  </si>
  <si>
    <t>-1689825778</t>
  </si>
  <si>
    <t>55</t>
  </si>
  <si>
    <t>R-185802114</t>
  </si>
  <si>
    <t>Aplikace půdního kondicionéru k jednotlivým rostlinám v rovině a svahu do 1:5</t>
  </si>
  <si>
    <t>1848856573</t>
  </si>
  <si>
    <t>7*0,001 'Přepočtené koeficientem množství</t>
  </si>
  <si>
    <t>56</t>
  </si>
  <si>
    <t>251911550-R</t>
  </si>
  <si>
    <t>Půdní kondicionér vícesložkový, vč. dovozu, ztratné 3% v ceně</t>
  </si>
  <si>
    <t>kg</t>
  </si>
  <si>
    <t>-1587878964</t>
  </si>
  <si>
    <t>"množství  1,0kg/ks"1*stromy</t>
  </si>
  <si>
    <t>57</t>
  </si>
  <si>
    <t>184911111-R</t>
  </si>
  <si>
    <t>Uvázání dřeviny ke kůlům</t>
  </si>
  <si>
    <t>-1241523833</t>
  </si>
  <si>
    <t>58</t>
  </si>
  <si>
    <t>184215133</t>
  </si>
  <si>
    <t>Ukotvení kmene dřevin třemi kůly D do 0,1 m délky do 3 m</t>
  </si>
  <si>
    <t>-366862130</t>
  </si>
  <si>
    <t>60591255</t>
  </si>
  <si>
    <t>kůl vyvazovací dřevěný impregnovaný D 8cm dl 2,5m</t>
  </si>
  <si>
    <t>1556084370</t>
  </si>
  <si>
    <t>"počet stromů*3ks kůlů ke každému"3*stromy</t>
  </si>
  <si>
    <t>60</t>
  </si>
  <si>
    <t>R-1005</t>
  </si>
  <si>
    <t>Příčka z půlené frézované kulatiny prům. 8 cm, délka 60 cm, ztratné 1%</t>
  </si>
  <si>
    <t>899988044</t>
  </si>
  <si>
    <t>"počet stromů*9ks příčky ke každému"9*stromy</t>
  </si>
  <si>
    <t>61</t>
  </si>
  <si>
    <t>R-1008</t>
  </si>
  <si>
    <t>Úvazek pro kotvení, bavlněný, šířka 30 mm</t>
  </si>
  <si>
    <t>883689361</t>
  </si>
  <si>
    <t>"2m úvazku/1ks stromu"2*stromy</t>
  </si>
  <si>
    <t>62</t>
  </si>
  <si>
    <t>184813162</t>
  </si>
  <si>
    <t>Zřízení ochranného nátěru kmene stromu do výšky 1 m obvodu přes 180 do 250 mm</t>
  </si>
  <si>
    <t>1975553659</t>
  </si>
  <si>
    <t>63</t>
  </si>
  <si>
    <t>100</t>
  </si>
  <si>
    <t>Ochranný nátěr na kmeny proti korní spále způsobené teplotními vlivy</t>
  </si>
  <si>
    <t>-1875046184</t>
  </si>
  <si>
    <t>64</t>
  </si>
  <si>
    <t>184215412</t>
  </si>
  <si>
    <t>Zhotovení závlahové mísy dřevin D do 1,0 m v rovině nebo na svahu do 1:5</t>
  </si>
  <si>
    <t>-1212875953</t>
  </si>
  <si>
    <t>65</t>
  </si>
  <si>
    <t>184911421</t>
  </si>
  <si>
    <t>Mulčování rostlin kůrou tl. do 0,1 m v rovině a svahu do 1:5</t>
  </si>
  <si>
    <t>-897559005</t>
  </si>
  <si>
    <t>66</t>
  </si>
  <si>
    <t>10391100</t>
  </si>
  <si>
    <t>kůra mulčovací VL</t>
  </si>
  <si>
    <t>-150871982</t>
  </si>
  <si>
    <t>67</t>
  </si>
  <si>
    <t>185804312.1</t>
  </si>
  <si>
    <t>Zalití rostlin vodou plocha přes 20 m2</t>
  </si>
  <si>
    <t>-858975138</t>
  </si>
  <si>
    <t>"převod na m3*počet stromů"(100/1000)*stromy</t>
  </si>
  <si>
    <t>68</t>
  </si>
  <si>
    <t>185851121</t>
  </si>
  <si>
    <t>Dovoz vody pro zálivku rostlin za vzdálenost do 1000 m</t>
  </si>
  <si>
    <t>-942214639</t>
  </si>
  <si>
    <t>69</t>
  </si>
  <si>
    <t>185851129</t>
  </si>
  <si>
    <t>Příplatek k dovozu vody pro zálivku rostlin do 1000 m ZKD 1000 m</t>
  </si>
  <si>
    <t>-370320047</t>
  </si>
  <si>
    <t>70</t>
  </si>
  <si>
    <t>082113210.2</t>
  </si>
  <si>
    <t>voda pitná pro ostatní odběratele</t>
  </si>
  <si>
    <t>1489125898</t>
  </si>
  <si>
    <t>N05</t>
  </si>
  <si>
    <t>Materiál pro výsadbu</t>
  </si>
  <si>
    <t>71</t>
  </si>
  <si>
    <t>R_200167</t>
  </si>
  <si>
    <t>Acer ginnala, obvod kmene 14-16 cm, s balem, ztratné 3% v ceně</t>
  </si>
  <si>
    <t>-720626927</t>
  </si>
  <si>
    <t>72</t>
  </si>
  <si>
    <t>R_200023</t>
  </si>
  <si>
    <t>Aesculus x carnea ´Briotii´, obvod kmene 14-16 cm, s balem, ztratné 3% v ceně</t>
  </si>
  <si>
    <t>-1342077944</t>
  </si>
  <si>
    <t>73</t>
  </si>
  <si>
    <t>R_200340</t>
  </si>
  <si>
    <t>Prunus serrulata 'Kanzan', obvod kmene 14-16 cm, s balem, ztratné 3% v ceně</t>
  </si>
  <si>
    <t>-584644102</t>
  </si>
  <si>
    <t>74</t>
  </si>
  <si>
    <t>R_200193</t>
  </si>
  <si>
    <t>Tilia cordata 'Greenspire', obvod kmene 14-16 cm, s balem, ztratné 3% v ceně</t>
  </si>
  <si>
    <t>-1695118861</t>
  </si>
  <si>
    <t>N037</t>
  </si>
  <si>
    <t>Založení trvalkového záhonu</t>
  </si>
  <si>
    <t>N011</t>
  </si>
  <si>
    <t>Výsadba trvalek</t>
  </si>
  <si>
    <t>75</t>
  </si>
  <si>
    <t>122151101</t>
  </si>
  <si>
    <t>Odkopávky a prokopávky nezapažené v hornině třídy těžitelnosti I skupiny 1 a 2 objem do 20 m3 strojně</t>
  </si>
  <si>
    <t>-1668195252</t>
  </si>
  <si>
    <t>"výkop trvalky - část"30*0,2</t>
  </si>
  <si>
    <t>76</t>
  </si>
  <si>
    <t>-1564904456</t>
  </si>
  <si>
    <t>77</t>
  </si>
  <si>
    <t>-888689501</t>
  </si>
  <si>
    <t>78</t>
  </si>
  <si>
    <t>184853511</t>
  </si>
  <si>
    <t>Chemické odplevelení před založením kultury nad 20 m2 postřikem na široko v rovině a svahu do 1:5 strojně</t>
  </si>
  <si>
    <t>-73563102</t>
  </si>
  <si>
    <t>pl_trvalky_štěrk*2</t>
  </si>
  <si>
    <t>79</t>
  </si>
  <si>
    <t>25234001.1</t>
  </si>
  <si>
    <t>herbicid totální systémový neselektivní, bal.1 l (5l/ha)</t>
  </si>
  <si>
    <t>litr</t>
  </si>
  <si>
    <t>1156027249</t>
  </si>
  <si>
    <t>90*0,0005 'Přepočtené koeficientem množství</t>
  </si>
  <si>
    <t>183403132</t>
  </si>
  <si>
    <t>Obdělání půdy rytím zemina tř 3 v rovině a svahu do 1:5</t>
  </si>
  <si>
    <t>-1132694634</t>
  </si>
  <si>
    <t>81</t>
  </si>
  <si>
    <t>R-564201111</t>
  </si>
  <si>
    <t>Podklad nebo podsyp ze štěrkopísku ŠP tl do 20 mm</t>
  </si>
  <si>
    <t>1107210408</t>
  </si>
  <si>
    <t>pl_trvalky_štěrk*0,13</t>
  </si>
  <si>
    <t>82</t>
  </si>
  <si>
    <t>58337302</t>
  </si>
  <si>
    <t>štěrkopísek frakce 8/16</t>
  </si>
  <si>
    <t>95401217</t>
  </si>
  <si>
    <t>"80% objemu, tl. 13 cm, převod na tuny"pl_trvalky_štěrk*0,8*0,13*2000/1000</t>
  </si>
  <si>
    <t>83</t>
  </si>
  <si>
    <t>183403114.1</t>
  </si>
  <si>
    <t>Obdělání půdy kultivátorováním v rovině a svahu do 1:5</t>
  </si>
  <si>
    <t>267147331</t>
  </si>
  <si>
    <t>84</t>
  </si>
  <si>
    <t>183403153.1.1</t>
  </si>
  <si>
    <t>Obdělání půdy hrabáním v rovině a svahu do 1:5</t>
  </si>
  <si>
    <t>1671624831</t>
  </si>
  <si>
    <t>85</t>
  </si>
  <si>
    <t>184911161</t>
  </si>
  <si>
    <t>Mulčování záhonů kačírkem tl. vrstvy do 0,1 m v rovině a svahu do 1:5</t>
  </si>
  <si>
    <t>1853833652</t>
  </si>
  <si>
    <t>86</t>
  </si>
  <si>
    <t>58343872</t>
  </si>
  <si>
    <t>kamenivo drcené hrubé frakce 8/16</t>
  </si>
  <si>
    <t>1560935682</t>
  </si>
  <si>
    <t>"tl. 7 cm, převod na tuny"pl_trvalky_štěrk*0,07*2000/1000</t>
  </si>
  <si>
    <t>87</t>
  </si>
  <si>
    <t>-629419414</t>
  </si>
  <si>
    <t>88</t>
  </si>
  <si>
    <t>1370688432</t>
  </si>
  <si>
    <t>89</t>
  </si>
  <si>
    <t>9361241121-R</t>
  </si>
  <si>
    <t>Montáž dřevěného kůlu s lanem</t>
  </si>
  <si>
    <t>497905180</t>
  </si>
  <si>
    <t>"počet kůlů na jednotlivé záhony"30+15</t>
  </si>
  <si>
    <t>90</t>
  </si>
  <si>
    <t>60591251</t>
  </si>
  <si>
    <t>kůl vyvazovací dřevěný impregnovaný D 8cm dl 1,5m, ztratné 10%</t>
  </si>
  <si>
    <t>544591628</t>
  </si>
  <si>
    <t>45*1,1 'Přepočtené koeficientem množství</t>
  </si>
  <si>
    <t>91</t>
  </si>
  <si>
    <t>9361241122-R</t>
  </si>
  <si>
    <t>Provléknutí a natažení lana sloupky</t>
  </si>
  <si>
    <t>-1201829163</t>
  </si>
  <si>
    <t>"délka trvalkových záhonů, lano ve dvou řadách"(45+20)*2</t>
  </si>
  <si>
    <t>92</t>
  </si>
  <si>
    <t>67543131-R</t>
  </si>
  <si>
    <t>přírodní jutové lano - čtyřpramenné stáčené, průměr 8mm</t>
  </si>
  <si>
    <t>18677502</t>
  </si>
  <si>
    <t>130*1,1 'Přepočtené koeficientem množství</t>
  </si>
  <si>
    <t>93</t>
  </si>
  <si>
    <t>183111111</t>
  </si>
  <si>
    <t>Hloubení jamek bez výměny půdy zeminy tř 1 až 4 objem do 0,002 m3 v rovině a svahu do 1:5</t>
  </si>
  <si>
    <t>226281904</t>
  </si>
  <si>
    <t>trvalky+cibuloviny</t>
  </si>
  <si>
    <t>94</t>
  </si>
  <si>
    <t>183211312</t>
  </si>
  <si>
    <t>Výsadba trvalek prostokořenných</t>
  </si>
  <si>
    <t>875738773</t>
  </si>
  <si>
    <t>95</t>
  </si>
  <si>
    <t>183211313.1</t>
  </si>
  <si>
    <t>Výsadba cibulí nebo hlíz</t>
  </si>
  <si>
    <t>-1000988745</t>
  </si>
  <si>
    <t>96</t>
  </si>
  <si>
    <t>185804312</t>
  </si>
  <si>
    <t>-1098252143</t>
  </si>
  <si>
    <t>"trvalkové záhony - převod na m3*m2"(10/1000)*pl_trvalky_štěrk</t>
  </si>
  <si>
    <t>97</t>
  </si>
  <si>
    <t>-2022795975</t>
  </si>
  <si>
    <t>98</t>
  </si>
  <si>
    <t>1970287241</t>
  </si>
  <si>
    <t>99</t>
  </si>
  <si>
    <t>082113210</t>
  </si>
  <si>
    <t>2128372409</t>
  </si>
  <si>
    <t>N06</t>
  </si>
  <si>
    <t>Trvalky materiál</t>
  </si>
  <si>
    <t>R_5000111</t>
  </si>
  <si>
    <t>Agastache 'Blue Fortune', K9, ztatné 3% v ceně</t>
  </si>
  <si>
    <t>-218032018</t>
  </si>
  <si>
    <t>101</t>
  </si>
  <si>
    <t>R_4000171</t>
  </si>
  <si>
    <t>Achillea filipendulina 'Coronation Gold', K9, ztratné 3%v ceně</t>
  </si>
  <si>
    <t>-1927527785</t>
  </si>
  <si>
    <t>102</t>
  </si>
  <si>
    <t>R_40009811</t>
  </si>
  <si>
    <t>Calamagrostis x acutiflora ´Karl Foerster´, K 9, ztratné 3%v ceně</t>
  </si>
  <si>
    <t>762072684</t>
  </si>
  <si>
    <t>103</t>
  </si>
  <si>
    <t>R_403.1</t>
  </si>
  <si>
    <t>Calamagrostis brachytricha, K 9, ztratné 3%v ceně</t>
  </si>
  <si>
    <t>213619942</t>
  </si>
  <si>
    <t>104</t>
  </si>
  <si>
    <t>R_50001811</t>
  </si>
  <si>
    <t>Eremurus stenophyllus, ztratné 3% v ceně</t>
  </si>
  <si>
    <t>1246055195</t>
  </si>
  <si>
    <t>105</t>
  </si>
  <si>
    <t>R_4481</t>
  </si>
  <si>
    <t>Panicum virgatum 'Rotbraun', K9, ztratné 3%v ceně</t>
  </si>
  <si>
    <t>1044053653</t>
  </si>
  <si>
    <t>106</t>
  </si>
  <si>
    <t>R_424</t>
  </si>
  <si>
    <t>Artemisia ludoviciana var. Albula 'Valerie Finnis', ztratné 3%v ceně</t>
  </si>
  <si>
    <t>-816289953</t>
  </si>
  <si>
    <t>107</t>
  </si>
  <si>
    <t>R_4591</t>
  </si>
  <si>
    <t>Aster dumosus 'Victor', K 9, ztratné 3%v ceně</t>
  </si>
  <si>
    <t>-422792529</t>
  </si>
  <si>
    <t>108</t>
  </si>
  <si>
    <t>R_40001721</t>
  </si>
  <si>
    <t>Coreopsis verticillata 'Grandiflora', K9, ztratné 3%v ceně</t>
  </si>
  <si>
    <t>1124568995</t>
  </si>
  <si>
    <t>109</t>
  </si>
  <si>
    <t>R_40002512</t>
  </si>
  <si>
    <t>Geranium x magnificum, K9, ztratné 3%v ceně</t>
  </si>
  <si>
    <t>1060981481</t>
  </si>
  <si>
    <t>110</t>
  </si>
  <si>
    <t>R_40003011</t>
  </si>
  <si>
    <t>Hemerocalis´Corky´, K13, ztratné 3%v ceně</t>
  </si>
  <si>
    <t>-1021302818</t>
  </si>
  <si>
    <t>111</t>
  </si>
  <si>
    <t>R_5000171</t>
  </si>
  <si>
    <t>Iris x barbata (střední, žlutá), K11x11, ztratné 3% v ceně</t>
  </si>
  <si>
    <t>-1380806407</t>
  </si>
  <si>
    <t>112</t>
  </si>
  <si>
    <t>R_40000811</t>
  </si>
  <si>
    <t>Papaver orientale ´Allegro´, K9, ztratné 3%v ceně</t>
  </si>
  <si>
    <t>1134108663</t>
  </si>
  <si>
    <t>113</t>
  </si>
  <si>
    <t>R_4311</t>
  </si>
  <si>
    <t>Penstemon digitalis ´Mystica´, K9, ztratné 3%v ceně</t>
  </si>
  <si>
    <t>1831718458</t>
  </si>
  <si>
    <t>114</t>
  </si>
  <si>
    <t>R_481</t>
  </si>
  <si>
    <t>Phlomis russeliana, K9, ztratné 3%v ceně</t>
  </si>
  <si>
    <t>352278101</t>
  </si>
  <si>
    <t>115</t>
  </si>
  <si>
    <t>R_4001012</t>
  </si>
  <si>
    <t>Salvia officinalis ´Berggarten´, K9, ztratné 3% v ceně</t>
  </si>
  <si>
    <t>599517591</t>
  </si>
  <si>
    <t>116</t>
  </si>
  <si>
    <t>R_4681</t>
  </si>
  <si>
    <t>Sedum telephium 'Matrona', K9, ztratné 3%v ceně</t>
  </si>
  <si>
    <t>-75681664</t>
  </si>
  <si>
    <t>117</t>
  </si>
  <si>
    <t>R_4000071.2</t>
  </si>
  <si>
    <t>Anemone sylvestris, K9, ztratné 3%v ceně</t>
  </si>
  <si>
    <t>-1569010810</t>
  </si>
  <si>
    <t>118</t>
  </si>
  <si>
    <t>R_40141</t>
  </si>
  <si>
    <t>Bergenia ´Winterglut´, K 9, ztratné 3%v ceně</t>
  </si>
  <si>
    <t>1829920779</t>
  </si>
  <si>
    <t>119</t>
  </si>
  <si>
    <t>R_4000271</t>
  </si>
  <si>
    <t>Geranium x cantabrigiense´Cambridge´, K9, ztratné 3% v ceně</t>
  </si>
  <si>
    <t>-572555207</t>
  </si>
  <si>
    <t>120</t>
  </si>
  <si>
    <t>R_400024121</t>
  </si>
  <si>
    <t>Geranium wlassovianum, K 9, ztratné 3% v ceně</t>
  </si>
  <si>
    <t>2065837617</t>
  </si>
  <si>
    <t>121</t>
  </si>
  <si>
    <t>R_4000851</t>
  </si>
  <si>
    <t>Origanum vulgare ´Aureum´, K9, ztratné 3% v ceně</t>
  </si>
  <si>
    <t>882320722</t>
  </si>
  <si>
    <t>122</t>
  </si>
  <si>
    <t>R_4000852</t>
  </si>
  <si>
    <t>Catananche caerulea, K9, ztratné 3% v ceně</t>
  </si>
  <si>
    <t>881604614</t>
  </si>
  <si>
    <t>123</t>
  </si>
  <si>
    <t>R_400121.1</t>
  </si>
  <si>
    <t>Centranthus ruber ´Coccineus´, K9, ztratné 3% v ceně</t>
  </si>
  <si>
    <t>1282461692</t>
  </si>
  <si>
    <t>124</t>
  </si>
  <si>
    <t>R_500006/1</t>
  </si>
  <si>
    <t>Gaura lindheimeri, K9, ztratné 3%v ceně</t>
  </si>
  <si>
    <t>-1171118401</t>
  </si>
  <si>
    <t>125</t>
  </si>
  <si>
    <t>R_40000511</t>
  </si>
  <si>
    <t>Allium jesdianum´Purple King´, ztratné 3%v ceně</t>
  </si>
  <si>
    <t>-1200795391</t>
  </si>
  <si>
    <t>126</t>
  </si>
  <si>
    <t>R_400005111</t>
  </si>
  <si>
    <t>Allium sphaerocephalon, ztratné 3%v ceně</t>
  </si>
  <si>
    <t>-1649157598</t>
  </si>
  <si>
    <t>127</t>
  </si>
  <si>
    <t>R_4000031</t>
  </si>
  <si>
    <t>Crocus chrysanthus ´Dorothy´, ztratné 3%v ceně</t>
  </si>
  <si>
    <t>-561902338</t>
  </si>
  <si>
    <t>128</t>
  </si>
  <si>
    <t>R_400007.11.12</t>
  </si>
  <si>
    <t>Crocus tommasinianus ´Ruby Giant´, ztratné 3%v ceně</t>
  </si>
  <si>
    <t>1114126317</t>
  </si>
  <si>
    <t>129</t>
  </si>
  <si>
    <t>R_4231</t>
  </si>
  <si>
    <t>Tulipa praestans 'Fusilier', ztratné 3%v ceně</t>
  </si>
  <si>
    <t>2053355728</t>
  </si>
  <si>
    <t>130</t>
  </si>
  <si>
    <t>R_4000081.1</t>
  </si>
  <si>
    <t>Tulipa tarda, ztratné 3%v ceně</t>
  </si>
  <si>
    <t>-1425487401</t>
  </si>
  <si>
    <t>N09</t>
  </si>
  <si>
    <t>Založení trávníku</t>
  </si>
  <si>
    <t>131</t>
  </si>
  <si>
    <t>234421392</t>
  </si>
  <si>
    <t>132</t>
  </si>
  <si>
    <t>-1590671346</t>
  </si>
  <si>
    <t>200*0,0005 'Přepočtené koeficientem množství</t>
  </si>
  <si>
    <t>133</t>
  </si>
  <si>
    <t>183403114</t>
  </si>
  <si>
    <t>380727918</t>
  </si>
  <si>
    <t>134</t>
  </si>
  <si>
    <t>183403153</t>
  </si>
  <si>
    <t>1364456335</t>
  </si>
  <si>
    <t>135</t>
  </si>
  <si>
    <t>185802113</t>
  </si>
  <si>
    <t>Hnojení půdy umělým hnojivem na široko v rovině a svahu do 1:5</t>
  </si>
  <si>
    <t>-2133642138</t>
  </si>
  <si>
    <t>4*0,001 'Přepočtené koeficientem množství</t>
  </si>
  <si>
    <t>136</t>
  </si>
  <si>
    <t>25191155</t>
  </si>
  <si>
    <t>hnojivo průmyslové</t>
  </si>
  <si>
    <t>-724495806</t>
  </si>
  <si>
    <t>"2 kg/100m2"trávník*0,02</t>
  </si>
  <si>
    <t>137</t>
  </si>
  <si>
    <t>181351103</t>
  </si>
  <si>
    <t>Rozprostření ornice tl vrstvy do 200 mm pl přes 100 do 500 m2 v rovině nebo ve svahu do 1:5 strojně</t>
  </si>
  <si>
    <t>1257652355</t>
  </si>
  <si>
    <t>138</t>
  </si>
  <si>
    <t>R-1012.1.1.1</t>
  </si>
  <si>
    <t>Zemina tříděná zahradní vč. dopravy, ztratné 3% v ceně</t>
  </si>
  <si>
    <t>-214276697</t>
  </si>
  <si>
    <t>"převod na tuny ohumus keře"trávník*0,05*2000/1000</t>
  </si>
  <si>
    <t>139</t>
  </si>
  <si>
    <t>183403161</t>
  </si>
  <si>
    <t>Obdělání půdy válením v rovině a svahu do 1:5</t>
  </si>
  <si>
    <t>-1423028918</t>
  </si>
  <si>
    <t>140</t>
  </si>
  <si>
    <t>181411131</t>
  </si>
  <si>
    <t>Založení parkového trávníku výsevem pl do 1000 m2 v rovině a ve svahu do 1:5</t>
  </si>
  <si>
    <t>-1041251701</t>
  </si>
  <si>
    <t>141</t>
  </si>
  <si>
    <t>00572410</t>
  </si>
  <si>
    <t>osivo směs travní parková</t>
  </si>
  <si>
    <t>830589698</t>
  </si>
  <si>
    <t>200*0,03 'Přepočtené koeficientem množství</t>
  </si>
  <si>
    <t>142</t>
  </si>
  <si>
    <t>185803211</t>
  </si>
  <si>
    <t xml:space="preserve">Uválcování trávníku v rovině a svahu </t>
  </si>
  <si>
    <t>-1610266453</t>
  </si>
  <si>
    <t>143</t>
  </si>
  <si>
    <t>998231311</t>
  </si>
  <si>
    <t>Přesun hmot pro sadovnické a krajinářské úpravy vodorovně do 5000 m</t>
  </si>
  <si>
    <t>-137415876</t>
  </si>
  <si>
    <t>144</t>
  </si>
  <si>
    <t>998231411</t>
  </si>
  <si>
    <t>Ruční přesun hmot pro sadovnické a krajinářské úpravy do100 m</t>
  </si>
  <si>
    <t>-793617004</t>
  </si>
  <si>
    <t>N14</t>
  </si>
  <si>
    <t>Mobiliář</t>
  </si>
  <si>
    <t>145</t>
  </si>
  <si>
    <t>936104211</t>
  </si>
  <si>
    <t>Montáž odpadkového koše do betonové patky</t>
  </si>
  <si>
    <t>845684987</t>
  </si>
  <si>
    <t>146</t>
  </si>
  <si>
    <t>749101320/R1</t>
  </si>
  <si>
    <t>Odpadkový koš se stříškou, ocelová nosná konstrukce s práškovým vypal. lakem RAL 7035, kužel pr. 550mm, výška 1015mm, objem 80 l, kotvený do beton. patky</t>
  </si>
  <si>
    <t>-1992114997</t>
  </si>
  <si>
    <t>147</t>
  </si>
  <si>
    <t>936124112</t>
  </si>
  <si>
    <t>Montáž lavičky stabilní parkové se zabetonováním noh</t>
  </si>
  <si>
    <t>1283158870</t>
  </si>
  <si>
    <t>148</t>
  </si>
  <si>
    <t>749101000-R2</t>
  </si>
  <si>
    <t>Lavička s opěradlem a područkami, konstrukce zinková ocelová, s práškovým vypalovacím lakem RAL 7016, sedák a opěradlo z trop. dřeva, rozměr 1800x600x820mm, kotveno do bet. patky, včetně dopravy</t>
  </si>
  <si>
    <t>752884398</t>
  </si>
  <si>
    <t>149</t>
  </si>
  <si>
    <t>R-936174311</t>
  </si>
  <si>
    <t>Montáž informační tabule k bosonohé stezce</t>
  </si>
  <si>
    <t>1966881808</t>
  </si>
  <si>
    <t>150</t>
  </si>
  <si>
    <t>R26.5</t>
  </si>
  <si>
    <t>Informační tabule, výška 1,8m, tabule 400x600mm, včetně grafického návrhu, vč. ukotvení a dopravy</t>
  </si>
  <si>
    <t>-1134286773</t>
  </si>
  <si>
    <t>151</t>
  </si>
  <si>
    <t>998231311R</t>
  </si>
  <si>
    <t>Přesun hmot pro mobiliář dopravní vzdálenost do 5000 m</t>
  </si>
  <si>
    <t>1622765787</t>
  </si>
  <si>
    <t>152</t>
  </si>
  <si>
    <t>998231411R</t>
  </si>
  <si>
    <t>Ruční přesun hmot pro mobiliář do100 m</t>
  </si>
  <si>
    <t>1648021382</t>
  </si>
  <si>
    <t>SEZNAM FIGUR</t>
  </si>
  <si>
    <t>Výměra</t>
  </si>
  <si>
    <t>Použití figury:</t>
  </si>
  <si>
    <t>864+324</t>
  </si>
  <si>
    <t>289+107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</si>
</sst>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/>
    <xf numFmtId="0" fontId="11" fillId="0" borderId="0" xfId="0" applyFont="1" applyAlignment="1">
      <alignment horizontal="left"/>
    </xf>
    <xf numFmtId="0" fontId="11" fillId="0" borderId="0" xfId="0" applyFont="1" applyProtection="1">
      <protection locked="0"/>
    </xf>
    <xf numFmtId="4" fontId="11" fillId="0" borderId="0" xfId="0" applyNumberFormat="1" applyFont="1"/>
    <xf numFmtId="0" fontId="11" fillId="0" borderId="14" xfId="0" applyFont="1" applyBorder="1"/>
    <xf numFmtId="166" fontId="11" fillId="0" borderId="0" xfId="0" applyNumberFormat="1" applyFont="1"/>
    <xf numFmtId="166" fontId="11" fillId="0" borderId="15" xfId="0" applyNumberFormat="1" applyFont="1" applyBorder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0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E5" s="18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E6" s="18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8"/>
      <c r="BS8" s="16" t="s">
        <v>6</v>
      </c>
    </row>
    <row r="9" spans="1:74" ht="14.45" customHeight="1">
      <c r="B9" s="19"/>
      <c r="AR9" s="19"/>
      <c r="BE9" s="18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8"/>
      <c r="BS11" s="16" t="s">
        <v>6</v>
      </c>
    </row>
    <row r="12" spans="1:74" ht="6.95" customHeight="1">
      <c r="B12" s="19"/>
      <c r="AR12" s="19"/>
      <c r="BE12" s="188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8"/>
      <c r="BS13" s="16" t="s">
        <v>6</v>
      </c>
    </row>
    <row r="14" spans="1:74" ht="12.75">
      <c r="B14" s="19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6" t="s">
        <v>27</v>
      </c>
      <c r="AN14" s="28" t="s">
        <v>29</v>
      </c>
      <c r="AR14" s="19"/>
      <c r="BE14" s="188"/>
      <c r="BS14" s="16" t="s">
        <v>6</v>
      </c>
    </row>
    <row r="15" spans="1:74" ht="6.95" customHeight="1">
      <c r="B15" s="19"/>
      <c r="AR15" s="19"/>
      <c r="BE15" s="188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8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8"/>
      <c r="BS17" s="16" t="s">
        <v>32</v>
      </c>
    </row>
    <row r="18" spans="2:71" ht="6.95" customHeight="1">
      <c r="B18" s="19"/>
      <c r="AR18" s="19"/>
      <c r="BE18" s="188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8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8"/>
      <c r="BS20" s="16" t="s">
        <v>32</v>
      </c>
    </row>
    <row r="21" spans="2:71" ht="6.95" customHeight="1">
      <c r="B21" s="19"/>
      <c r="AR21" s="19"/>
      <c r="BE21" s="188"/>
    </row>
    <row r="22" spans="2:71" ht="12" customHeight="1">
      <c r="B22" s="19"/>
      <c r="D22" s="26" t="s">
        <v>35</v>
      </c>
      <c r="AR22" s="19"/>
      <c r="BE22" s="188"/>
    </row>
    <row r="23" spans="2:71" ht="16.5" customHeight="1">
      <c r="B23" s="19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  <c r="BE23" s="188"/>
    </row>
    <row r="24" spans="2:71" ht="6.95" customHeight="1">
      <c r="B24" s="19"/>
      <c r="AR24" s="19"/>
      <c r="BE24" s="18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6">
        <f>ROUND(AG94,2)</f>
        <v>0</v>
      </c>
      <c r="AL26" s="197"/>
      <c r="AM26" s="197"/>
      <c r="AN26" s="197"/>
      <c r="AO26" s="197"/>
      <c r="AR26" s="31"/>
      <c r="BE26" s="188"/>
    </row>
    <row r="27" spans="2:71" s="1" customFormat="1" ht="6.95" customHeight="1">
      <c r="B27" s="31"/>
      <c r="AR27" s="31"/>
      <c r="BE27" s="188"/>
    </row>
    <row r="28" spans="2:71" s="1" customFormat="1" ht="12.75">
      <c r="B28" s="31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31"/>
      <c r="BE28" s="188"/>
    </row>
    <row r="29" spans="2:71" s="2" customFormat="1" ht="14.45" customHeight="1">
      <c r="B29" s="35"/>
      <c r="D29" s="26" t="s">
        <v>40</v>
      </c>
      <c r="F29" s="26" t="s">
        <v>41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189"/>
    </row>
    <row r="30" spans="2:71" s="2" customFormat="1" ht="14.45" customHeight="1">
      <c r="B30" s="35"/>
      <c r="F30" s="26" t="s">
        <v>42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189"/>
    </row>
    <row r="31" spans="2:71" s="2" customFormat="1" ht="14.45" hidden="1" customHeight="1">
      <c r="B31" s="35"/>
      <c r="F31" s="26" t="s">
        <v>43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189"/>
    </row>
    <row r="32" spans="2:71" s="2" customFormat="1" ht="14.45" hidden="1" customHeight="1">
      <c r="B32" s="35"/>
      <c r="F32" s="26" t="s">
        <v>44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189"/>
    </row>
    <row r="33" spans="2:57" s="2" customFormat="1" ht="14.45" hidden="1" customHeight="1">
      <c r="B33" s="35"/>
      <c r="F33" s="26" t="s">
        <v>45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189"/>
    </row>
    <row r="34" spans="2:57" s="1" customFormat="1" ht="6.95" customHeight="1">
      <c r="B34" s="31"/>
      <c r="AR34" s="31"/>
      <c r="BE34" s="188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2" t="s">
        <v>48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2023/131/lok_3</v>
      </c>
      <c r="AR84" s="47"/>
    </row>
    <row r="85" spans="1:90" s="4" customFormat="1" ht="36.950000000000003" customHeight="1">
      <c r="B85" s="48"/>
      <c r="C85" s="49" t="s">
        <v>16</v>
      </c>
      <c r="L85" s="206" t="str">
        <f>K6</f>
        <v>Adaptační opatření na sídlištních plochách v MČ Praha 12 - Pejevové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k.ú. Modřany</v>
      </c>
      <c r="AI87" s="26" t="s">
        <v>22</v>
      </c>
      <c r="AM87" s="208" t="str">
        <f>IF(AN8= "","",AN8)</f>
        <v>10. 8. 2023</v>
      </c>
      <c r="AN87" s="208"/>
      <c r="AR87" s="31"/>
    </row>
    <row r="88" spans="1:90" s="1" customFormat="1" ht="6.95" customHeight="1">
      <c r="B88" s="31"/>
      <c r="AR88" s="31"/>
    </row>
    <row r="89" spans="1:90" s="1" customFormat="1" ht="25.7" customHeight="1">
      <c r="B89" s="31"/>
      <c r="C89" s="26" t="s">
        <v>24</v>
      </c>
      <c r="L89" s="3" t="str">
        <f>IF(E11= "","",E11)</f>
        <v>MČ Praha 12, Generála Šišky 2375/6, 143 00 Praha</v>
      </c>
      <c r="AI89" s="26" t="s">
        <v>30</v>
      </c>
      <c r="AM89" s="209" t="str">
        <f>IF(E17="","",E17)</f>
        <v>Atregia, s.r.o., Vážného 99/10, 621 00 Brno</v>
      </c>
      <c r="AN89" s="210"/>
      <c r="AO89" s="210"/>
      <c r="AP89" s="210"/>
      <c r="AR89" s="31"/>
      <c r="AS89" s="211" t="s">
        <v>56</v>
      </c>
      <c r="AT89" s="21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9" t="str">
        <f>IF(E20="","",E20)</f>
        <v>Ing. Lenka Požárová</v>
      </c>
      <c r="AN90" s="210"/>
      <c r="AO90" s="210"/>
      <c r="AP90" s="210"/>
      <c r="AR90" s="31"/>
      <c r="AS90" s="213"/>
      <c r="AT90" s="214"/>
      <c r="BD90" s="55"/>
    </row>
    <row r="91" spans="1:90" s="1" customFormat="1" ht="10.9" customHeight="1">
      <c r="B91" s="31"/>
      <c r="AR91" s="31"/>
      <c r="AS91" s="213"/>
      <c r="AT91" s="214"/>
      <c r="BD91" s="55"/>
    </row>
    <row r="92" spans="1:90" s="1" customFormat="1" ht="29.25" customHeight="1">
      <c r="B92" s="31"/>
      <c r="C92" s="215" t="s">
        <v>57</v>
      </c>
      <c r="D92" s="216"/>
      <c r="E92" s="216"/>
      <c r="F92" s="216"/>
      <c r="G92" s="216"/>
      <c r="H92" s="56"/>
      <c r="I92" s="217" t="s">
        <v>58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59</v>
      </c>
      <c r="AH92" s="216"/>
      <c r="AI92" s="216"/>
      <c r="AJ92" s="216"/>
      <c r="AK92" s="216"/>
      <c r="AL92" s="216"/>
      <c r="AM92" s="216"/>
      <c r="AN92" s="217" t="s">
        <v>60</v>
      </c>
      <c r="AO92" s="216"/>
      <c r="AP92" s="219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0" s="6" customFormat="1" ht="24.75" customHeight="1">
      <c r="A95" s="72" t="s">
        <v>79</v>
      </c>
      <c r="B95" s="73"/>
      <c r="C95" s="74"/>
      <c r="D95" s="222" t="s">
        <v>14</v>
      </c>
      <c r="E95" s="222"/>
      <c r="F95" s="222"/>
      <c r="G95" s="222"/>
      <c r="H95" s="222"/>
      <c r="I95" s="75"/>
      <c r="J95" s="222" t="s">
        <v>17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'2023-131-lok_3 - Adaptačn...'!J28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76" t="s">
        <v>80</v>
      </c>
      <c r="AR95" s="73"/>
      <c r="AS95" s="77">
        <v>0</v>
      </c>
      <c r="AT95" s="78">
        <f>ROUND(SUM(AV95:AW95),2)</f>
        <v>0</v>
      </c>
      <c r="AU95" s="79">
        <f>'2023-131-lok_3 - Adaptačn...'!P128</f>
        <v>0</v>
      </c>
      <c r="AV95" s="78">
        <f>'2023-131-lok_3 - Adaptačn...'!J31</f>
        <v>0</v>
      </c>
      <c r="AW95" s="78">
        <f>'2023-131-lok_3 - Adaptačn...'!J32</f>
        <v>0</v>
      </c>
      <c r="AX95" s="78">
        <f>'2023-131-lok_3 - Adaptačn...'!J33</f>
        <v>0</v>
      </c>
      <c r="AY95" s="78">
        <f>'2023-131-lok_3 - Adaptačn...'!J34</f>
        <v>0</v>
      </c>
      <c r="AZ95" s="78">
        <f>'2023-131-lok_3 - Adaptačn...'!F31</f>
        <v>0</v>
      </c>
      <c r="BA95" s="78">
        <f>'2023-131-lok_3 - Adaptačn...'!F32</f>
        <v>0</v>
      </c>
      <c r="BB95" s="78">
        <f>'2023-131-lok_3 - Adaptačn...'!F33</f>
        <v>0</v>
      </c>
      <c r="BC95" s="78">
        <f>'2023-131-lok_3 - Adaptačn...'!F34</f>
        <v>0</v>
      </c>
      <c r="BD95" s="80">
        <f>'2023-131-lok_3 - Adaptačn...'!F35</f>
        <v>0</v>
      </c>
      <c r="BT95" s="81" t="s">
        <v>81</v>
      </c>
      <c r="BU95" s="81" t="s">
        <v>82</v>
      </c>
      <c r="BV95" s="81" t="s">
        <v>77</v>
      </c>
      <c r="BW95" s="81" t="s">
        <v>5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eS+3XVYtAyrI/grd0ioZ3E2YrH9hK6L67RdMxiFQgRwM/77RYUNkxoFy7RTbLqkEhThezhy1yeA3ik9J1VAkYA==" saltValue="Gz7GqxXxEsHbZFC7Qu/O9RTXWNJxl5FAoqPovDUUVgzEGEHmmicX0aNHbCRODH8G8IbMthNuxLZwjW1m230uI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131-lok_3 - Adaptač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5</v>
      </c>
      <c r="AZ2" s="82" t="s">
        <v>83</v>
      </c>
      <c r="BA2" s="82" t="s">
        <v>1</v>
      </c>
      <c r="BB2" s="82" t="s">
        <v>84</v>
      </c>
      <c r="BC2" s="82" t="s">
        <v>85</v>
      </c>
      <c r="BD2" s="82" t="s">
        <v>86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2" t="s">
        <v>87</v>
      </c>
      <c r="BA3" s="82" t="s">
        <v>1</v>
      </c>
      <c r="BB3" s="82" t="s">
        <v>88</v>
      </c>
      <c r="BC3" s="82" t="s">
        <v>89</v>
      </c>
      <c r="BD3" s="82" t="s">
        <v>86</v>
      </c>
    </row>
    <row r="4" spans="2:56" ht="24.95" customHeight="1">
      <c r="B4" s="19"/>
      <c r="D4" s="20" t="s">
        <v>90</v>
      </c>
      <c r="L4" s="19"/>
      <c r="M4" s="83" t="s">
        <v>10</v>
      </c>
      <c r="AT4" s="16" t="s">
        <v>4</v>
      </c>
      <c r="AZ4" s="82" t="s">
        <v>91</v>
      </c>
      <c r="BA4" s="82" t="s">
        <v>92</v>
      </c>
      <c r="BB4" s="82" t="s">
        <v>84</v>
      </c>
      <c r="BC4" s="82" t="s">
        <v>93</v>
      </c>
      <c r="BD4" s="82" t="s">
        <v>94</v>
      </c>
    </row>
    <row r="5" spans="2:56" ht="6.95" customHeight="1">
      <c r="B5" s="19"/>
      <c r="L5" s="19"/>
      <c r="AZ5" s="82" t="s">
        <v>95</v>
      </c>
      <c r="BA5" s="82" t="s">
        <v>96</v>
      </c>
      <c r="BB5" s="82" t="s">
        <v>84</v>
      </c>
      <c r="BC5" s="82" t="s">
        <v>97</v>
      </c>
      <c r="BD5" s="82" t="s">
        <v>94</v>
      </c>
    </row>
    <row r="6" spans="2:56" s="1" customFormat="1" ht="12" customHeight="1">
      <c r="B6" s="31"/>
      <c r="D6" s="26" t="s">
        <v>16</v>
      </c>
      <c r="L6" s="31"/>
      <c r="AZ6" s="82" t="s">
        <v>98</v>
      </c>
      <c r="BA6" s="82" t="s">
        <v>99</v>
      </c>
      <c r="BB6" s="82" t="s">
        <v>84</v>
      </c>
      <c r="BC6" s="82" t="s">
        <v>100</v>
      </c>
      <c r="BD6" s="82" t="s">
        <v>94</v>
      </c>
    </row>
    <row r="7" spans="2:56" s="1" customFormat="1" ht="16.5" customHeight="1">
      <c r="B7" s="31"/>
      <c r="E7" s="206" t="s">
        <v>17</v>
      </c>
      <c r="F7" s="225"/>
      <c r="G7" s="225"/>
      <c r="H7" s="225"/>
      <c r="L7" s="31"/>
      <c r="AZ7" s="82" t="s">
        <v>101</v>
      </c>
      <c r="BA7" s="82" t="s">
        <v>102</v>
      </c>
      <c r="BB7" s="82" t="s">
        <v>103</v>
      </c>
      <c r="BC7" s="82" t="s">
        <v>104</v>
      </c>
      <c r="BD7" s="82" t="s">
        <v>94</v>
      </c>
    </row>
    <row r="8" spans="2:56" s="1" customFormat="1" ht="11.25">
      <c r="B8" s="31"/>
      <c r="L8" s="31"/>
      <c r="AZ8" s="82" t="s">
        <v>105</v>
      </c>
      <c r="BA8" s="82" t="s">
        <v>106</v>
      </c>
      <c r="BB8" s="82" t="s">
        <v>84</v>
      </c>
      <c r="BC8" s="82" t="s">
        <v>107</v>
      </c>
      <c r="BD8" s="82" t="s">
        <v>94</v>
      </c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  <c r="AZ9" s="82" t="s">
        <v>108</v>
      </c>
      <c r="BA9" s="82" t="s">
        <v>109</v>
      </c>
      <c r="BB9" s="82" t="s">
        <v>84</v>
      </c>
      <c r="BC9" s="82" t="s">
        <v>110</v>
      </c>
      <c r="BD9" s="82" t="s">
        <v>94</v>
      </c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10. 8. 2023</v>
      </c>
      <c r="L10" s="31"/>
      <c r="AZ10" s="82" t="s">
        <v>111</v>
      </c>
      <c r="BA10" s="82" t="s">
        <v>112</v>
      </c>
      <c r="BB10" s="82" t="s">
        <v>103</v>
      </c>
      <c r="BC10" s="82" t="s">
        <v>113</v>
      </c>
      <c r="BD10" s="82" t="s">
        <v>94</v>
      </c>
    </row>
    <row r="11" spans="2:56" s="1" customFormat="1" ht="10.9" customHeight="1">
      <c r="B11" s="31"/>
      <c r="L11" s="31"/>
      <c r="AZ11" s="82" t="s">
        <v>114</v>
      </c>
      <c r="BA11" s="82" t="s">
        <v>115</v>
      </c>
      <c r="BB11" s="82" t="s">
        <v>84</v>
      </c>
      <c r="BC11" s="82" t="s">
        <v>116</v>
      </c>
      <c r="BD11" s="82" t="s">
        <v>94</v>
      </c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</row>
    <row r="14" spans="2:56" s="1" customFormat="1" ht="6.95" customHeight="1">
      <c r="B14" s="31"/>
      <c r="L14" s="31"/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6" t="str">
        <f>'Rekapitulace stavby'!E14</f>
        <v>Vyplň údaj</v>
      </c>
      <c r="F16" s="190"/>
      <c r="G16" s="190"/>
      <c r="H16" s="190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">
        <v>1</v>
      </c>
      <c r="L18" s="31"/>
    </row>
    <row r="19" spans="2:12" s="1" customFormat="1" ht="18" customHeight="1">
      <c r="B19" s="31"/>
      <c r="E19" s="24" t="s">
        <v>31</v>
      </c>
      <c r="I19" s="26" t="s">
        <v>27</v>
      </c>
      <c r="J19" s="24" t="s">
        <v>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34</v>
      </c>
      <c r="I22" s="26" t="s">
        <v>27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5" t="s">
        <v>1</v>
      </c>
      <c r="F25" s="195"/>
      <c r="G25" s="195"/>
      <c r="H25" s="195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ROUND(J128,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ROUND((SUM(BE128:BE367)),  2)</f>
        <v>0</v>
      </c>
      <c r="I31" s="87">
        <v>0.21</v>
      </c>
      <c r="J31" s="86">
        <f>ROUND(((SUM(BE128:BE367))*I31),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ROUND((SUM(BF128:BF367)),  2)</f>
        <v>0</v>
      </c>
      <c r="I32" s="87">
        <v>0.15</v>
      </c>
      <c r="J32" s="86">
        <f>ROUND(((SUM(BF128:BF367))*I32),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ROUND((SUM(BG128:BG367)),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ROUND((SUM(BH128:BH367)),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ROUND((SUM(BI128:BI367)),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6" t="str">
        <f>E7</f>
        <v>Adaptační opatření na sídlištních plochách v MČ Praha 12 - Pejevové</v>
      </c>
      <c r="F85" s="225"/>
      <c r="G85" s="225"/>
      <c r="H85" s="225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k.ú. Modřany</v>
      </c>
      <c r="I87" s="26" t="s">
        <v>22</v>
      </c>
      <c r="J87" s="51" t="str">
        <f>IF(J10="","",J10)</f>
        <v>10. 8. 2023</v>
      </c>
      <c r="L87" s="31"/>
    </row>
    <row r="88" spans="2:47" s="1" customFormat="1" ht="6.95" customHeight="1">
      <c r="B88" s="31"/>
      <c r="L88" s="31"/>
    </row>
    <row r="89" spans="2:47" s="1" customFormat="1" ht="40.15" customHeight="1">
      <c r="B89" s="31"/>
      <c r="C89" s="26" t="s">
        <v>24</v>
      </c>
      <c r="F89" s="24" t="str">
        <f>E13</f>
        <v>MČ Praha 12, Generála Šišky 2375/6, 143 00 Praha</v>
      </c>
      <c r="I89" s="26" t="s">
        <v>30</v>
      </c>
      <c r="J89" s="29" t="str">
        <f>E19</f>
        <v>Atregia, s.r.o., Vážného 99/10, 621 00 Brno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>Ing. Lenka Požárová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118</v>
      </c>
      <c r="D92" s="88"/>
      <c r="E92" s="88"/>
      <c r="F92" s="88"/>
      <c r="G92" s="88"/>
      <c r="H92" s="88"/>
      <c r="I92" s="88"/>
      <c r="J92" s="97" t="s">
        <v>119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120</v>
      </c>
      <c r="J94" s="65">
        <f>J128</f>
        <v>0</v>
      </c>
      <c r="L94" s="31"/>
      <c r="AU94" s="16" t="s">
        <v>121</v>
      </c>
    </row>
    <row r="95" spans="2:47" s="8" customFormat="1" ht="24.95" customHeight="1">
      <c r="B95" s="99"/>
      <c r="D95" s="100" t="s">
        <v>122</v>
      </c>
      <c r="E95" s="101"/>
      <c r="F95" s="101"/>
      <c r="G95" s="101"/>
      <c r="H95" s="101"/>
      <c r="I95" s="101"/>
      <c r="J95" s="102">
        <f>J129</f>
        <v>0</v>
      </c>
      <c r="L95" s="99"/>
    </row>
    <row r="96" spans="2:47" s="9" customFormat="1" ht="19.899999999999999" customHeight="1">
      <c r="B96" s="103"/>
      <c r="D96" s="104" t="s">
        <v>123</v>
      </c>
      <c r="E96" s="105"/>
      <c r="F96" s="105"/>
      <c r="G96" s="105"/>
      <c r="H96" s="105"/>
      <c r="I96" s="105"/>
      <c r="J96" s="106">
        <f>J130</f>
        <v>0</v>
      </c>
      <c r="L96" s="103"/>
    </row>
    <row r="97" spans="2:12" s="9" customFormat="1" ht="14.85" customHeight="1">
      <c r="B97" s="103"/>
      <c r="D97" s="104" t="s">
        <v>124</v>
      </c>
      <c r="E97" s="105"/>
      <c r="F97" s="105"/>
      <c r="G97" s="105"/>
      <c r="H97" s="105"/>
      <c r="I97" s="105"/>
      <c r="J97" s="106">
        <f>J148</f>
        <v>0</v>
      </c>
      <c r="L97" s="103"/>
    </row>
    <row r="98" spans="2:12" s="9" customFormat="1" ht="19.899999999999999" customHeight="1">
      <c r="B98" s="103"/>
      <c r="D98" s="104" t="s">
        <v>125</v>
      </c>
      <c r="E98" s="105"/>
      <c r="F98" s="105"/>
      <c r="G98" s="105"/>
      <c r="H98" s="105"/>
      <c r="I98" s="105"/>
      <c r="J98" s="106">
        <f>J161</f>
        <v>0</v>
      </c>
      <c r="L98" s="103"/>
    </row>
    <row r="99" spans="2:12" s="9" customFormat="1" ht="14.85" customHeight="1">
      <c r="B99" s="103"/>
      <c r="D99" s="104" t="s">
        <v>126</v>
      </c>
      <c r="E99" s="105"/>
      <c r="F99" s="105"/>
      <c r="G99" s="105"/>
      <c r="H99" s="105"/>
      <c r="I99" s="105"/>
      <c r="J99" s="106">
        <f>J162</f>
        <v>0</v>
      </c>
      <c r="L99" s="103"/>
    </row>
    <row r="100" spans="2:12" s="9" customFormat="1" ht="14.85" customHeight="1">
      <c r="B100" s="103"/>
      <c r="D100" s="104" t="s">
        <v>127</v>
      </c>
      <c r="E100" s="105"/>
      <c r="F100" s="105"/>
      <c r="G100" s="105"/>
      <c r="H100" s="105"/>
      <c r="I100" s="105"/>
      <c r="J100" s="106">
        <f>J188</f>
        <v>0</v>
      </c>
      <c r="L100" s="103"/>
    </row>
    <row r="101" spans="2:12" s="9" customFormat="1" ht="14.85" customHeight="1">
      <c r="B101" s="103"/>
      <c r="D101" s="104" t="s">
        <v>128</v>
      </c>
      <c r="E101" s="105"/>
      <c r="F101" s="105"/>
      <c r="G101" s="105"/>
      <c r="H101" s="105"/>
      <c r="I101" s="105"/>
      <c r="J101" s="106">
        <f>J212</f>
        <v>0</v>
      </c>
      <c r="L101" s="103"/>
    </row>
    <row r="102" spans="2:12" s="9" customFormat="1" ht="19.899999999999999" customHeight="1">
      <c r="B102" s="103"/>
      <c r="D102" s="104" t="s">
        <v>129</v>
      </c>
      <c r="E102" s="105"/>
      <c r="F102" s="105"/>
      <c r="G102" s="105"/>
      <c r="H102" s="105"/>
      <c r="I102" s="105"/>
      <c r="J102" s="106">
        <f>J219</f>
        <v>0</v>
      </c>
      <c r="L102" s="103"/>
    </row>
    <row r="103" spans="2:12" s="9" customFormat="1" ht="14.85" customHeight="1">
      <c r="B103" s="103"/>
      <c r="D103" s="104" t="s">
        <v>130</v>
      </c>
      <c r="E103" s="105"/>
      <c r="F103" s="105"/>
      <c r="G103" s="105"/>
      <c r="H103" s="105"/>
      <c r="I103" s="105"/>
      <c r="J103" s="106">
        <f>J220</f>
        <v>0</v>
      </c>
      <c r="L103" s="103"/>
    </row>
    <row r="104" spans="2:12" s="9" customFormat="1" ht="14.85" customHeight="1">
      <c r="B104" s="103"/>
      <c r="D104" s="104" t="s">
        <v>131</v>
      </c>
      <c r="E104" s="105"/>
      <c r="F104" s="105"/>
      <c r="G104" s="105"/>
      <c r="H104" s="105"/>
      <c r="I104" s="105"/>
      <c r="J104" s="106">
        <f>J252</f>
        <v>0</v>
      </c>
      <c r="L104" s="103"/>
    </row>
    <row r="105" spans="2:12" s="9" customFormat="1" ht="14.85" customHeight="1">
      <c r="B105" s="103"/>
      <c r="D105" s="104" t="s">
        <v>132</v>
      </c>
      <c r="E105" s="105"/>
      <c r="F105" s="105"/>
      <c r="G105" s="105"/>
      <c r="H105" s="105"/>
      <c r="I105" s="105"/>
      <c r="J105" s="106">
        <f>J257</f>
        <v>0</v>
      </c>
      <c r="L105" s="103"/>
    </row>
    <row r="106" spans="2:12" s="9" customFormat="1" ht="21.75" customHeight="1">
      <c r="B106" s="103"/>
      <c r="D106" s="104" t="s">
        <v>133</v>
      </c>
      <c r="E106" s="105"/>
      <c r="F106" s="105"/>
      <c r="G106" s="105"/>
      <c r="H106" s="105"/>
      <c r="I106" s="105"/>
      <c r="J106" s="106">
        <f>J258</f>
        <v>0</v>
      </c>
      <c r="L106" s="103"/>
    </row>
    <row r="107" spans="2:12" s="9" customFormat="1" ht="21.75" customHeight="1">
      <c r="B107" s="103"/>
      <c r="D107" s="104" t="s">
        <v>134</v>
      </c>
      <c r="E107" s="105"/>
      <c r="F107" s="105"/>
      <c r="G107" s="105"/>
      <c r="H107" s="105"/>
      <c r="I107" s="105"/>
      <c r="J107" s="106">
        <f>J304</f>
        <v>0</v>
      </c>
      <c r="L107" s="103"/>
    </row>
    <row r="108" spans="2:12" s="9" customFormat="1" ht="14.85" customHeight="1">
      <c r="B108" s="103"/>
      <c r="D108" s="104" t="s">
        <v>135</v>
      </c>
      <c r="E108" s="105"/>
      <c r="F108" s="105"/>
      <c r="G108" s="105"/>
      <c r="H108" s="105"/>
      <c r="I108" s="105"/>
      <c r="J108" s="106">
        <f>J336</f>
        <v>0</v>
      </c>
      <c r="L108" s="103"/>
    </row>
    <row r="109" spans="2:12" s="9" customFormat="1" ht="14.85" customHeight="1">
      <c r="B109" s="103"/>
      <c r="D109" s="104" t="s">
        <v>128</v>
      </c>
      <c r="E109" s="105"/>
      <c r="F109" s="105"/>
      <c r="G109" s="105"/>
      <c r="H109" s="105"/>
      <c r="I109" s="105"/>
      <c r="J109" s="106">
        <f>J356</f>
        <v>0</v>
      </c>
      <c r="L109" s="103"/>
    </row>
    <row r="110" spans="2:12" s="9" customFormat="1" ht="19.899999999999999" customHeight="1">
      <c r="B110" s="103"/>
      <c r="D110" s="104" t="s">
        <v>136</v>
      </c>
      <c r="E110" s="105"/>
      <c r="F110" s="105"/>
      <c r="G110" s="105"/>
      <c r="H110" s="105"/>
      <c r="I110" s="105"/>
      <c r="J110" s="106">
        <f>J359</f>
        <v>0</v>
      </c>
      <c r="L110" s="103"/>
    </row>
    <row r="111" spans="2:12" s="1" customFormat="1" ht="21.75" customHeight="1">
      <c r="B111" s="31"/>
      <c r="L111" s="31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63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63" s="1" customFormat="1" ht="24.95" customHeight="1">
      <c r="B117" s="31"/>
      <c r="C117" s="20" t="s">
        <v>137</v>
      </c>
      <c r="L117" s="31"/>
    </row>
    <row r="118" spans="2:63" s="1" customFormat="1" ht="6.95" customHeight="1">
      <c r="B118" s="31"/>
      <c r="L118" s="31"/>
    </row>
    <row r="119" spans="2:63" s="1" customFormat="1" ht="12" customHeight="1">
      <c r="B119" s="31"/>
      <c r="C119" s="26" t="s">
        <v>16</v>
      </c>
      <c r="L119" s="31"/>
    </row>
    <row r="120" spans="2:63" s="1" customFormat="1" ht="16.5" customHeight="1">
      <c r="B120" s="31"/>
      <c r="E120" s="206" t="str">
        <f>E7</f>
        <v>Adaptační opatření na sídlištních plochách v MČ Praha 12 - Pejevové</v>
      </c>
      <c r="F120" s="225"/>
      <c r="G120" s="225"/>
      <c r="H120" s="225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F10</f>
        <v>k.ú. Modřany</v>
      </c>
      <c r="I122" s="26" t="s">
        <v>22</v>
      </c>
      <c r="J122" s="51" t="str">
        <f>IF(J10="","",J10)</f>
        <v>10. 8. 2023</v>
      </c>
      <c r="L122" s="31"/>
    </row>
    <row r="123" spans="2:63" s="1" customFormat="1" ht="6.95" customHeight="1">
      <c r="B123" s="31"/>
      <c r="L123" s="31"/>
    </row>
    <row r="124" spans="2:63" s="1" customFormat="1" ht="40.15" customHeight="1">
      <c r="B124" s="31"/>
      <c r="C124" s="26" t="s">
        <v>24</v>
      </c>
      <c r="F124" s="24" t="str">
        <f>E13</f>
        <v>MČ Praha 12, Generála Šišky 2375/6, 143 00 Praha</v>
      </c>
      <c r="I124" s="26" t="s">
        <v>30</v>
      </c>
      <c r="J124" s="29" t="str">
        <f>E19</f>
        <v>Atregia, s.r.o., Vážného 99/10, 621 00 Brno</v>
      </c>
      <c r="L124" s="31"/>
    </row>
    <row r="125" spans="2:63" s="1" customFormat="1" ht="15.2" customHeight="1">
      <c r="B125" s="31"/>
      <c r="C125" s="26" t="s">
        <v>28</v>
      </c>
      <c r="F125" s="24" t="str">
        <f>IF(E16="","",E16)</f>
        <v>Vyplň údaj</v>
      </c>
      <c r="I125" s="26" t="s">
        <v>33</v>
      </c>
      <c r="J125" s="29" t="str">
        <f>E22</f>
        <v>Ing. Lenka Požárová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07"/>
      <c r="C127" s="108" t="s">
        <v>138</v>
      </c>
      <c r="D127" s="109" t="s">
        <v>61</v>
      </c>
      <c r="E127" s="109" t="s">
        <v>57</v>
      </c>
      <c r="F127" s="109" t="s">
        <v>58</v>
      </c>
      <c r="G127" s="109" t="s">
        <v>139</v>
      </c>
      <c r="H127" s="109" t="s">
        <v>140</v>
      </c>
      <c r="I127" s="109" t="s">
        <v>141</v>
      </c>
      <c r="J127" s="109" t="s">
        <v>119</v>
      </c>
      <c r="K127" s="110" t="s">
        <v>142</v>
      </c>
      <c r="L127" s="107"/>
      <c r="M127" s="58" t="s">
        <v>1</v>
      </c>
      <c r="N127" s="59" t="s">
        <v>40</v>
      </c>
      <c r="O127" s="59" t="s">
        <v>143</v>
      </c>
      <c r="P127" s="59" t="s">
        <v>144</v>
      </c>
      <c r="Q127" s="59" t="s">
        <v>145</v>
      </c>
      <c r="R127" s="59" t="s">
        <v>146</v>
      </c>
      <c r="S127" s="59" t="s">
        <v>147</v>
      </c>
      <c r="T127" s="60" t="s">
        <v>148</v>
      </c>
    </row>
    <row r="128" spans="2:63" s="1" customFormat="1" ht="22.9" customHeight="1">
      <c r="B128" s="31"/>
      <c r="C128" s="63" t="s">
        <v>149</v>
      </c>
      <c r="J128" s="111">
        <f>BK128</f>
        <v>0</v>
      </c>
      <c r="L128" s="31"/>
      <c r="M128" s="61"/>
      <c r="N128" s="52"/>
      <c r="O128" s="52"/>
      <c r="P128" s="112">
        <f>P129</f>
        <v>0</v>
      </c>
      <c r="Q128" s="52"/>
      <c r="R128" s="112">
        <f>R129</f>
        <v>211.27392820000003</v>
      </c>
      <c r="S128" s="52"/>
      <c r="T128" s="113">
        <f>T129</f>
        <v>283.01400000000001</v>
      </c>
      <c r="AT128" s="16" t="s">
        <v>75</v>
      </c>
      <c r="AU128" s="16" t="s">
        <v>121</v>
      </c>
      <c r="BK128" s="114">
        <f>BK129</f>
        <v>0</v>
      </c>
    </row>
    <row r="129" spans="2:65" s="11" customFormat="1" ht="25.9" customHeight="1">
      <c r="B129" s="115"/>
      <c r="D129" s="116" t="s">
        <v>75</v>
      </c>
      <c r="E129" s="117" t="s">
        <v>150</v>
      </c>
      <c r="F129" s="117" t="s">
        <v>151</v>
      </c>
      <c r="I129" s="118"/>
      <c r="J129" s="119">
        <f>BK129</f>
        <v>0</v>
      </c>
      <c r="L129" s="115"/>
      <c r="M129" s="120"/>
      <c r="P129" s="121">
        <f>P130+P161+P219+P359</f>
        <v>0</v>
      </c>
      <c r="R129" s="121">
        <f>R130+R161+R219+R359</f>
        <v>211.27392820000003</v>
      </c>
      <c r="T129" s="122">
        <f>T130+T161+T219+T359</f>
        <v>283.01400000000001</v>
      </c>
      <c r="AR129" s="116" t="s">
        <v>81</v>
      </c>
      <c r="AT129" s="123" t="s">
        <v>75</v>
      </c>
      <c r="AU129" s="123" t="s">
        <v>76</v>
      </c>
      <c r="AY129" s="116" t="s">
        <v>152</v>
      </c>
      <c r="BK129" s="124">
        <f>BK130+BK161+BK219+BK359</f>
        <v>0</v>
      </c>
    </row>
    <row r="130" spans="2:65" s="11" customFormat="1" ht="22.9" customHeight="1">
      <c r="B130" s="115"/>
      <c r="D130" s="116" t="s">
        <v>75</v>
      </c>
      <c r="E130" s="125" t="s">
        <v>153</v>
      </c>
      <c r="F130" s="125" t="s">
        <v>154</v>
      </c>
      <c r="I130" s="118"/>
      <c r="J130" s="126">
        <f>BK130</f>
        <v>0</v>
      </c>
      <c r="L130" s="115"/>
      <c r="M130" s="120"/>
      <c r="P130" s="121">
        <f>P131+SUM(P132:P148)</f>
        <v>0</v>
      </c>
      <c r="R130" s="121">
        <f>R131+SUM(R132:R148)</f>
        <v>5.28308</v>
      </c>
      <c r="T130" s="122">
        <f>T131+SUM(T132:T148)</f>
        <v>283.01400000000001</v>
      </c>
      <c r="AR130" s="116" t="s">
        <v>81</v>
      </c>
      <c r="AT130" s="123" t="s">
        <v>75</v>
      </c>
      <c r="AU130" s="123" t="s">
        <v>81</v>
      </c>
      <c r="AY130" s="116" t="s">
        <v>152</v>
      </c>
      <c r="BK130" s="124">
        <f>BK131+SUM(BK132:BK148)</f>
        <v>0</v>
      </c>
    </row>
    <row r="131" spans="2:65" s="1" customFormat="1" ht="16.5" customHeight="1">
      <c r="B131" s="31"/>
      <c r="C131" s="127" t="s">
        <v>81</v>
      </c>
      <c r="D131" s="127" t="s">
        <v>155</v>
      </c>
      <c r="E131" s="128" t="s">
        <v>156</v>
      </c>
      <c r="F131" s="129" t="s">
        <v>157</v>
      </c>
      <c r="G131" s="130" t="s">
        <v>84</v>
      </c>
      <c r="H131" s="131">
        <v>240</v>
      </c>
      <c r="I131" s="132"/>
      <c r="J131" s="133">
        <f>ROUND(I131*H131,2)</f>
        <v>0</v>
      </c>
      <c r="K131" s="129" t="s">
        <v>158</v>
      </c>
      <c r="L131" s="31"/>
      <c r="M131" s="134" t="s">
        <v>1</v>
      </c>
      <c r="N131" s="135" t="s">
        <v>41</v>
      </c>
      <c r="P131" s="136">
        <f>O131*H131</f>
        <v>0</v>
      </c>
      <c r="Q131" s="136">
        <v>0</v>
      </c>
      <c r="R131" s="136">
        <f>Q131*H131</f>
        <v>0</v>
      </c>
      <c r="S131" s="136">
        <v>0.22</v>
      </c>
      <c r="T131" s="137">
        <f>S131*H131</f>
        <v>52.8</v>
      </c>
      <c r="AR131" s="138" t="s">
        <v>159</v>
      </c>
      <c r="AT131" s="138" t="s">
        <v>155</v>
      </c>
      <c r="AU131" s="138" t="s">
        <v>86</v>
      </c>
      <c r="AY131" s="16" t="s">
        <v>152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81</v>
      </c>
      <c r="BK131" s="139">
        <f>ROUND(I131*H131,2)</f>
        <v>0</v>
      </c>
      <c r="BL131" s="16" t="s">
        <v>159</v>
      </c>
      <c r="BM131" s="138" t="s">
        <v>160</v>
      </c>
    </row>
    <row r="132" spans="2:65" s="12" customFormat="1" ht="11.25">
      <c r="B132" s="140"/>
      <c r="D132" s="141" t="s">
        <v>161</v>
      </c>
      <c r="E132" s="142" t="s">
        <v>1</v>
      </c>
      <c r="F132" s="143" t="s">
        <v>162</v>
      </c>
      <c r="H132" s="144">
        <v>130</v>
      </c>
      <c r="I132" s="145"/>
      <c r="L132" s="140"/>
      <c r="M132" s="146"/>
      <c r="T132" s="147"/>
      <c r="AT132" s="142" t="s">
        <v>161</v>
      </c>
      <c r="AU132" s="142" t="s">
        <v>86</v>
      </c>
      <c r="AV132" s="12" t="s">
        <v>86</v>
      </c>
      <c r="AW132" s="12" t="s">
        <v>32</v>
      </c>
      <c r="AX132" s="12" t="s">
        <v>76</v>
      </c>
      <c r="AY132" s="142" t="s">
        <v>152</v>
      </c>
    </row>
    <row r="133" spans="2:65" s="12" customFormat="1" ht="11.25">
      <c r="B133" s="140"/>
      <c r="D133" s="141" t="s">
        <v>161</v>
      </c>
      <c r="E133" s="142" t="s">
        <v>1</v>
      </c>
      <c r="F133" s="143" t="s">
        <v>163</v>
      </c>
      <c r="H133" s="144">
        <v>110</v>
      </c>
      <c r="I133" s="145"/>
      <c r="L133" s="140"/>
      <c r="M133" s="146"/>
      <c r="T133" s="147"/>
      <c r="AT133" s="142" t="s">
        <v>161</v>
      </c>
      <c r="AU133" s="142" t="s">
        <v>86</v>
      </c>
      <c r="AV133" s="12" t="s">
        <v>86</v>
      </c>
      <c r="AW133" s="12" t="s">
        <v>32</v>
      </c>
      <c r="AX133" s="12" t="s">
        <v>76</v>
      </c>
      <c r="AY133" s="142" t="s">
        <v>152</v>
      </c>
    </row>
    <row r="134" spans="2:65" s="13" customFormat="1" ht="11.25">
      <c r="B134" s="148"/>
      <c r="D134" s="141" t="s">
        <v>161</v>
      </c>
      <c r="E134" s="149" t="s">
        <v>1</v>
      </c>
      <c r="F134" s="150" t="s">
        <v>164</v>
      </c>
      <c r="H134" s="151">
        <v>240</v>
      </c>
      <c r="I134" s="152"/>
      <c r="L134" s="148"/>
      <c r="M134" s="153"/>
      <c r="T134" s="154"/>
      <c r="AT134" s="149" t="s">
        <v>161</v>
      </c>
      <c r="AU134" s="149" t="s">
        <v>86</v>
      </c>
      <c r="AV134" s="13" t="s">
        <v>159</v>
      </c>
      <c r="AW134" s="13" t="s">
        <v>32</v>
      </c>
      <c r="AX134" s="13" t="s">
        <v>81</v>
      </c>
      <c r="AY134" s="149" t="s">
        <v>152</v>
      </c>
    </row>
    <row r="135" spans="2:65" s="1" customFormat="1" ht="16.5" customHeight="1">
      <c r="B135" s="31"/>
      <c r="C135" s="127" t="s">
        <v>86</v>
      </c>
      <c r="D135" s="127" t="s">
        <v>155</v>
      </c>
      <c r="E135" s="128" t="s">
        <v>165</v>
      </c>
      <c r="F135" s="129" t="s">
        <v>166</v>
      </c>
      <c r="G135" s="130" t="s">
        <v>84</v>
      </c>
      <c r="H135" s="131">
        <v>240</v>
      </c>
      <c r="I135" s="132"/>
      <c r="J135" s="133">
        <f>ROUND(I135*H135,2)</f>
        <v>0</v>
      </c>
      <c r="K135" s="129" t="s">
        <v>158</v>
      </c>
      <c r="L135" s="31"/>
      <c r="M135" s="134" t="s">
        <v>1</v>
      </c>
      <c r="N135" s="135" t="s">
        <v>41</v>
      </c>
      <c r="P135" s="136">
        <f>O135*H135</f>
        <v>0</v>
      </c>
      <c r="Q135" s="136">
        <v>0</v>
      </c>
      <c r="R135" s="136">
        <f>Q135*H135</f>
        <v>0</v>
      </c>
      <c r="S135" s="136">
        <v>0.625</v>
      </c>
      <c r="T135" s="137">
        <f>S135*H135</f>
        <v>150</v>
      </c>
      <c r="AR135" s="138" t="s">
        <v>159</v>
      </c>
      <c r="AT135" s="138" t="s">
        <v>155</v>
      </c>
      <c r="AU135" s="138" t="s">
        <v>86</v>
      </c>
      <c r="AY135" s="16" t="s">
        <v>152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81</v>
      </c>
      <c r="BK135" s="139">
        <f>ROUND(I135*H135,2)</f>
        <v>0</v>
      </c>
      <c r="BL135" s="16" t="s">
        <v>159</v>
      </c>
      <c r="BM135" s="138" t="s">
        <v>167</v>
      </c>
    </row>
    <row r="136" spans="2:65" s="12" customFormat="1" ht="11.25">
      <c r="B136" s="140"/>
      <c r="D136" s="141" t="s">
        <v>161</v>
      </c>
      <c r="E136" s="142" t="s">
        <v>1</v>
      </c>
      <c r="F136" s="143" t="s">
        <v>162</v>
      </c>
      <c r="H136" s="144">
        <v>130</v>
      </c>
      <c r="I136" s="145"/>
      <c r="L136" s="140"/>
      <c r="M136" s="146"/>
      <c r="T136" s="147"/>
      <c r="AT136" s="142" t="s">
        <v>161</v>
      </c>
      <c r="AU136" s="142" t="s">
        <v>86</v>
      </c>
      <c r="AV136" s="12" t="s">
        <v>86</v>
      </c>
      <c r="AW136" s="12" t="s">
        <v>32</v>
      </c>
      <c r="AX136" s="12" t="s">
        <v>76</v>
      </c>
      <c r="AY136" s="142" t="s">
        <v>152</v>
      </c>
    </row>
    <row r="137" spans="2:65" s="12" customFormat="1" ht="11.25">
      <c r="B137" s="140"/>
      <c r="D137" s="141" t="s">
        <v>161</v>
      </c>
      <c r="E137" s="142" t="s">
        <v>1</v>
      </c>
      <c r="F137" s="143" t="s">
        <v>163</v>
      </c>
      <c r="H137" s="144">
        <v>110</v>
      </c>
      <c r="I137" s="145"/>
      <c r="L137" s="140"/>
      <c r="M137" s="146"/>
      <c r="T137" s="147"/>
      <c r="AT137" s="142" t="s">
        <v>161</v>
      </c>
      <c r="AU137" s="142" t="s">
        <v>86</v>
      </c>
      <c r="AV137" s="12" t="s">
        <v>86</v>
      </c>
      <c r="AW137" s="12" t="s">
        <v>32</v>
      </c>
      <c r="AX137" s="12" t="s">
        <v>76</v>
      </c>
      <c r="AY137" s="142" t="s">
        <v>152</v>
      </c>
    </row>
    <row r="138" spans="2:65" s="13" customFormat="1" ht="11.25">
      <c r="B138" s="148"/>
      <c r="D138" s="141" t="s">
        <v>161</v>
      </c>
      <c r="E138" s="149" t="s">
        <v>1</v>
      </c>
      <c r="F138" s="150" t="s">
        <v>164</v>
      </c>
      <c r="H138" s="151">
        <v>240</v>
      </c>
      <c r="I138" s="152"/>
      <c r="L138" s="148"/>
      <c r="M138" s="153"/>
      <c r="T138" s="154"/>
      <c r="AT138" s="149" t="s">
        <v>161</v>
      </c>
      <c r="AU138" s="149" t="s">
        <v>86</v>
      </c>
      <c r="AV138" s="13" t="s">
        <v>159</v>
      </c>
      <c r="AW138" s="13" t="s">
        <v>32</v>
      </c>
      <c r="AX138" s="13" t="s">
        <v>81</v>
      </c>
      <c r="AY138" s="149" t="s">
        <v>152</v>
      </c>
    </row>
    <row r="139" spans="2:65" s="1" customFormat="1" ht="16.5" customHeight="1">
      <c r="B139" s="31"/>
      <c r="C139" s="127" t="s">
        <v>94</v>
      </c>
      <c r="D139" s="127" t="s">
        <v>155</v>
      </c>
      <c r="E139" s="128" t="s">
        <v>168</v>
      </c>
      <c r="F139" s="129" t="s">
        <v>169</v>
      </c>
      <c r="G139" s="130" t="s">
        <v>84</v>
      </c>
      <c r="H139" s="131">
        <v>130</v>
      </c>
      <c r="I139" s="132"/>
      <c r="J139" s="133">
        <f>ROUND(I139*H139,2)</f>
        <v>0</v>
      </c>
      <c r="K139" s="129" t="s">
        <v>158</v>
      </c>
      <c r="L139" s="31"/>
      <c r="M139" s="134" t="s">
        <v>1</v>
      </c>
      <c r="N139" s="135" t="s">
        <v>41</v>
      </c>
      <c r="P139" s="136">
        <f>O139*H139</f>
        <v>0</v>
      </c>
      <c r="Q139" s="136">
        <v>0</v>
      </c>
      <c r="R139" s="136">
        <f>Q139*H139</f>
        <v>0</v>
      </c>
      <c r="S139" s="136">
        <v>0.17</v>
      </c>
      <c r="T139" s="137">
        <f>S139*H139</f>
        <v>22.1</v>
      </c>
      <c r="AR139" s="138" t="s">
        <v>159</v>
      </c>
      <c r="AT139" s="138" t="s">
        <v>155</v>
      </c>
      <c r="AU139" s="138" t="s">
        <v>86</v>
      </c>
      <c r="AY139" s="16" t="s">
        <v>152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81</v>
      </c>
      <c r="BK139" s="139">
        <f>ROUND(I139*H139,2)</f>
        <v>0</v>
      </c>
      <c r="BL139" s="16" t="s">
        <v>159</v>
      </c>
      <c r="BM139" s="138" t="s">
        <v>170</v>
      </c>
    </row>
    <row r="140" spans="2:65" s="12" customFormat="1" ht="11.25">
      <c r="B140" s="140"/>
      <c r="D140" s="141" t="s">
        <v>161</v>
      </c>
      <c r="E140" s="142" t="s">
        <v>1</v>
      </c>
      <c r="F140" s="143" t="s">
        <v>162</v>
      </c>
      <c r="H140" s="144">
        <v>130</v>
      </c>
      <c r="I140" s="145"/>
      <c r="L140" s="140"/>
      <c r="M140" s="146"/>
      <c r="T140" s="147"/>
      <c r="AT140" s="142" t="s">
        <v>161</v>
      </c>
      <c r="AU140" s="142" t="s">
        <v>86</v>
      </c>
      <c r="AV140" s="12" t="s">
        <v>86</v>
      </c>
      <c r="AW140" s="12" t="s">
        <v>32</v>
      </c>
      <c r="AX140" s="12" t="s">
        <v>81</v>
      </c>
      <c r="AY140" s="142" t="s">
        <v>152</v>
      </c>
    </row>
    <row r="141" spans="2:65" s="1" customFormat="1" ht="16.5" customHeight="1">
      <c r="B141" s="31"/>
      <c r="C141" s="127" t="s">
        <v>159</v>
      </c>
      <c r="D141" s="127" t="s">
        <v>155</v>
      </c>
      <c r="E141" s="128" t="s">
        <v>171</v>
      </c>
      <c r="F141" s="129" t="s">
        <v>172</v>
      </c>
      <c r="G141" s="130" t="s">
        <v>84</v>
      </c>
      <c r="H141" s="131">
        <v>110</v>
      </c>
      <c r="I141" s="132"/>
      <c r="J141" s="133">
        <f>ROUND(I141*H141,2)</f>
        <v>0</v>
      </c>
      <c r="K141" s="129" t="s">
        <v>158</v>
      </c>
      <c r="L141" s="31"/>
      <c r="M141" s="134" t="s">
        <v>1</v>
      </c>
      <c r="N141" s="135" t="s">
        <v>41</v>
      </c>
      <c r="P141" s="136">
        <f>O141*H141</f>
        <v>0</v>
      </c>
      <c r="Q141" s="136">
        <v>0</v>
      </c>
      <c r="R141" s="136">
        <f>Q141*H141</f>
        <v>0</v>
      </c>
      <c r="S141" s="136">
        <v>0.3</v>
      </c>
      <c r="T141" s="137">
        <f>S141*H141</f>
        <v>33</v>
      </c>
      <c r="AR141" s="138" t="s">
        <v>159</v>
      </c>
      <c r="AT141" s="138" t="s">
        <v>155</v>
      </c>
      <c r="AU141" s="138" t="s">
        <v>86</v>
      </c>
      <c r="AY141" s="16" t="s">
        <v>152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81</v>
      </c>
      <c r="BK141" s="139">
        <f>ROUND(I141*H141,2)</f>
        <v>0</v>
      </c>
      <c r="BL141" s="16" t="s">
        <v>159</v>
      </c>
      <c r="BM141" s="138" t="s">
        <v>173</v>
      </c>
    </row>
    <row r="142" spans="2:65" s="12" customFormat="1" ht="11.25">
      <c r="B142" s="140"/>
      <c r="D142" s="141" t="s">
        <v>161</v>
      </c>
      <c r="E142" s="142" t="s">
        <v>1</v>
      </c>
      <c r="F142" s="143" t="s">
        <v>163</v>
      </c>
      <c r="H142" s="144">
        <v>110</v>
      </c>
      <c r="I142" s="145"/>
      <c r="L142" s="140"/>
      <c r="M142" s="146"/>
      <c r="T142" s="147"/>
      <c r="AT142" s="142" t="s">
        <v>161</v>
      </c>
      <c r="AU142" s="142" t="s">
        <v>86</v>
      </c>
      <c r="AV142" s="12" t="s">
        <v>86</v>
      </c>
      <c r="AW142" s="12" t="s">
        <v>32</v>
      </c>
      <c r="AX142" s="12" t="s">
        <v>81</v>
      </c>
      <c r="AY142" s="142" t="s">
        <v>152</v>
      </c>
    </row>
    <row r="143" spans="2:65" s="1" customFormat="1" ht="16.5" customHeight="1">
      <c r="B143" s="31"/>
      <c r="C143" s="127" t="s">
        <v>89</v>
      </c>
      <c r="D143" s="127" t="s">
        <v>155</v>
      </c>
      <c r="E143" s="128" t="s">
        <v>174</v>
      </c>
      <c r="F143" s="129" t="s">
        <v>175</v>
      </c>
      <c r="G143" s="130" t="s">
        <v>176</v>
      </c>
      <c r="H143" s="131">
        <v>2</v>
      </c>
      <c r="I143" s="132"/>
      <c r="J143" s="133">
        <f>ROUND(I143*H143,2)</f>
        <v>0</v>
      </c>
      <c r="K143" s="129" t="s">
        <v>158</v>
      </c>
      <c r="L143" s="31"/>
      <c r="M143" s="134" t="s">
        <v>1</v>
      </c>
      <c r="N143" s="135" t="s">
        <v>41</v>
      </c>
      <c r="P143" s="136">
        <f>O143*H143</f>
        <v>0</v>
      </c>
      <c r="Q143" s="136">
        <v>0</v>
      </c>
      <c r="R143" s="136">
        <f>Q143*H143</f>
        <v>0</v>
      </c>
      <c r="S143" s="136">
        <v>0.48199999999999998</v>
      </c>
      <c r="T143" s="137">
        <f>S143*H143</f>
        <v>0.96399999999999997</v>
      </c>
      <c r="AR143" s="138" t="s">
        <v>159</v>
      </c>
      <c r="AT143" s="138" t="s">
        <v>155</v>
      </c>
      <c r="AU143" s="138" t="s">
        <v>86</v>
      </c>
      <c r="AY143" s="16" t="s">
        <v>152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81</v>
      </c>
      <c r="BK143" s="139">
        <f>ROUND(I143*H143,2)</f>
        <v>0</v>
      </c>
      <c r="BL143" s="16" t="s">
        <v>159</v>
      </c>
      <c r="BM143" s="138" t="s">
        <v>177</v>
      </c>
    </row>
    <row r="144" spans="2:65" s="1" customFormat="1" ht="16.5" customHeight="1">
      <c r="B144" s="31"/>
      <c r="C144" s="127" t="s">
        <v>178</v>
      </c>
      <c r="D144" s="127" t="s">
        <v>155</v>
      </c>
      <c r="E144" s="128" t="s">
        <v>179</v>
      </c>
      <c r="F144" s="129" t="s">
        <v>180</v>
      </c>
      <c r="G144" s="130" t="s">
        <v>181</v>
      </c>
      <c r="H144" s="131">
        <v>105</v>
      </c>
      <c r="I144" s="132"/>
      <c r="J144" s="133">
        <f>ROUND(I144*H144,2)</f>
        <v>0</v>
      </c>
      <c r="K144" s="129" t="s">
        <v>158</v>
      </c>
      <c r="L144" s="31"/>
      <c r="M144" s="134" t="s">
        <v>1</v>
      </c>
      <c r="N144" s="135" t="s">
        <v>41</v>
      </c>
      <c r="P144" s="136">
        <f>O144*H144</f>
        <v>0</v>
      </c>
      <c r="Q144" s="136">
        <v>0</v>
      </c>
      <c r="R144" s="136">
        <f>Q144*H144</f>
        <v>0</v>
      </c>
      <c r="S144" s="136">
        <v>0.23</v>
      </c>
      <c r="T144" s="137">
        <f>S144*H144</f>
        <v>24.150000000000002</v>
      </c>
      <c r="AR144" s="138" t="s">
        <v>159</v>
      </c>
      <c r="AT144" s="138" t="s">
        <v>155</v>
      </c>
      <c r="AU144" s="138" t="s">
        <v>86</v>
      </c>
      <c r="AY144" s="16" t="s">
        <v>152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81</v>
      </c>
      <c r="BK144" s="139">
        <f>ROUND(I144*H144,2)</f>
        <v>0</v>
      </c>
      <c r="BL144" s="16" t="s">
        <v>159</v>
      </c>
      <c r="BM144" s="138" t="s">
        <v>182</v>
      </c>
    </row>
    <row r="145" spans="2:65" s="12" customFormat="1" ht="11.25">
      <c r="B145" s="140"/>
      <c r="D145" s="141" t="s">
        <v>161</v>
      </c>
      <c r="E145" s="142" t="s">
        <v>1</v>
      </c>
      <c r="F145" s="143" t="s">
        <v>183</v>
      </c>
      <c r="H145" s="144">
        <v>105</v>
      </c>
      <c r="I145" s="145"/>
      <c r="L145" s="140"/>
      <c r="M145" s="146"/>
      <c r="T145" s="147"/>
      <c r="AT145" s="142" t="s">
        <v>161</v>
      </c>
      <c r="AU145" s="142" t="s">
        <v>86</v>
      </c>
      <c r="AV145" s="12" t="s">
        <v>86</v>
      </c>
      <c r="AW145" s="12" t="s">
        <v>32</v>
      </c>
      <c r="AX145" s="12" t="s">
        <v>81</v>
      </c>
      <c r="AY145" s="142" t="s">
        <v>152</v>
      </c>
    </row>
    <row r="146" spans="2:65" s="1" customFormat="1" ht="24.2" customHeight="1">
      <c r="B146" s="31"/>
      <c r="C146" s="127" t="s">
        <v>104</v>
      </c>
      <c r="D146" s="127" t="s">
        <v>155</v>
      </c>
      <c r="E146" s="128" t="s">
        <v>184</v>
      </c>
      <c r="F146" s="129" t="s">
        <v>185</v>
      </c>
      <c r="G146" s="130" t="s">
        <v>84</v>
      </c>
      <c r="H146" s="131">
        <v>11</v>
      </c>
      <c r="I146" s="132"/>
      <c r="J146" s="133">
        <f>ROUND(I146*H146,2)</f>
        <v>0</v>
      </c>
      <c r="K146" s="129" t="s">
        <v>186</v>
      </c>
      <c r="L146" s="31"/>
      <c r="M146" s="134" t="s">
        <v>1</v>
      </c>
      <c r="N146" s="135" t="s">
        <v>41</v>
      </c>
      <c r="P146" s="136">
        <f>O146*H146</f>
        <v>0</v>
      </c>
      <c r="Q146" s="136">
        <v>0.48027999999999998</v>
      </c>
      <c r="R146" s="136">
        <f>Q146*H146</f>
        <v>5.28308</v>
      </c>
      <c r="S146" s="136">
        <v>0</v>
      </c>
      <c r="T146" s="137">
        <f>S146*H146</f>
        <v>0</v>
      </c>
      <c r="AR146" s="138" t="s">
        <v>159</v>
      </c>
      <c r="AT146" s="138" t="s">
        <v>155</v>
      </c>
      <c r="AU146" s="138" t="s">
        <v>86</v>
      </c>
      <c r="AY146" s="16" t="s">
        <v>152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81</v>
      </c>
      <c r="BK146" s="139">
        <f>ROUND(I146*H146,2)</f>
        <v>0</v>
      </c>
      <c r="BL146" s="16" t="s">
        <v>159</v>
      </c>
      <c r="BM146" s="138" t="s">
        <v>187</v>
      </c>
    </row>
    <row r="147" spans="2:65" s="1" customFormat="1" ht="24.2" customHeight="1">
      <c r="B147" s="31"/>
      <c r="C147" s="127" t="s">
        <v>188</v>
      </c>
      <c r="D147" s="127" t="s">
        <v>155</v>
      </c>
      <c r="E147" s="128" t="s">
        <v>189</v>
      </c>
      <c r="F147" s="129" t="s">
        <v>190</v>
      </c>
      <c r="G147" s="130" t="s">
        <v>84</v>
      </c>
      <c r="H147" s="131">
        <v>4</v>
      </c>
      <c r="I147" s="132"/>
      <c r="J147" s="133">
        <f>ROUND(I147*H147,2)</f>
        <v>0</v>
      </c>
      <c r="K147" s="129" t="s">
        <v>158</v>
      </c>
      <c r="L147" s="31"/>
      <c r="M147" s="134" t="s">
        <v>1</v>
      </c>
      <c r="N147" s="135" t="s">
        <v>41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159</v>
      </c>
      <c r="AT147" s="138" t="s">
        <v>155</v>
      </c>
      <c r="AU147" s="138" t="s">
        <v>86</v>
      </c>
      <c r="AY147" s="16" t="s">
        <v>152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81</v>
      </c>
      <c r="BK147" s="139">
        <f>ROUND(I147*H147,2)</f>
        <v>0</v>
      </c>
      <c r="BL147" s="16" t="s">
        <v>159</v>
      </c>
      <c r="BM147" s="138" t="s">
        <v>191</v>
      </c>
    </row>
    <row r="148" spans="2:65" s="11" customFormat="1" ht="20.85" customHeight="1">
      <c r="B148" s="115"/>
      <c r="D148" s="116" t="s">
        <v>75</v>
      </c>
      <c r="E148" s="125" t="s">
        <v>192</v>
      </c>
      <c r="F148" s="125" t="s">
        <v>193</v>
      </c>
      <c r="I148" s="118"/>
      <c r="J148" s="126">
        <f>BK148</f>
        <v>0</v>
      </c>
      <c r="L148" s="115"/>
      <c r="M148" s="120"/>
      <c r="P148" s="121">
        <f>SUM(P149:P160)</f>
        <v>0</v>
      </c>
      <c r="R148" s="121">
        <f>SUM(R149:R160)</f>
        <v>0</v>
      </c>
      <c r="T148" s="122">
        <f>SUM(T149:T160)</f>
        <v>0</v>
      </c>
      <c r="AR148" s="116" t="s">
        <v>81</v>
      </c>
      <c r="AT148" s="123" t="s">
        <v>75</v>
      </c>
      <c r="AU148" s="123" t="s">
        <v>86</v>
      </c>
      <c r="AY148" s="116" t="s">
        <v>152</v>
      </c>
      <c r="BK148" s="124">
        <f>SUM(BK149:BK160)</f>
        <v>0</v>
      </c>
    </row>
    <row r="149" spans="2:65" s="1" customFormat="1" ht="16.5" customHeight="1">
      <c r="B149" s="31"/>
      <c r="C149" s="127" t="s">
        <v>153</v>
      </c>
      <c r="D149" s="127" t="s">
        <v>155</v>
      </c>
      <c r="E149" s="128" t="s">
        <v>194</v>
      </c>
      <c r="F149" s="129" t="s">
        <v>195</v>
      </c>
      <c r="G149" s="130" t="s">
        <v>196</v>
      </c>
      <c r="H149" s="131">
        <v>282.05</v>
      </c>
      <c r="I149" s="132"/>
      <c r="J149" s="133">
        <f t="shared" ref="J149:J160" si="0">ROUND(I149*H149,2)</f>
        <v>0</v>
      </c>
      <c r="K149" s="129" t="s">
        <v>158</v>
      </c>
      <c r="L149" s="31"/>
      <c r="M149" s="134" t="s">
        <v>1</v>
      </c>
      <c r="N149" s="135" t="s">
        <v>41</v>
      </c>
      <c r="P149" s="136">
        <f t="shared" ref="P149:P160" si="1">O149*H149</f>
        <v>0</v>
      </c>
      <c r="Q149" s="136">
        <v>0</v>
      </c>
      <c r="R149" s="136">
        <f t="shared" ref="R149:R160" si="2">Q149*H149</f>
        <v>0</v>
      </c>
      <c r="S149" s="136">
        <v>0</v>
      </c>
      <c r="T149" s="137">
        <f t="shared" ref="T149:T160" si="3">S149*H149</f>
        <v>0</v>
      </c>
      <c r="AR149" s="138" t="s">
        <v>159</v>
      </c>
      <c r="AT149" s="138" t="s">
        <v>155</v>
      </c>
      <c r="AU149" s="138" t="s">
        <v>94</v>
      </c>
      <c r="AY149" s="16" t="s">
        <v>152</v>
      </c>
      <c r="BE149" s="139">
        <f t="shared" ref="BE149:BE160" si="4">IF(N149="základní",J149,0)</f>
        <v>0</v>
      </c>
      <c r="BF149" s="139">
        <f t="shared" ref="BF149:BF160" si="5">IF(N149="snížená",J149,0)</f>
        <v>0</v>
      </c>
      <c r="BG149" s="139">
        <f t="shared" ref="BG149:BG160" si="6">IF(N149="zákl. přenesená",J149,0)</f>
        <v>0</v>
      </c>
      <c r="BH149" s="139">
        <f t="shared" ref="BH149:BH160" si="7">IF(N149="sníž. přenesená",J149,0)</f>
        <v>0</v>
      </c>
      <c r="BI149" s="139">
        <f t="shared" ref="BI149:BI160" si="8">IF(N149="nulová",J149,0)</f>
        <v>0</v>
      </c>
      <c r="BJ149" s="16" t="s">
        <v>81</v>
      </c>
      <c r="BK149" s="139">
        <f t="shared" ref="BK149:BK160" si="9">ROUND(I149*H149,2)</f>
        <v>0</v>
      </c>
      <c r="BL149" s="16" t="s">
        <v>159</v>
      </c>
      <c r="BM149" s="138" t="s">
        <v>197</v>
      </c>
    </row>
    <row r="150" spans="2:65" s="1" customFormat="1" ht="16.5" customHeight="1">
      <c r="B150" s="31"/>
      <c r="C150" s="127" t="s">
        <v>198</v>
      </c>
      <c r="D150" s="127" t="s">
        <v>155</v>
      </c>
      <c r="E150" s="128" t="s">
        <v>199</v>
      </c>
      <c r="F150" s="129" t="s">
        <v>200</v>
      </c>
      <c r="G150" s="130" t="s">
        <v>196</v>
      </c>
      <c r="H150" s="131">
        <v>55.1</v>
      </c>
      <c r="I150" s="132"/>
      <c r="J150" s="133">
        <f t="shared" si="0"/>
        <v>0</v>
      </c>
      <c r="K150" s="129" t="s">
        <v>158</v>
      </c>
      <c r="L150" s="31"/>
      <c r="M150" s="134" t="s">
        <v>1</v>
      </c>
      <c r="N150" s="135" t="s">
        <v>41</v>
      </c>
      <c r="P150" s="136">
        <f t="shared" si="1"/>
        <v>0</v>
      </c>
      <c r="Q150" s="136">
        <v>0</v>
      </c>
      <c r="R150" s="136">
        <f t="shared" si="2"/>
        <v>0</v>
      </c>
      <c r="S150" s="136">
        <v>0</v>
      </c>
      <c r="T150" s="137">
        <f t="shared" si="3"/>
        <v>0</v>
      </c>
      <c r="AR150" s="138" t="s">
        <v>159</v>
      </c>
      <c r="AT150" s="138" t="s">
        <v>155</v>
      </c>
      <c r="AU150" s="138" t="s">
        <v>94</v>
      </c>
      <c r="AY150" s="16" t="s">
        <v>152</v>
      </c>
      <c r="BE150" s="139">
        <f t="shared" si="4"/>
        <v>0</v>
      </c>
      <c r="BF150" s="139">
        <f t="shared" si="5"/>
        <v>0</v>
      </c>
      <c r="BG150" s="139">
        <f t="shared" si="6"/>
        <v>0</v>
      </c>
      <c r="BH150" s="139">
        <f t="shared" si="7"/>
        <v>0</v>
      </c>
      <c r="BI150" s="139">
        <f t="shared" si="8"/>
        <v>0</v>
      </c>
      <c r="BJ150" s="16" t="s">
        <v>81</v>
      </c>
      <c r="BK150" s="139">
        <f t="shared" si="9"/>
        <v>0</v>
      </c>
      <c r="BL150" s="16" t="s">
        <v>159</v>
      </c>
      <c r="BM150" s="138" t="s">
        <v>201</v>
      </c>
    </row>
    <row r="151" spans="2:65" s="1" customFormat="1" ht="16.5" customHeight="1">
      <c r="B151" s="31"/>
      <c r="C151" s="127" t="s">
        <v>202</v>
      </c>
      <c r="D151" s="127" t="s">
        <v>155</v>
      </c>
      <c r="E151" s="128" t="s">
        <v>203</v>
      </c>
      <c r="F151" s="129" t="s">
        <v>204</v>
      </c>
      <c r="G151" s="130" t="s">
        <v>196</v>
      </c>
      <c r="H151" s="131">
        <v>55.1</v>
      </c>
      <c r="I151" s="132"/>
      <c r="J151" s="133">
        <f t="shared" si="0"/>
        <v>0</v>
      </c>
      <c r="K151" s="129" t="s">
        <v>158</v>
      </c>
      <c r="L151" s="31"/>
      <c r="M151" s="134" t="s">
        <v>1</v>
      </c>
      <c r="N151" s="135" t="s">
        <v>41</v>
      </c>
      <c r="P151" s="136">
        <f t="shared" si="1"/>
        <v>0</v>
      </c>
      <c r="Q151" s="136">
        <v>0</v>
      </c>
      <c r="R151" s="136">
        <f t="shared" si="2"/>
        <v>0</v>
      </c>
      <c r="S151" s="136">
        <v>0</v>
      </c>
      <c r="T151" s="137">
        <f t="shared" si="3"/>
        <v>0</v>
      </c>
      <c r="AR151" s="138" t="s">
        <v>159</v>
      </c>
      <c r="AT151" s="138" t="s">
        <v>155</v>
      </c>
      <c r="AU151" s="138" t="s">
        <v>94</v>
      </c>
      <c r="AY151" s="16" t="s">
        <v>152</v>
      </c>
      <c r="BE151" s="139">
        <f t="shared" si="4"/>
        <v>0</v>
      </c>
      <c r="BF151" s="139">
        <f t="shared" si="5"/>
        <v>0</v>
      </c>
      <c r="BG151" s="139">
        <f t="shared" si="6"/>
        <v>0</v>
      </c>
      <c r="BH151" s="139">
        <f t="shared" si="7"/>
        <v>0</v>
      </c>
      <c r="BI151" s="139">
        <f t="shared" si="8"/>
        <v>0</v>
      </c>
      <c r="BJ151" s="16" t="s">
        <v>81</v>
      </c>
      <c r="BK151" s="139">
        <f t="shared" si="9"/>
        <v>0</v>
      </c>
      <c r="BL151" s="16" t="s">
        <v>159</v>
      </c>
      <c r="BM151" s="138" t="s">
        <v>205</v>
      </c>
    </row>
    <row r="152" spans="2:65" s="1" customFormat="1" ht="16.5" customHeight="1">
      <c r="B152" s="31"/>
      <c r="C152" s="127" t="s">
        <v>206</v>
      </c>
      <c r="D152" s="127" t="s">
        <v>155</v>
      </c>
      <c r="E152" s="128" t="s">
        <v>207</v>
      </c>
      <c r="F152" s="129" t="s">
        <v>208</v>
      </c>
      <c r="G152" s="130" t="s">
        <v>196</v>
      </c>
      <c r="H152" s="131">
        <v>226.95</v>
      </c>
      <c r="I152" s="132"/>
      <c r="J152" s="133">
        <f t="shared" si="0"/>
        <v>0</v>
      </c>
      <c r="K152" s="129" t="s">
        <v>158</v>
      </c>
      <c r="L152" s="31"/>
      <c r="M152" s="134" t="s">
        <v>1</v>
      </c>
      <c r="N152" s="135" t="s">
        <v>41</v>
      </c>
      <c r="P152" s="136">
        <f t="shared" si="1"/>
        <v>0</v>
      </c>
      <c r="Q152" s="136">
        <v>0</v>
      </c>
      <c r="R152" s="136">
        <f t="shared" si="2"/>
        <v>0</v>
      </c>
      <c r="S152" s="136">
        <v>0</v>
      </c>
      <c r="T152" s="137">
        <f t="shared" si="3"/>
        <v>0</v>
      </c>
      <c r="AR152" s="138" t="s">
        <v>159</v>
      </c>
      <c r="AT152" s="138" t="s">
        <v>155</v>
      </c>
      <c r="AU152" s="138" t="s">
        <v>94</v>
      </c>
      <c r="AY152" s="16" t="s">
        <v>152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16" t="s">
        <v>81</v>
      </c>
      <c r="BK152" s="139">
        <f t="shared" si="9"/>
        <v>0</v>
      </c>
      <c r="BL152" s="16" t="s">
        <v>159</v>
      </c>
      <c r="BM152" s="138" t="s">
        <v>209</v>
      </c>
    </row>
    <row r="153" spans="2:65" s="1" customFormat="1" ht="16.5" customHeight="1">
      <c r="B153" s="31"/>
      <c r="C153" s="127" t="s">
        <v>210</v>
      </c>
      <c r="D153" s="127" t="s">
        <v>155</v>
      </c>
      <c r="E153" s="128" t="s">
        <v>211</v>
      </c>
      <c r="F153" s="129" t="s">
        <v>212</v>
      </c>
      <c r="G153" s="130" t="s">
        <v>196</v>
      </c>
      <c r="H153" s="131">
        <v>226.95</v>
      </c>
      <c r="I153" s="132"/>
      <c r="J153" s="133">
        <f t="shared" si="0"/>
        <v>0</v>
      </c>
      <c r="K153" s="129" t="s">
        <v>158</v>
      </c>
      <c r="L153" s="31"/>
      <c r="M153" s="134" t="s">
        <v>1</v>
      </c>
      <c r="N153" s="135" t="s">
        <v>41</v>
      </c>
      <c r="P153" s="136">
        <f t="shared" si="1"/>
        <v>0</v>
      </c>
      <c r="Q153" s="136">
        <v>0</v>
      </c>
      <c r="R153" s="136">
        <f t="shared" si="2"/>
        <v>0</v>
      </c>
      <c r="S153" s="136">
        <v>0</v>
      </c>
      <c r="T153" s="137">
        <f t="shared" si="3"/>
        <v>0</v>
      </c>
      <c r="AR153" s="138" t="s">
        <v>159</v>
      </c>
      <c r="AT153" s="138" t="s">
        <v>155</v>
      </c>
      <c r="AU153" s="138" t="s">
        <v>94</v>
      </c>
      <c r="AY153" s="16" t="s">
        <v>152</v>
      </c>
      <c r="BE153" s="139">
        <f t="shared" si="4"/>
        <v>0</v>
      </c>
      <c r="BF153" s="139">
        <f t="shared" si="5"/>
        <v>0</v>
      </c>
      <c r="BG153" s="139">
        <f t="shared" si="6"/>
        <v>0</v>
      </c>
      <c r="BH153" s="139">
        <f t="shared" si="7"/>
        <v>0</v>
      </c>
      <c r="BI153" s="139">
        <f t="shared" si="8"/>
        <v>0</v>
      </c>
      <c r="BJ153" s="16" t="s">
        <v>81</v>
      </c>
      <c r="BK153" s="139">
        <f t="shared" si="9"/>
        <v>0</v>
      </c>
      <c r="BL153" s="16" t="s">
        <v>159</v>
      </c>
      <c r="BM153" s="138" t="s">
        <v>213</v>
      </c>
    </row>
    <row r="154" spans="2:65" s="1" customFormat="1" ht="16.5" customHeight="1">
      <c r="B154" s="31"/>
      <c r="C154" s="127" t="s">
        <v>214</v>
      </c>
      <c r="D154" s="127" t="s">
        <v>155</v>
      </c>
      <c r="E154" s="128" t="s">
        <v>215</v>
      </c>
      <c r="F154" s="129" t="s">
        <v>216</v>
      </c>
      <c r="G154" s="130" t="s">
        <v>196</v>
      </c>
      <c r="H154" s="131">
        <v>0.96399999999999997</v>
      </c>
      <c r="I154" s="132"/>
      <c r="J154" s="133">
        <f t="shared" si="0"/>
        <v>0</v>
      </c>
      <c r="K154" s="129" t="s">
        <v>158</v>
      </c>
      <c r="L154" s="31"/>
      <c r="M154" s="134" t="s">
        <v>1</v>
      </c>
      <c r="N154" s="135" t="s">
        <v>41</v>
      </c>
      <c r="P154" s="136">
        <f t="shared" si="1"/>
        <v>0</v>
      </c>
      <c r="Q154" s="136">
        <v>0</v>
      </c>
      <c r="R154" s="136">
        <f t="shared" si="2"/>
        <v>0</v>
      </c>
      <c r="S154" s="136">
        <v>0</v>
      </c>
      <c r="T154" s="137">
        <f t="shared" si="3"/>
        <v>0</v>
      </c>
      <c r="AR154" s="138" t="s">
        <v>159</v>
      </c>
      <c r="AT154" s="138" t="s">
        <v>155</v>
      </c>
      <c r="AU154" s="138" t="s">
        <v>94</v>
      </c>
      <c r="AY154" s="16" t="s">
        <v>152</v>
      </c>
      <c r="BE154" s="139">
        <f t="shared" si="4"/>
        <v>0</v>
      </c>
      <c r="BF154" s="139">
        <f t="shared" si="5"/>
        <v>0</v>
      </c>
      <c r="BG154" s="139">
        <f t="shared" si="6"/>
        <v>0</v>
      </c>
      <c r="BH154" s="139">
        <f t="shared" si="7"/>
        <v>0</v>
      </c>
      <c r="BI154" s="139">
        <f t="shared" si="8"/>
        <v>0</v>
      </c>
      <c r="BJ154" s="16" t="s">
        <v>81</v>
      </c>
      <c r="BK154" s="139">
        <f t="shared" si="9"/>
        <v>0</v>
      </c>
      <c r="BL154" s="16" t="s">
        <v>159</v>
      </c>
      <c r="BM154" s="138" t="s">
        <v>217</v>
      </c>
    </row>
    <row r="155" spans="2:65" s="1" customFormat="1" ht="16.5" customHeight="1">
      <c r="B155" s="31"/>
      <c r="C155" s="127" t="s">
        <v>8</v>
      </c>
      <c r="D155" s="127" t="s">
        <v>155</v>
      </c>
      <c r="E155" s="128" t="s">
        <v>218</v>
      </c>
      <c r="F155" s="129" t="s">
        <v>219</v>
      </c>
      <c r="G155" s="130" t="s">
        <v>196</v>
      </c>
      <c r="H155" s="131">
        <v>0.96399999999999997</v>
      </c>
      <c r="I155" s="132"/>
      <c r="J155" s="133">
        <f t="shared" si="0"/>
        <v>0</v>
      </c>
      <c r="K155" s="129" t="s">
        <v>158</v>
      </c>
      <c r="L155" s="31"/>
      <c r="M155" s="134" t="s">
        <v>1</v>
      </c>
      <c r="N155" s="135" t="s">
        <v>41</v>
      </c>
      <c r="P155" s="136">
        <f t="shared" si="1"/>
        <v>0</v>
      </c>
      <c r="Q155" s="136">
        <v>0</v>
      </c>
      <c r="R155" s="136">
        <f t="shared" si="2"/>
        <v>0</v>
      </c>
      <c r="S155" s="136">
        <v>0</v>
      </c>
      <c r="T155" s="137">
        <f t="shared" si="3"/>
        <v>0</v>
      </c>
      <c r="AR155" s="138" t="s">
        <v>159</v>
      </c>
      <c r="AT155" s="138" t="s">
        <v>155</v>
      </c>
      <c r="AU155" s="138" t="s">
        <v>94</v>
      </c>
      <c r="AY155" s="16" t="s">
        <v>152</v>
      </c>
      <c r="BE155" s="139">
        <f t="shared" si="4"/>
        <v>0</v>
      </c>
      <c r="BF155" s="139">
        <f t="shared" si="5"/>
        <v>0</v>
      </c>
      <c r="BG155" s="139">
        <f t="shared" si="6"/>
        <v>0</v>
      </c>
      <c r="BH155" s="139">
        <f t="shared" si="7"/>
        <v>0</v>
      </c>
      <c r="BI155" s="139">
        <f t="shared" si="8"/>
        <v>0</v>
      </c>
      <c r="BJ155" s="16" t="s">
        <v>81</v>
      </c>
      <c r="BK155" s="139">
        <f t="shared" si="9"/>
        <v>0</v>
      </c>
      <c r="BL155" s="16" t="s">
        <v>159</v>
      </c>
      <c r="BM155" s="138" t="s">
        <v>220</v>
      </c>
    </row>
    <row r="156" spans="2:65" s="1" customFormat="1" ht="16.5" customHeight="1">
      <c r="B156" s="31"/>
      <c r="C156" s="127" t="s">
        <v>221</v>
      </c>
      <c r="D156" s="127" t="s">
        <v>155</v>
      </c>
      <c r="E156" s="128" t="s">
        <v>222</v>
      </c>
      <c r="F156" s="129" t="s">
        <v>223</v>
      </c>
      <c r="G156" s="130" t="s">
        <v>196</v>
      </c>
      <c r="H156" s="131">
        <v>0.96399999999999997</v>
      </c>
      <c r="I156" s="132"/>
      <c r="J156" s="133">
        <f t="shared" si="0"/>
        <v>0</v>
      </c>
      <c r="K156" s="129" t="s">
        <v>158</v>
      </c>
      <c r="L156" s="31"/>
      <c r="M156" s="134" t="s">
        <v>1</v>
      </c>
      <c r="N156" s="135" t="s">
        <v>41</v>
      </c>
      <c r="P156" s="136">
        <f t="shared" si="1"/>
        <v>0</v>
      </c>
      <c r="Q156" s="136">
        <v>0</v>
      </c>
      <c r="R156" s="136">
        <f t="shared" si="2"/>
        <v>0</v>
      </c>
      <c r="S156" s="136">
        <v>0</v>
      </c>
      <c r="T156" s="137">
        <f t="shared" si="3"/>
        <v>0</v>
      </c>
      <c r="AR156" s="138" t="s">
        <v>159</v>
      </c>
      <c r="AT156" s="138" t="s">
        <v>155</v>
      </c>
      <c r="AU156" s="138" t="s">
        <v>94</v>
      </c>
      <c r="AY156" s="16" t="s">
        <v>152</v>
      </c>
      <c r="BE156" s="139">
        <f t="shared" si="4"/>
        <v>0</v>
      </c>
      <c r="BF156" s="139">
        <f t="shared" si="5"/>
        <v>0</v>
      </c>
      <c r="BG156" s="139">
        <f t="shared" si="6"/>
        <v>0</v>
      </c>
      <c r="BH156" s="139">
        <f t="shared" si="7"/>
        <v>0</v>
      </c>
      <c r="BI156" s="139">
        <f t="shared" si="8"/>
        <v>0</v>
      </c>
      <c r="BJ156" s="16" t="s">
        <v>81</v>
      </c>
      <c r="BK156" s="139">
        <f t="shared" si="9"/>
        <v>0</v>
      </c>
      <c r="BL156" s="16" t="s">
        <v>159</v>
      </c>
      <c r="BM156" s="138" t="s">
        <v>224</v>
      </c>
    </row>
    <row r="157" spans="2:65" s="1" customFormat="1" ht="21.75" customHeight="1">
      <c r="B157" s="31"/>
      <c r="C157" s="127" t="s">
        <v>225</v>
      </c>
      <c r="D157" s="127" t="s">
        <v>155</v>
      </c>
      <c r="E157" s="128" t="s">
        <v>226</v>
      </c>
      <c r="F157" s="129" t="s">
        <v>227</v>
      </c>
      <c r="G157" s="130" t="s">
        <v>196</v>
      </c>
      <c r="H157" s="131">
        <v>52.8</v>
      </c>
      <c r="I157" s="132"/>
      <c r="J157" s="133">
        <f t="shared" si="0"/>
        <v>0</v>
      </c>
      <c r="K157" s="129" t="s">
        <v>158</v>
      </c>
      <c r="L157" s="31"/>
      <c r="M157" s="134" t="s">
        <v>1</v>
      </c>
      <c r="N157" s="135" t="s">
        <v>41</v>
      </c>
      <c r="P157" s="136">
        <f t="shared" si="1"/>
        <v>0</v>
      </c>
      <c r="Q157" s="136">
        <v>0</v>
      </c>
      <c r="R157" s="136">
        <f t="shared" si="2"/>
        <v>0</v>
      </c>
      <c r="S157" s="136">
        <v>0</v>
      </c>
      <c r="T157" s="137">
        <f t="shared" si="3"/>
        <v>0</v>
      </c>
      <c r="AR157" s="138" t="s">
        <v>159</v>
      </c>
      <c r="AT157" s="138" t="s">
        <v>155</v>
      </c>
      <c r="AU157" s="138" t="s">
        <v>94</v>
      </c>
      <c r="AY157" s="16" t="s">
        <v>152</v>
      </c>
      <c r="BE157" s="139">
        <f t="shared" si="4"/>
        <v>0</v>
      </c>
      <c r="BF157" s="139">
        <f t="shared" si="5"/>
        <v>0</v>
      </c>
      <c r="BG157" s="139">
        <f t="shared" si="6"/>
        <v>0</v>
      </c>
      <c r="BH157" s="139">
        <f t="shared" si="7"/>
        <v>0</v>
      </c>
      <c r="BI157" s="139">
        <f t="shared" si="8"/>
        <v>0</v>
      </c>
      <c r="BJ157" s="16" t="s">
        <v>81</v>
      </c>
      <c r="BK157" s="139">
        <f t="shared" si="9"/>
        <v>0</v>
      </c>
      <c r="BL157" s="16" t="s">
        <v>159</v>
      </c>
      <c r="BM157" s="138" t="s">
        <v>228</v>
      </c>
    </row>
    <row r="158" spans="2:65" s="1" customFormat="1" ht="21.75" customHeight="1">
      <c r="B158" s="31"/>
      <c r="C158" s="127" t="s">
        <v>229</v>
      </c>
      <c r="D158" s="127" t="s">
        <v>155</v>
      </c>
      <c r="E158" s="128" t="s">
        <v>230</v>
      </c>
      <c r="F158" s="129" t="s">
        <v>231</v>
      </c>
      <c r="G158" s="130" t="s">
        <v>196</v>
      </c>
      <c r="H158" s="131">
        <v>175.114</v>
      </c>
      <c r="I158" s="132"/>
      <c r="J158" s="133">
        <f t="shared" si="0"/>
        <v>0</v>
      </c>
      <c r="K158" s="129" t="s">
        <v>158</v>
      </c>
      <c r="L158" s="31"/>
      <c r="M158" s="134" t="s">
        <v>1</v>
      </c>
      <c r="N158" s="135" t="s">
        <v>41</v>
      </c>
      <c r="P158" s="136">
        <f t="shared" si="1"/>
        <v>0</v>
      </c>
      <c r="Q158" s="136">
        <v>0</v>
      </c>
      <c r="R158" s="136">
        <f t="shared" si="2"/>
        <v>0</v>
      </c>
      <c r="S158" s="136">
        <v>0</v>
      </c>
      <c r="T158" s="137">
        <f t="shared" si="3"/>
        <v>0</v>
      </c>
      <c r="AR158" s="138" t="s">
        <v>159</v>
      </c>
      <c r="AT158" s="138" t="s">
        <v>155</v>
      </c>
      <c r="AU158" s="138" t="s">
        <v>94</v>
      </c>
      <c r="AY158" s="16" t="s">
        <v>152</v>
      </c>
      <c r="BE158" s="139">
        <f t="shared" si="4"/>
        <v>0</v>
      </c>
      <c r="BF158" s="139">
        <f t="shared" si="5"/>
        <v>0</v>
      </c>
      <c r="BG158" s="139">
        <f t="shared" si="6"/>
        <v>0</v>
      </c>
      <c r="BH158" s="139">
        <f t="shared" si="7"/>
        <v>0</v>
      </c>
      <c r="BI158" s="139">
        <f t="shared" si="8"/>
        <v>0</v>
      </c>
      <c r="BJ158" s="16" t="s">
        <v>81</v>
      </c>
      <c r="BK158" s="139">
        <f t="shared" si="9"/>
        <v>0</v>
      </c>
      <c r="BL158" s="16" t="s">
        <v>159</v>
      </c>
      <c r="BM158" s="138" t="s">
        <v>232</v>
      </c>
    </row>
    <row r="159" spans="2:65" s="1" customFormat="1" ht="16.5" customHeight="1">
      <c r="B159" s="31"/>
      <c r="C159" s="127" t="s">
        <v>233</v>
      </c>
      <c r="D159" s="127" t="s">
        <v>155</v>
      </c>
      <c r="E159" s="128" t="s">
        <v>234</v>
      </c>
      <c r="F159" s="129" t="s">
        <v>235</v>
      </c>
      <c r="G159" s="130" t="s">
        <v>196</v>
      </c>
      <c r="H159" s="131">
        <v>55.1</v>
      </c>
      <c r="I159" s="132"/>
      <c r="J159" s="133">
        <f t="shared" si="0"/>
        <v>0</v>
      </c>
      <c r="K159" s="129" t="s">
        <v>158</v>
      </c>
      <c r="L159" s="31"/>
      <c r="M159" s="134" t="s">
        <v>1</v>
      </c>
      <c r="N159" s="135" t="s">
        <v>41</v>
      </c>
      <c r="P159" s="136">
        <f t="shared" si="1"/>
        <v>0</v>
      </c>
      <c r="Q159" s="136">
        <v>0</v>
      </c>
      <c r="R159" s="136">
        <f t="shared" si="2"/>
        <v>0</v>
      </c>
      <c r="S159" s="136">
        <v>0</v>
      </c>
      <c r="T159" s="137">
        <f t="shared" si="3"/>
        <v>0</v>
      </c>
      <c r="AR159" s="138" t="s">
        <v>159</v>
      </c>
      <c r="AT159" s="138" t="s">
        <v>155</v>
      </c>
      <c r="AU159" s="138" t="s">
        <v>94</v>
      </c>
      <c r="AY159" s="16" t="s">
        <v>152</v>
      </c>
      <c r="BE159" s="139">
        <f t="shared" si="4"/>
        <v>0</v>
      </c>
      <c r="BF159" s="139">
        <f t="shared" si="5"/>
        <v>0</v>
      </c>
      <c r="BG159" s="139">
        <f t="shared" si="6"/>
        <v>0</v>
      </c>
      <c r="BH159" s="139">
        <f t="shared" si="7"/>
        <v>0</v>
      </c>
      <c r="BI159" s="139">
        <f t="shared" si="8"/>
        <v>0</v>
      </c>
      <c r="BJ159" s="16" t="s">
        <v>81</v>
      </c>
      <c r="BK159" s="139">
        <f t="shared" si="9"/>
        <v>0</v>
      </c>
      <c r="BL159" s="16" t="s">
        <v>159</v>
      </c>
      <c r="BM159" s="138" t="s">
        <v>236</v>
      </c>
    </row>
    <row r="160" spans="2:65" s="1" customFormat="1" ht="16.5" customHeight="1">
      <c r="B160" s="31"/>
      <c r="C160" s="127" t="s">
        <v>237</v>
      </c>
      <c r="D160" s="127" t="s">
        <v>155</v>
      </c>
      <c r="E160" s="128" t="s">
        <v>238</v>
      </c>
      <c r="F160" s="129" t="s">
        <v>239</v>
      </c>
      <c r="G160" s="130" t="s">
        <v>196</v>
      </c>
      <c r="H160" s="131">
        <v>0.1</v>
      </c>
      <c r="I160" s="132"/>
      <c r="J160" s="133">
        <f t="shared" si="0"/>
        <v>0</v>
      </c>
      <c r="K160" s="129" t="s">
        <v>158</v>
      </c>
      <c r="L160" s="31"/>
      <c r="M160" s="134" t="s">
        <v>1</v>
      </c>
      <c r="N160" s="135" t="s">
        <v>41</v>
      </c>
      <c r="P160" s="136">
        <f t="shared" si="1"/>
        <v>0</v>
      </c>
      <c r="Q160" s="136">
        <v>0</v>
      </c>
      <c r="R160" s="136">
        <f t="shared" si="2"/>
        <v>0</v>
      </c>
      <c r="S160" s="136">
        <v>0</v>
      </c>
      <c r="T160" s="137">
        <f t="shared" si="3"/>
        <v>0</v>
      </c>
      <c r="AR160" s="138" t="s">
        <v>159</v>
      </c>
      <c r="AT160" s="138" t="s">
        <v>155</v>
      </c>
      <c r="AU160" s="138" t="s">
        <v>94</v>
      </c>
      <c r="AY160" s="16" t="s">
        <v>152</v>
      </c>
      <c r="BE160" s="139">
        <f t="shared" si="4"/>
        <v>0</v>
      </c>
      <c r="BF160" s="139">
        <f t="shared" si="5"/>
        <v>0</v>
      </c>
      <c r="BG160" s="139">
        <f t="shared" si="6"/>
        <v>0</v>
      </c>
      <c r="BH160" s="139">
        <f t="shared" si="7"/>
        <v>0</v>
      </c>
      <c r="BI160" s="139">
        <f t="shared" si="8"/>
        <v>0</v>
      </c>
      <c r="BJ160" s="16" t="s">
        <v>81</v>
      </c>
      <c r="BK160" s="139">
        <f t="shared" si="9"/>
        <v>0</v>
      </c>
      <c r="BL160" s="16" t="s">
        <v>159</v>
      </c>
      <c r="BM160" s="138" t="s">
        <v>240</v>
      </c>
    </row>
    <row r="161" spans="2:65" s="11" customFormat="1" ht="22.9" customHeight="1">
      <c r="B161" s="115"/>
      <c r="D161" s="116" t="s">
        <v>75</v>
      </c>
      <c r="E161" s="125" t="s">
        <v>89</v>
      </c>
      <c r="F161" s="125" t="s">
        <v>241</v>
      </c>
      <c r="I161" s="118"/>
      <c r="J161" s="126">
        <f>BK161</f>
        <v>0</v>
      </c>
      <c r="L161" s="115"/>
      <c r="M161" s="120"/>
      <c r="P161" s="121">
        <f>P162+P188+P212</f>
        <v>0</v>
      </c>
      <c r="R161" s="121">
        <f>R162+R188+R212</f>
        <v>163.21206720000001</v>
      </c>
      <c r="T161" s="122">
        <f>T162+T188+T212</f>
        <v>0</v>
      </c>
      <c r="AR161" s="116" t="s">
        <v>81</v>
      </c>
      <c r="AT161" s="123" t="s">
        <v>75</v>
      </c>
      <c r="AU161" s="123" t="s">
        <v>81</v>
      </c>
      <c r="AY161" s="116" t="s">
        <v>152</v>
      </c>
      <c r="BK161" s="124">
        <f>BK162+BK188+BK212</f>
        <v>0</v>
      </c>
    </row>
    <row r="162" spans="2:65" s="11" customFormat="1" ht="20.85" customHeight="1">
      <c r="B162" s="115"/>
      <c r="D162" s="116" t="s">
        <v>75</v>
      </c>
      <c r="E162" s="125" t="s">
        <v>81</v>
      </c>
      <c r="F162" s="125" t="s">
        <v>242</v>
      </c>
      <c r="I162" s="118"/>
      <c r="J162" s="126">
        <f>BK162</f>
        <v>0</v>
      </c>
      <c r="L162" s="115"/>
      <c r="M162" s="120"/>
      <c r="P162" s="121">
        <f>SUM(P163:P187)</f>
        <v>0</v>
      </c>
      <c r="R162" s="121">
        <f>SUM(R163:R187)</f>
        <v>80</v>
      </c>
      <c r="T162" s="122">
        <f>SUM(T163:T187)</f>
        <v>0</v>
      </c>
      <c r="AR162" s="116" t="s">
        <v>81</v>
      </c>
      <c r="AT162" s="123" t="s">
        <v>75</v>
      </c>
      <c r="AU162" s="123" t="s">
        <v>86</v>
      </c>
      <c r="AY162" s="116" t="s">
        <v>152</v>
      </c>
      <c r="BK162" s="124">
        <f>SUM(BK163:BK187)</f>
        <v>0</v>
      </c>
    </row>
    <row r="163" spans="2:65" s="1" customFormat="1" ht="21.75" customHeight="1">
      <c r="B163" s="31"/>
      <c r="C163" s="127" t="s">
        <v>7</v>
      </c>
      <c r="D163" s="127" t="s">
        <v>155</v>
      </c>
      <c r="E163" s="128" t="s">
        <v>243</v>
      </c>
      <c r="F163" s="129" t="s">
        <v>244</v>
      </c>
      <c r="G163" s="130" t="s">
        <v>88</v>
      </c>
      <c r="H163" s="131">
        <v>12.25</v>
      </c>
      <c r="I163" s="132"/>
      <c r="J163" s="133">
        <f>ROUND(I163*H163,2)</f>
        <v>0</v>
      </c>
      <c r="K163" s="129" t="s">
        <v>158</v>
      </c>
      <c r="L163" s="31"/>
      <c r="M163" s="134" t="s">
        <v>1</v>
      </c>
      <c r="N163" s="135" t="s">
        <v>41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245</v>
      </c>
      <c r="AT163" s="138" t="s">
        <v>155</v>
      </c>
      <c r="AU163" s="138" t="s">
        <v>94</v>
      </c>
      <c r="AY163" s="16" t="s">
        <v>152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81</v>
      </c>
      <c r="BK163" s="139">
        <f>ROUND(I163*H163,2)</f>
        <v>0</v>
      </c>
      <c r="BL163" s="16" t="s">
        <v>245</v>
      </c>
      <c r="BM163" s="138" t="s">
        <v>246</v>
      </c>
    </row>
    <row r="164" spans="2:65" s="12" customFormat="1" ht="11.25">
      <c r="B164" s="140"/>
      <c r="D164" s="141" t="s">
        <v>161</v>
      </c>
      <c r="E164" s="142" t="s">
        <v>1</v>
      </c>
      <c r="F164" s="143" t="s">
        <v>247</v>
      </c>
      <c r="H164" s="144">
        <v>8.25</v>
      </c>
      <c r="I164" s="145"/>
      <c r="L164" s="140"/>
      <c r="M164" s="146"/>
      <c r="T164" s="147"/>
      <c r="AT164" s="142" t="s">
        <v>161</v>
      </c>
      <c r="AU164" s="142" t="s">
        <v>94</v>
      </c>
      <c r="AV164" s="12" t="s">
        <v>86</v>
      </c>
      <c r="AW164" s="12" t="s">
        <v>32</v>
      </c>
      <c r="AX164" s="12" t="s">
        <v>76</v>
      </c>
      <c r="AY164" s="142" t="s">
        <v>152</v>
      </c>
    </row>
    <row r="165" spans="2:65" s="12" customFormat="1" ht="11.25">
      <c r="B165" s="140"/>
      <c r="D165" s="141" t="s">
        <v>161</v>
      </c>
      <c r="E165" s="142" t="s">
        <v>1</v>
      </c>
      <c r="F165" s="143" t="s">
        <v>248</v>
      </c>
      <c r="H165" s="144">
        <v>0.5</v>
      </c>
      <c r="I165" s="145"/>
      <c r="L165" s="140"/>
      <c r="M165" s="146"/>
      <c r="T165" s="147"/>
      <c r="AT165" s="142" t="s">
        <v>161</v>
      </c>
      <c r="AU165" s="142" t="s">
        <v>94</v>
      </c>
      <c r="AV165" s="12" t="s">
        <v>86</v>
      </c>
      <c r="AW165" s="12" t="s">
        <v>32</v>
      </c>
      <c r="AX165" s="12" t="s">
        <v>76</v>
      </c>
      <c r="AY165" s="142" t="s">
        <v>152</v>
      </c>
    </row>
    <row r="166" spans="2:65" s="12" customFormat="1" ht="11.25">
      <c r="B166" s="140"/>
      <c r="D166" s="141" t="s">
        <v>161</v>
      </c>
      <c r="E166" s="142" t="s">
        <v>1</v>
      </c>
      <c r="F166" s="143" t="s">
        <v>249</v>
      </c>
      <c r="H166" s="144">
        <v>3.5</v>
      </c>
      <c r="I166" s="145"/>
      <c r="L166" s="140"/>
      <c r="M166" s="146"/>
      <c r="T166" s="147"/>
      <c r="AT166" s="142" t="s">
        <v>161</v>
      </c>
      <c r="AU166" s="142" t="s">
        <v>94</v>
      </c>
      <c r="AV166" s="12" t="s">
        <v>86</v>
      </c>
      <c r="AW166" s="12" t="s">
        <v>32</v>
      </c>
      <c r="AX166" s="12" t="s">
        <v>76</v>
      </c>
      <c r="AY166" s="142" t="s">
        <v>152</v>
      </c>
    </row>
    <row r="167" spans="2:65" s="13" customFormat="1" ht="11.25">
      <c r="B167" s="148"/>
      <c r="D167" s="141" t="s">
        <v>161</v>
      </c>
      <c r="E167" s="149" t="s">
        <v>1</v>
      </c>
      <c r="F167" s="150" t="s">
        <v>164</v>
      </c>
      <c r="H167" s="151">
        <v>12.25</v>
      </c>
      <c r="I167" s="152"/>
      <c r="L167" s="148"/>
      <c r="M167" s="153"/>
      <c r="T167" s="154"/>
      <c r="AT167" s="149" t="s">
        <v>161</v>
      </c>
      <c r="AU167" s="149" t="s">
        <v>94</v>
      </c>
      <c r="AV167" s="13" t="s">
        <v>159</v>
      </c>
      <c r="AW167" s="13" t="s">
        <v>32</v>
      </c>
      <c r="AX167" s="13" t="s">
        <v>81</v>
      </c>
      <c r="AY167" s="149" t="s">
        <v>152</v>
      </c>
    </row>
    <row r="168" spans="2:65" s="1" customFormat="1" ht="21.75" customHeight="1">
      <c r="B168" s="31"/>
      <c r="C168" s="127" t="s">
        <v>250</v>
      </c>
      <c r="D168" s="127" t="s">
        <v>155</v>
      </c>
      <c r="E168" s="128" t="s">
        <v>251</v>
      </c>
      <c r="F168" s="129" t="s">
        <v>252</v>
      </c>
      <c r="G168" s="130" t="s">
        <v>88</v>
      </c>
      <c r="H168" s="131">
        <v>5.25</v>
      </c>
      <c r="I168" s="132"/>
      <c r="J168" s="133">
        <f>ROUND(I168*H168,2)</f>
        <v>0</v>
      </c>
      <c r="K168" s="129" t="s">
        <v>158</v>
      </c>
      <c r="L168" s="31"/>
      <c r="M168" s="134" t="s">
        <v>1</v>
      </c>
      <c r="N168" s="135" t="s">
        <v>41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159</v>
      </c>
      <c r="AT168" s="138" t="s">
        <v>155</v>
      </c>
      <c r="AU168" s="138" t="s">
        <v>94</v>
      </c>
      <c r="AY168" s="16" t="s">
        <v>152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81</v>
      </c>
      <c r="BK168" s="139">
        <f>ROUND(I168*H168,2)</f>
        <v>0</v>
      </c>
      <c r="BL168" s="16" t="s">
        <v>159</v>
      </c>
      <c r="BM168" s="138" t="s">
        <v>253</v>
      </c>
    </row>
    <row r="169" spans="2:65" s="12" customFormat="1" ht="11.25">
      <c r="B169" s="140"/>
      <c r="D169" s="141" t="s">
        <v>161</v>
      </c>
      <c r="E169" s="142" t="s">
        <v>1</v>
      </c>
      <c r="F169" s="143" t="s">
        <v>254</v>
      </c>
      <c r="H169" s="144">
        <v>4.95</v>
      </c>
      <c r="I169" s="145"/>
      <c r="L169" s="140"/>
      <c r="M169" s="146"/>
      <c r="T169" s="147"/>
      <c r="AT169" s="142" t="s">
        <v>161</v>
      </c>
      <c r="AU169" s="142" t="s">
        <v>94</v>
      </c>
      <c r="AV169" s="12" t="s">
        <v>86</v>
      </c>
      <c r="AW169" s="12" t="s">
        <v>32</v>
      </c>
      <c r="AX169" s="12" t="s">
        <v>76</v>
      </c>
      <c r="AY169" s="142" t="s">
        <v>152</v>
      </c>
    </row>
    <row r="170" spans="2:65" s="12" customFormat="1" ht="11.25">
      <c r="B170" s="140"/>
      <c r="D170" s="141" t="s">
        <v>161</v>
      </c>
      <c r="E170" s="142" t="s">
        <v>1</v>
      </c>
      <c r="F170" s="143" t="s">
        <v>255</v>
      </c>
      <c r="H170" s="144">
        <v>0.3</v>
      </c>
      <c r="I170" s="145"/>
      <c r="L170" s="140"/>
      <c r="M170" s="146"/>
      <c r="T170" s="147"/>
      <c r="AT170" s="142" t="s">
        <v>161</v>
      </c>
      <c r="AU170" s="142" t="s">
        <v>94</v>
      </c>
      <c r="AV170" s="12" t="s">
        <v>86</v>
      </c>
      <c r="AW170" s="12" t="s">
        <v>32</v>
      </c>
      <c r="AX170" s="12" t="s">
        <v>76</v>
      </c>
      <c r="AY170" s="142" t="s">
        <v>152</v>
      </c>
    </row>
    <row r="171" spans="2:65" s="13" customFormat="1" ht="11.25">
      <c r="B171" s="148"/>
      <c r="D171" s="141" t="s">
        <v>161</v>
      </c>
      <c r="E171" s="149" t="s">
        <v>1</v>
      </c>
      <c r="F171" s="150" t="s">
        <v>164</v>
      </c>
      <c r="H171" s="151">
        <v>5.25</v>
      </c>
      <c r="I171" s="152"/>
      <c r="L171" s="148"/>
      <c r="M171" s="153"/>
      <c r="T171" s="154"/>
      <c r="AT171" s="149" t="s">
        <v>161</v>
      </c>
      <c r="AU171" s="149" t="s">
        <v>94</v>
      </c>
      <c r="AV171" s="13" t="s">
        <v>159</v>
      </c>
      <c r="AW171" s="13" t="s">
        <v>32</v>
      </c>
      <c r="AX171" s="13" t="s">
        <v>81</v>
      </c>
      <c r="AY171" s="149" t="s">
        <v>152</v>
      </c>
    </row>
    <row r="172" spans="2:65" s="1" customFormat="1" ht="16.5" customHeight="1">
      <c r="B172" s="31"/>
      <c r="C172" s="127" t="s">
        <v>256</v>
      </c>
      <c r="D172" s="127" t="s">
        <v>155</v>
      </c>
      <c r="E172" s="128" t="s">
        <v>257</v>
      </c>
      <c r="F172" s="129" t="s">
        <v>258</v>
      </c>
      <c r="G172" s="130" t="s">
        <v>88</v>
      </c>
      <c r="H172" s="131">
        <v>5.25</v>
      </c>
      <c r="I172" s="132"/>
      <c r="J172" s="133">
        <f>ROUND(I172*H172,2)</f>
        <v>0</v>
      </c>
      <c r="K172" s="129" t="s">
        <v>158</v>
      </c>
      <c r="L172" s="31"/>
      <c r="M172" s="134" t="s">
        <v>1</v>
      </c>
      <c r="N172" s="135" t="s">
        <v>41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159</v>
      </c>
      <c r="AT172" s="138" t="s">
        <v>155</v>
      </c>
      <c r="AU172" s="138" t="s">
        <v>94</v>
      </c>
      <c r="AY172" s="16" t="s">
        <v>152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81</v>
      </c>
      <c r="BK172" s="139">
        <f>ROUND(I172*H172,2)</f>
        <v>0</v>
      </c>
      <c r="BL172" s="16" t="s">
        <v>159</v>
      </c>
      <c r="BM172" s="138" t="s">
        <v>259</v>
      </c>
    </row>
    <row r="173" spans="2:65" s="1" customFormat="1" ht="16.5" customHeight="1">
      <c r="B173" s="31"/>
      <c r="C173" s="127" t="s">
        <v>260</v>
      </c>
      <c r="D173" s="127" t="s">
        <v>155</v>
      </c>
      <c r="E173" s="128" t="s">
        <v>261</v>
      </c>
      <c r="F173" s="129" t="s">
        <v>262</v>
      </c>
      <c r="G173" s="130" t="s">
        <v>84</v>
      </c>
      <c r="H173" s="131">
        <v>50</v>
      </c>
      <c r="I173" s="132"/>
      <c r="J173" s="133">
        <f>ROUND(I173*H173,2)</f>
        <v>0</v>
      </c>
      <c r="K173" s="129" t="s">
        <v>158</v>
      </c>
      <c r="L173" s="31"/>
      <c r="M173" s="134" t="s">
        <v>1</v>
      </c>
      <c r="N173" s="135" t="s">
        <v>41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159</v>
      </c>
      <c r="AT173" s="138" t="s">
        <v>155</v>
      </c>
      <c r="AU173" s="138" t="s">
        <v>94</v>
      </c>
      <c r="AY173" s="16" t="s">
        <v>152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81</v>
      </c>
      <c r="BK173" s="139">
        <f>ROUND(I173*H173,2)</f>
        <v>0</v>
      </c>
      <c r="BL173" s="16" t="s">
        <v>159</v>
      </c>
      <c r="BM173" s="138" t="s">
        <v>263</v>
      </c>
    </row>
    <row r="174" spans="2:65" s="12" customFormat="1" ht="11.25">
      <c r="B174" s="140"/>
      <c r="D174" s="141" t="s">
        <v>161</v>
      </c>
      <c r="E174" s="142" t="s">
        <v>83</v>
      </c>
      <c r="F174" s="143" t="s">
        <v>264</v>
      </c>
      <c r="H174" s="144">
        <v>50</v>
      </c>
      <c r="I174" s="145"/>
      <c r="L174" s="140"/>
      <c r="M174" s="146"/>
      <c r="T174" s="147"/>
      <c r="AT174" s="142" t="s">
        <v>161</v>
      </c>
      <c r="AU174" s="142" t="s">
        <v>94</v>
      </c>
      <c r="AV174" s="12" t="s">
        <v>86</v>
      </c>
      <c r="AW174" s="12" t="s">
        <v>32</v>
      </c>
      <c r="AX174" s="12" t="s">
        <v>81</v>
      </c>
      <c r="AY174" s="142" t="s">
        <v>152</v>
      </c>
    </row>
    <row r="175" spans="2:65" s="1" customFormat="1" ht="16.5" customHeight="1">
      <c r="B175" s="31"/>
      <c r="C175" s="127" t="s">
        <v>265</v>
      </c>
      <c r="D175" s="127" t="s">
        <v>155</v>
      </c>
      <c r="E175" s="128" t="s">
        <v>238</v>
      </c>
      <c r="F175" s="129" t="s">
        <v>239</v>
      </c>
      <c r="G175" s="130" t="s">
        <v>196</v>
      </c>
      <c r="H175" s="131">
        <v>2.75</v>
      </c>
      <c r="I175" s="132"/>
      <c r="J175" s="133">
        <f>ROUND(I175*H175,2)</f>
        <v>0</v>
      </c>
      <c r="K175" s="129" t="s">
        <v>158</v>
      </c>
      <c r="L175" s="31"/>
      <c r="M175" s="134" t="s">
        <v>1</v>
      </c>
      <c r="N175" s="135" t="s">
        <v>41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159</v>
      </c>
      <c r="AT175" s="138" t="s">
        <v>155</v>
      </c>
      <c r="AU175" s="138" t="s">
        <v>94</v>
      </c>
      <c r="AY175" s="16" t="s">
        <v>152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81</v>
      </c>
      <c r="BK175" s="139">
        <f>ROUND(I175*H175,2)</f>
        <v>0</v>
      </c>
      <c r="BL175" s="16" t="s">
        <v>159</v>
      </c>
      <c r="BM175" s="138" t="s">
        <v>266</v>
      </c>
    </row>
    <row r="176" spans="2:65" s="12" customFormat="1" ht="11.25">
      <c r="B176" s="140"/>
      <c r="D176" s="141" t="s">
        <v>161</v>
      </c>
      <c r="E176" s="142" t="s">
        <v>87</v>
      </c>
      <c r="F176" s="143" t="s">
        <v>267</v>
      </c>
      <c r="H176" s="144">
        <v>5</v>
      </c>
      <c r="I176" s="145"/>
      <c r="L176" s="140"/>
      <c r="M176" s="146"/>
      <c r="T176" s="147"/>
      <c r="AT176" s="142" t="s">
        <v>161</v>
      </c>
      <c r="AU176" s="142" t="s">
        <v>94</v>
      </c>
      <c r="AV176" s="12" t="s">
        <v>86</v>
      </c>
      <c r="AW176" s="12" t="s">
        <v>32</v>
      </c>
      <c r="AX176" s="12" t="s">
        <v>76</v>
      </c>
      <c r="AY176" s="142" t="s">
        <v>152</v>
      </c>
    </row>
    <row r="177" spans="2:65" s="12" customFormat="1" ht="11.25">
      <c r="B177" s="140"/>
      <c r="D177" s="141" t="s">
        <v>161</v>
      </c>
      <c r="E177" s="142" t="s">
        <v>1</v>
      </c>
      <c r="F177" s="143" t="s">
        <v>268</v>
      </c>
      <c r="H177" s="144">
        <v>2.75</v>
      </c>
      <c r="I177" s="145"/>
      <c r="L177" s="140"/>
      <c r="M177" s="146"/>
      <c r="T177" s="147"/>
      <c r="AT177" s="142" t="s">
        <v>161</v>
      </c>
      <c r="AU177" s="142" t="s">
        <v>94</v>
      </c>
      <c r="AV177" s="12" t="s">
        <v>86</v>
      </c>
      <c r="AW177" s="12" t="s">
        <v>32</v>
      </c>
      <c r="AX177" s="12" t="s">
        <v>81</v>
      </c>
      <c r="AY177" s="142" t="s">
        <v>152</v>
      </c>
    </row>
    <row r="178" spans="2:65" s="1" customFormat="1" ht="16.5" customHeight="1">
      <c r="B178" s="31"/>
      <c r="C178" s="127" t="s">
        <v>269</v>
      </c>
      <c r="D178" s="127" t="s">
        <v>155</v>
      </c>
      <c r="E178" s="128" t="s">
        <v>270</v>
      </c>
      <c r="F178" s="129" t="s">
        <v>271</v>
      </c>
      <c r="G178" s="130" t="s">
        <v>84</v>
      </c>
      <c r="H178" s="131">
        <v>155</v>
      </c>
      <c r="I178" s="132"/>
      <c r="J178" s="133">
        <f>ROUND(I178*H178,2)</f>
        <v>0</v>
      </c>
      <c r="K178" s="129" t="s">
        <v>158</v>
      </c>
      <c r="L178" s="31"/>
      <c r="M178" s="134" t="s">
        <v>1</v>
      </c>
      <c r="N178" s="135" t="s">
        <v>41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159</v>
      </c>
      <c r="AT178" s="138" t="s">
        <v>155</v>
      </c>
      <c r="AU178" s="138" t="s">
        <v>94</v>
      </c>
      <c r="AY178" s="16" t="s">
        <v>152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81</v>
      </c>
      <c r="BK178" s="139">
        <f>ROUND(I178*H178,2)</f>
        <v>0</v>
      </c>
      <c r="BL178" s="16" t="s">
        <v>159</v>
      </c>
      <c r="BM178" s="138" t="s">
        <v>272</v>
      </c>
    </row>
    <row r="179" spans="2:65" s="12" customFormat="1" ht="11.25">
      <c r="B179" s="140"/>
      <c r="D179" s="141" t="s">
        <v>161</v>
      </c>
      <c r="E179" s="142" t="s">
        <v>1</v>
      </c>
      <c r="F179" s="143" t="s">
        <v>273</v>
      </c>
      <c r="H179" s="144">
        <v>155</v>
      </c>
      <c r="I179" s="145"/>
      <c r="L179" s="140"/>
      <c r="M179" s="146"/>
      <c r="T179" s="147"/>
      <c r="AT179" s="142" t="s">
        <v>161</v>
      </c>
      <c r="AU179" s="142" t="s">
        <v>94</v>
      </c>
      <c r="AV179" s="12" t="s">
        <v>86</v>
      </c>
      <c r="AW179" s="12" t="s">
        <v>32</v>
      </c>
      <c r="AX179" s="12" t="s">
        <v>81</v>
      </c>
      <c r="AY179" s="142" t="s">
        <v>152</v>
      </c>
    </row>
    <row r="180" spans="2:65" s="1" customFormat="1" ht="21.75" customHeight="1">
      <c r="B180" s="31"/>
      <c r="C180" s="127" t="s">
        <v>274</v>
      </c>
      <c r="D180" s="127" t="s">
        <v>155</v>
      </c>
      <c r="E180" s="128" t="s">
        <v>275</v>
      </c>
      <c r="F180" s="129" t="s">
        <v>276</v>
      </c>
      <c r="G180" s="130" t="s">
        <v>88</v>
      </c>
      <c r="H180" s="131">
        <v>40</v>
      </c>
      <c r="I180" s="132"/>
      <c r="J180" s="133">
        <f>ROUND(I180*H180,2)</f>
        <v>0</v>
      </c>
      <c r="K180" s="129" t="s">
        <v>158</v>
      </c>
      <c r="L180" s="31"/>
      <c r="M180" s="134" t="s">
        <v>1</v>
      </c>
      <c r="N180" s="135" t="s">
        <v>41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159</v>
      </c>
      <c r="AT180" s="138" t="s">
        <v>155</v>
      </c>
      <c r="AU180" s="138" t="s">
        <v>94</v>
      </c>
      <c r="AY180" s="16" t="s">
        <v>152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81</v>
      </c>
      <c r="BK180" s="139">
        <f>ROUND(I180*H180,2)</f>
        <v>0</v>
      </c>
      <c r="BL180" s="16" t="s">
        <v>159</v>
      </c>
      <c r="BM180" s="138" t="s">
        <v>277</v>
      </c>
    </row>
    <row r="181" spans="2:65" s="12" customFormat="1" ht="11.25">
      <c r="B181" s="140"/>
      <c r="D181" s="141" t="s">
        <v>161</v>
      </c>
      <c r="E181" s="142" t="s">
        <v>1</v>
      </c>
      <c r="F181" s="143" t="s">
        <v>278</v>
      </c>
      <c r="H181" s="144">
        <v>40</v>
      </c>
      <c r="I181" s="145"/>
      <c r="L181" s="140"/>
      <c r="M181" s="146"/>
      <c r="T181" s="147"/>
      <c r="AT181" s="142" t="s">
        <v>161</v>
      </c>
      <c r="AU181" s="142" t="s">
        <v>94</v>
      </c>
      <c r="AV181" s="12" t="s">
        <v>86</v>
      </c>
      <c r="AW181" s="12" t="s">
        <v>32</v>
      </c>
      <c r="AX181" s="12" t="s">
        <v>81</v>
      </c>
      <c r="AY181" s="142" t="s">
        <v>152</v>
      </c>
    </row>
    <row r="182" spans="2:65" s="1" customFormat="1" ht="21.75" customHeight="1">
      <c r="B182" s="31"/>
      <c r="C182" s="127" t="s">
        <v>279</v>
      </c>
      <c r="D182" s="127" t="s">
        <v>155</v>
      </c>
      <c r="E182" s="128" t="s">
        <v>280</v>
      </c>
      <c r="F182" s="129" t="s">
        <v>281</v>
      </c>
      <c r="G182" s="130" t="s">
        <v>88</v>
      </c>
      <c r="H182" s="131">
        <v>40</v>
      </c>
      <c r="I182" s="132"/>
      <c r="J182" s="133">
        <f>ROUND(I182*H182,2)</f>
        <v>0</v>
      </c>
      <c r="K182" s="129" t="s">
        <v>158</v>
      </c>
      <c r="L182" s="31"/>
      <c r="M182" s="134" t="s">
        <v>1</v>
      </c>
      <c r="N182" s="135" t="s">
        <v>41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159</v>
      </c>
      <c r="AT182" s="138" t="s">
        <v>155</v>
      </c>
      <c r="AU182" s="138" t="s">
        <v>94</v>
      </c>
      <c r="AY182" s="16" t="s">
        <v>152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81</v>
      </c>
      <c r="BK182" s="139">
        <f>ROUND(I182*H182,2)</f>
        <v>0</v>
      </c>
      <c r="BL182" s="16" t="s">
        <v>159</v>
      </c>
      <c r="BM182" s="138" t="s">
        <v>282</v>
      </c>
    </row>
    <row r="183" spans="2:65" s="1" customFormat="1" ht="21.75" customHeight="1">
      <c r="B183" s="31"/>
      <c r="C183" s="127" t="s">
        <v>283</v>
      </c>
      <c r="D183" s="127" t="s">
        <v>155</v>
      </c>
      <c r="E183" s="128" t="s">
        <v>284</v>
      </c>
      <c r="F183" s="129" t="s">
        <v>285</v>
      </c>
      <c r="G183" s="130" t="s">
        <v>84</v>
      </c>
      <c r="H183" s="131">
        <v>240</v>
      </c>
      <c r="I183" s="132"/>
      <c r="J183" s="133">
        <f>ROUND(I183*H183,2)</f>
        <v>0</v>
      </c>
      <c r="K183" s="129" t="s">
        <v>158</v>
      </c>
      <c r="L183" s="31"/>
      <c r="M183" s="134" t="s">
        <v>1</v>
      </c>
      <c r="N183" s="135" t="s">
        <v>41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159</v>
      </c>
      <c r="AT183" s="138" t="s">
        <v>155</v>
      </c>
      <c r="AU183" s="138" t="s">
        <v>94</v>
      </c>
      <c r="AY183" s="16" t="s">
        <v>152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81</v>
      </c>
      <c r="BK183" s="139">
        <f>ROUND(I183*H183,2)</f>
        <v>0</v>
      </c>
      <c r="BL183" s="16" t="s">
        <v>159</v>
      </c>
      <c r="BM183" s="138" t="s">
        <v>286</v>
      </c>
    </row>
    <row r="184" spans="2:65" s="12" customFormat="1" ht="11.25">
      <c r="B184" s="140"/>
      <c r="D184" s="141" t="s">
        <v>161</v>
      </c>
      <c r="E184" s="142" t="s">
        <v>1</v>
      </c>
      <c r="F184" s="143" t="s">
        <v>287</v>
      </c>
      <c r="H184" s="144">
        <v>240</v>
      </c>
      <c r="I184" s="145"/>
      <c r="L184" s="140"/>
      <c r="M184" s="146"/>
      <c r="T184" s="147"/>
      <c r="AT184" s="142" t="s">
        <v>161</v>
      </c>
      <c r="AU184" s="142" t="s">
        <v>94</v>
      </c>
      <c r="AV184" s="12" t="s">
        <v>86</v>
      </c>
      <c r="AW184" s="12" t="s">
        <v>32</v>
      </c>
      <c r="AX184" s="12" t="s">
        <v>81</v>
      </c>
      <c r="AY184" s="142" t="s">
        <v>152</v>
      </c>
    </row>
    <row r="185" spans="2:65" s="1" customFormat="1" ht="16.5" customHeight="1">
      <c r="B185" s="31"/>
      <c r="C185" s="155" t="s">
        <v>288</v>
      </c>
      <c r="D185" s="155" t="s">
        <v>289</v>
      </c>
      <c r="E185" s="156" t="s">
        <v>290</v>
      </c>
      <c r="F185" s="157" t="s">
        <v>291</v>
      </c>
      <c r="G185" s="158" t="s">
        <v>196</v>
      </c>
      <c r="H185" s="159">
        <v>80</v>
      </c>
      <c r="I185" s="160"/>
      <c r="J185" s="161">
        <f>ROUND(I185*H185,2)</f>
        <v>0</v>
      </c>
      <c r="K185" s="157" t="s">
        <v>158</v>
      </c>
      <c r="L185" s="162"/>
      <c r="M185" s="163" t="s">
        <v>1</v>
      </c>
      <c r="N185" s="164" t="s">
        <v>41</v>
      </c>
      <c r="P185" s="136">
        <f>O185*H185</f>
        <v>0</v>
      </c>
      <c r="Q185" s="136">
        <v>1</v>
      </c>
      <c r="R185" s="136">
        <f>Q185*H185</f>
        <v>80</v>
      </c>
      <c r="S185" s="136">
        <v>0</v>
      </c>
      <c r="T185" s="137">
        <f>S185*H185</f>
        <v>0</v>
      </c>
      <c r="AR185" s="138" t="s">
        <v>188</v>
      </c>
      <c r="AT185" s="138" t="s">
        <v>289</v>
      </c>
      <c r="AU185" s="138" t="s">
        <v>94</v>
      </c>
      <c r="AY185" s="16" t="s">
        <v>152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81</v>
      </c>
      <c r="BK185" s="139">
        <f>ROUND(I185*H185,2)</f>
        <v>0</v>
      </c>
      <c r="BL185" s="16" t="s">
        <v>159</v>
      </c>
      <c r="BM185" s="138" t="s">
        <v>292</v>
      </c>
    </row>
    <row r="186" spans="2:65" s="12" customFormat="1" ht="11.25">
      <c r="B186" s="140"/>
      <c r="D186" s="141" t="s">
        <v>161</v>
      </c>
      <c r="E186" s="142" t="s">
        <v>1</v>
      </c>
      <c r="F186" s="143" t="s">
        <v>293</v>
      </c>
      <c r="H186" s="144">
        <v>80</v>
      </c>
      <c r="I186" s="145"/>
      <c r="L186" s="140"/>
      <c r="M186" s="146"/>
      <c r="T186" s="147"/>
      <c r="AT186" s="142" t="s">
        <v>161</v>
      </c>
      <c r="AU186" s="142" t="s">
        <v>94</v>
      </c>
      <c r="AV186" s="12" t="s">
        <v>86</v>
      </c>
      <c r="AW186" s="12" t="s">
        <v>32</v>
      </c>
      <c r="AX186" s="12" t="s">
        <v>81</v>
      </c>
      <c r="AY186" s="142" t="s">
        <v>152</v>
      </c>
    </row>
    <row r="187" spans="2:65" s="1" customFormat="1" ht="16.5" customHeight="1">
      <c r="B187" s="31"/>
      <c r="C187" s="127" t="s">
        <v>294</v>
      </c>
      <c r="D187" s="127" t="s">
        <v>155</v>
      </c>
      <c r="E187" s="128" t="s">
        <v>295</v>
      </c>
      <c r="F187" s="129" t="s">
        <v>296</v>
      </c>
      <c r="G187" s="130" t="s">
        <v>88</v>
      </c>
      <c r="H187" s="131">
        <v>5.25</v>
      </c>
      <c r="I187" s="132"/>
      <c r="J187" s="133">
        <f>ROUND(I187*H187,2)</f>
        <v>0</v>
      </c>
      <c r="K187" s="129" t="s">
        <v>158</v>
      </c>
      <c r="L187" s="31"/>
      <c r="M187" s="134" t="s">
        <v>1</v>
      </c>
      <c r="N187" s="135" t="s">
        <v>41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159</v>
      </c>
      <c r="AT187" s="138" t="s">
        <v>155</v>
      </c>
      <c r="AU187" s="138" t="s">
        <v>94</v>
      </c>
      <c r="AY187" s="16" t="s">
        <v>152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81</v>
      </c>
      <c r="BK187" s="139">
        <f>ROUND(I187*H187,2)</f>
        <v>0</v>
      </c>
      <c r="BL187" s="16" t="s">
        <v>159</v>
      </c>
      <c r="BM187" s="138" t="s">
        <v>297</v>
      </c>
    </row>
    <row r="188" spans="2:65" s="11" customFormat="1" ht="20.85" customHeight="1">
      <c r="B188" s="115"/>
      <c r="D188" s="116" t="s">
        <v>75</v>
      </c>
      <c r="E188" s="125" t="s">
        <v>298</v>
      </c>
      <c r="F188" s="125" t="s">
        <v>299</v>
      </c>
      <c r="I188" s="118"/>
      <c r="J188" s="126">
        <f>BK188</f>
        <v>0</v>
      </c>
      <c r="L188" s="115"/>
      <c r="M188" s="120"/>
      <c r="P188" s="121">
        <f>SUM(P189:P211)</f>
        <v>0</v>
      </c>
      <c r="R188" s="121">
        <f>SUM(R189:R211)</f>
        <v>83.212067200000007</v>
      </c>
      <c r="T188" s="122">
        <f>SUM(T189:T211)</f>
        <v>0</v>
      </c>
      <c r="AR188" s="116" t="s">
        <v>81</v>
      </c>
      <c r="AT188" s="123" t="s">
        <v>75</v>
      </c>
      <c r="AU188" s="123" t="s">
        <v>86</v>
      </c>
      <c r="AY188" s="116" t="s">
        <v>152</v>
      </c>
      <c r="BK188" s="124">
        <f>SUM(BK189:BK211)</f>
        <v>0</v>
      </c>
    </row>
    <row r="189" spans="2:65" s="1" customFormat="1" ht="16.5" customHeight="1">
      <c r="B189" s="31"/>
      <c r="C189" s="127" t="s">
        <v>300</v>
      </c>
      <c r="D189" s="127" t="s">
        <v>155</v>
      </c>
      <c r="E189" s="128" t="s">
        <v>301</v>
      </c>
      <c r="F189" s="129" t="s">
        <v>302</v>
      </c>
      <c r="G189" s="130" t="s">
        <v>181</v>
      </c>
      <c r="H189" s="131">
        <v>60</v>
      </c>
      <c r="I189" s="132"/>
      <c r="J189" s="133">
        <f>ROUND(I189*H189,2)</f>
        <v>0</v>
      </c>
      <c r="K189" s="129" t="s">
        <v>158</v>
      </c>
      <c r="L189" s="31"/>
      <c r="M189" s="134" t="s">
        <v>1</v>
      </c>
      <c r="N189" s="135" t="s">
        <v>41</v>
      </c>
      <c r="P189" s="136">
        <f>O189*H189</f>
        <v>0</v>
      </c>
      <c r="Q189" s="136">
        <v>8.9779999999999999E-2</v>
      </c>
      <c r="R189" s="136">
        <f>Q189*H189</f>
        <v>5.3868</v>
      </c>
      <c r="S189" s="136">
        <v>0</v>
      </c>
      <c r="T189" s="137">
        <f>S189*H189</f>
        <v>0</v>
      </c>
      <c r="AR189" s="138" t="s">
        <v>159</v>
      </c>
      <c r="AT189" s="138" t="s">
        <v>155</v>
      </c>
      <c r="AU189" s="138" t="s">
        <v>94</v>
      </c>
      <c r="AY189" s="16" t="s">
        <v>152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81</v>
      </c>
      <c r="BK189" s="139">
        <f>ROUND(I189*H189,2)</f>
        <v>0</v>
      </c>
      <c r="BL189" s="16" t="s">
        <v>159</v>
      </c>
      <c r="BM189" s="138" t="s">
        <v>303</v>
      </c>
    </row>
    <row r="190" spans="2:65" s="12" customFormat="1" ht="11.25">
      <c r="B190" s="140"/>
      <c r="D190" s="141" t="s">
        <v>161</v>
      </c>
      <c r="E190" s="142" t="s">
        <v>1</v>
      </c>
      <c r="F190" s="143" t="s">
        <v>304</v>
      </c>
      <c r="H190" s="144">
        <v>60</v>
      </c>
      <c r="I190" s="145"/>
      <c r="L190" s="140"/>
      <c r="M190" s="146"/>
      <c r="T190" s="147"/>
      <c r="AT190" s="142" t="s">
        <v>161</v>
      </c>
      <c r="AU190" s="142" t="s">
        <v>94</v>
      </c>
      <c r="AV190" s="12" t="s">
        <v>86</v>
      </c>
      <c r="AW190" s="12" t="s">
        <v>32</v>
      </c>
      <c r="AX190" s="12" t="s">
        <v>81</v>
      </c>
      <c r="AY190" s="142" t="s">
        <v>152</v>
      </c>
    </row>
    <row r="191" spans="2:65" s="1" customFormat="1" ht="16.5" customHeight="1">
      <c r="B191" s="31"/>
      <c r="C191" s="155" t="s">
        <v>305</v>
      </c>
      <c r="D191" s="155" t="s">
        <v>289</v>
      </c>
      <c r="E191" s="156" t="s">
        <v>306</v>
      </c>
      <c r="F191" s="157" t="s">
        <v>307</v>
      </c>
      <c r="G191" s="158" t="s">
        <v>84</v>
      </c>
      <c r="H191" s="159">
        <v>0.78</v>
      </c>
      <c r="I191" s="160"/>
      <c r="J191" s="161">
        <f>ROUND(I191*H191,2)</f>
        <v>0</v>
      </c>
      <c r="K191" s="157" t="s">
        <v>158</v>
      </c>
      <c r="L191" s="162"/>
      <c r="M191" s="163" t="s">
        <v>1</v>
      </c>
      <c r="N191" s="164" t="s">
        <v>41</v>
      </c>
      <c r="P191" s="136">
        <f>O191*H191</f>
        <v>0</v>
      </c>
      <c r="Q191" s="136">
        <v>0.222</v>
      </c>
      <c r="R191" s="136">
        <f>Q191*H191</f>
        <v>0.17316000000000001</v>
      </c>
      <c r="S191" s="136">
        <v>0</v>
      </c>
      <c r="T191" s="137">
        <f>S191*H191</f>
        <v>0</v>
      </c>
      <c r="AR191" s="138" t="s">
        <v>188</v>
      </c>
      <c r="AT191" s="138" t="s">
        <v>289</v>
      </c>
      <c r="AU191" s="138" t="s">
        <v>94</v>
      </c>
      <c r="AY191" s="16" t="s">
        <v>152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81</v>
      </c>
      <c r="BK191" s="139">
        <f>ROUND(I191*H191,2)</f>
        <v>0</v>
      </c>
      <c r="BL191" s="16" t="s">
        <v>159</v>
      </c>
      <c r="BM191" s="138" t="s">
        <v>308</v>
      </c>
    </row>
    <row r="192" spans="2:65" s="12" customFormat="1" ht="11.25">
      <c r="B192" s="140"/>
      <c r="D192" s="141" t="s">
        <v>161</v>
      </c>
      <c r="F192" s="143" t="s">
        <v>309</v>
      </c>
      <c r="H192" s="144">
        <v>0.78</v>
      </c>
      <c r="I192" s="145"/>
      <c r="L192" s="140"/>
      <c r="M192" s="146"/>
      <c r="T192" s="147"/>
      <c r="AT192" s="142" t="s">
        <v>161</v>
      </c>
      <c r="AU192" s="142" t="s">
        <v>94</v>
      </c>
      <c r="AV192" s="12" t="s">
        <v>86</v>
      </c>
      <c r="AW192" s="12" t="s">
        <v>4</v>
      </c>
      <c r="AX192" s="12" t="s">
        <v>81</v>
      </c>
      <c r="AY192" s="142" t="s">
        <v>152</v>
      </c>
    </row>
    <row r="193" spans="2:65" s="1" customFormat="1" ht="21.75" customHeight="1">
      <c r="B193" s="31"/>
      <c r="C193" s="127" t="s">
        <v>310</v>
      </c>
      <c r="D193" s="127" t="s">
        <v>155</v>
      </c>
      <c r="E193" s="128" t="s">
        <v>311</v>
      </c>
      <c r="F193" s="129" t="s">
        <v>312</v>
      </c>
      <c r="G193" s="130" t="s">
        <v>84</v>
      </c>
      <c r="H193" s="131">
        <v>80</v>
      </c>
      <c r="I193" s="132"/>
      <c r="J193" s="133">
        <f>ROUND(I193*H193,2)</f>
        <v>0</v>
      </c>
      <c r="K193" s="129" t="s">
        <v>158</v>
      </c>
      <c r="L193" s="31"/>
      <c r="M193" s="134" t="s">
        <v>1</v>
      </c>
      <c r="N193" s="135" t="s">
        <v>41</v>
      </c>
      <c r="P193" s="136">
        <f>O193*H193</f>
        <v>0</v>
      </c>
      <c r="Q193" s="136">
        <v>0.15175</v>
      </c>
      <c r="R193" s="136">
        <f>Q193*H193</f>
        <v>12.14</v>
      </c>
      <c r="S193" s="136">
        <v>0</v>
      </c>
      <c r="T193" s="137">
        <f>S193*H193</f>
        <v>0</v>
      </c>
      <c r="AR193" s="138" t="s">
        <v>159</v>
      </c>
      <c r="AT193" s="138" t="s">
        <v>155</v>
      </c>
      <c r="AU193" s="138" t="s">
        <v>94</v>
      </c>
      <c r="AY193" s="16" t="s">
        <v>152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81</v>
      </c>
      <c r="BK193" s="139">
        <f>ROUND(I193*H193,2)</f>
        <v>0</v>
      </c>
      <c r="BL193" s="16" t="s">
        <v>159</v>
      </c>
      <c r="BM193" s="138" t="s">
        <v>313</v>
      </c>
    </row>
    <row r="194" spans="2:65" s="12" customFormat="1" ht="11.25">
      <c r="B194" s="140"/>
      <c r="D194" s="141" t="s">
        <v>161</v>
      </c>
      <c r="E194" s="142" t="s">
        <v>1</v>
      </c>
      <c r="F194" s="143" t="s">
        <v>98</v>
      </c>
      <c r="H194" s="144">
        <v>80</v>
      </c>
      <c r="I194" s="145"/>
      <c r="L194" s="140"/>
      <c r="M194" s="146"/>
      <c r="T194" s="147"/>
      <c r="AT194" s="142" t="s">
        <v>161</v>
      </c>
      <c r="AU194" s="142" t="s">
        <v>94</v>
      </c>
      <c r="AV194" s="12" t="s">
        <v>86</v>
      </c>
      <c r="AW194" s="12" t="s">
        <v>32</v>
      </c>
      <c r="AX194" s="12" t="s">
        <v>81</v>
      </c>
      <c r="AY194" s="142" t="s">
        <v>152</v>
      </c>
    </row>
    <row r="195" spans="2:65" s="1" customFormat="1" ht="16.5" customHeight="1">
      <c r="B195" s="31"/>
      <c r="C195" s="127" t="s">
        <v>97</v>
      </c>
      <c r="D195" s="127" t="s">
        <v>155</v>
      </c>
      <c r="E195" s="128" t="s">
        <v>314</v>
      </c>
      <c r="F195" s="129" t="s">
        <v>315</v>
      </c>
      <c r="G195" s="130" t="s">
        <v>84</v>
      </c>
      <c r="H195" s="131">
        <v>80</v>
      </c>
      <c r="I195" s="132"/>
      <c r="J195" s="133">
        <f>ROUND(I195*H195,2)</f>
        <v>0</v>
      </c>
      <c r="K195" s="129" t="s">
        <v>158</v>
      </c>
      <c r="L195" s="31"/>
      <c r="M195" s="134" t="s">
        <v>1</v>
      </c>
      <c r="N195" s="135" t="s">
        <v>41</v>
      </c>
      <c r="P195" s="136">
        <f>O195*H195</f>
        <v>0</v>
      </c>
      <c r="Q195" s="136">
        <v>0.13800000000000001</v>
      </c>
      <c r="R195" s="136">
        <f>Q195*H195</f>
        <v>11.040000000000001</v>
      </c>
      <c r="S195" s="136">
        <v>0</v>
      </c>
      <c r="T195" s="137">
        <f>S195*H195</f>
        <v>0</v>
      </c>
      <c r="AR195" s="138" t="s">
        <v>159</v>
      </c>
      <c r="AT195" s="138" t="s">
        <v>155</v>
      </c>
      <c r="AU195" s="138" t="s">
        <v>94</v>
      </c>
      <c r="AY195" s="16" t="s">
        <v>152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81</v>
      </c>
      <c r="BK195" s="139">
        <f>ROUND(I195*H195,2)</f>
        <v>0</v>
      </c>
      <c r="BL195" s="16" t="s">
        <v>159</v>
      </c>
      <c r="BM195" s="138" t="s">
        <v>316</v>
      </c>
    </row>
    <row r="196" spans="2:65" s="1" customFormat="1" ht="16.5" customHeight="1">
      <c r="B196" s="31"/>
      <c r="C196" s="127" t="s">
        <v>317</v>
      </c>
      <c r="D196" s="127" t="s">
        <v>155</v>
      </c>
      <c r="E196" s="128" t="s">
        <v>318</v>
      </c>
      <c r="F196" s="129" t="s">
        <v>319</v>
      </c>
      <c r="G196" s="130" t="s">
        <v>84</v>
      </c>
      <c r="H196" s="131">
        <v>80</v>
      </c>
      <c r="I196" s="132"/>
      <c r="J196" s="133">
        <f>ROUND(I196*H196,2)</f>
        <v>0</v>
      </c>
      <c r="K196" s="129" t="s">
        <v>158</v>
      </c>
      <c r="L196" s="31"/>
      <c r="M196" s="134" t="s">
        <v>1</v>
      </c>
      <c r="N196" s="135" t="s">
        <v>41</v>
      </c>
      <c r="P196" s="136">
        <f>O196*H196</f>
        <v>0</v>
      </c>
      <c r="Q196" s="136">
        <v>0.161</v>
      </c>
      <c r="R196" s="136">
        <f>Q196*H196</f>
        <v>12.88</v>
      </c>
      <c r="S196" s="136">
        <v>0</v>
      </c>
      <c r="T196" s="137">
        <f>S196*H196</f>
        <v>0</v>
      </c>
      <c r="AR196" s="138" t="s">
        <v>159</v>
      </c>
      <c r="AT196" s="138" t="s">
        <v>155</v>
      </c>
      <c r="AU196" s="138" t="s">
        <v>94</v>
      </c>
      <c r="AY196" s="16" t="s">
        <v>152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6" t="s">
        <v>81</v>
      </c>
      <c r="BK196" s="139">
        <f>ROUND(I196*H196,2)</f>
        <v>0</v>
      </c>
      <c r="BL196" s="16" t="s">
        <v>159</v>
      </c>
      <c r="BM196" s="138" t="s">
        <v>320</v>
      </c>
    </row>
    <row r="197" spans="2:65" s="1" customFormat="1" ht="16.5" customHeight="1">
      <c r="B197" s="31"/>
      <c r="C197" s="127" t="s">
        <v>321</v>
      </c>
      <c r="D197" s="127" t="s">
        <v>155</v>
      </c>
      <c r="E197" s="128" t="s">
        <v>322</v>
      </c>
      <c r="F197" s="129" t="s">
        <v>323</v>
      </c>
      <c r="G197" s="130" t="s">
        <v>84</v>
      </c>
      <c r="H197" s="131">
        <v>80</v>
      </c>
      <c r="I197" s="132"/>
      <c r="J197" s="133">
        <f>ROUND(I197*H197,2)</f>
        <v>0</v>
      </c>
      <c r="K197" s="129" t="s">
        <v>158</v>
      </c>
      <c r="L197" s="31"/>
      <c r="M197" s="134" t="s">
        <v>1</v>
      </c>
      <c r="N197" s="135" t="s">
        <v>41</v>
      </c>
      <c r="P197" s="136">
        <f>O197*H197</f>
        <v>0</v>
      </c>
      <c r="Q197" s="136">
        <v>0.184</v>
      </c>
      <c r="R197" s="136">
        <f>Q197*H197</f>
        <v>14.719999999999999</v>
      </c>
      <c r="S197" s="136">
        <v>0</v>
      </c>
      <c r="T197" s="137">
        <f>S197*H197</f>
        <v>0</v>
      </c>
      <c r="AR197" s="138" t="s">
        <v>159</v>
      </c>
      <c r="AT197" s="138" t="s">
        <v>155</v>
      </c>
      <c r="AU197" s="138" t="s">
        <v>94</v>
      </c>
      <c r="AY197" s="16" t="s">
        <v>152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81</v>
      </c>
      <c r="BK197" s="139">
        <f>ROUND(I197*H197,2)</f>
        <v>0</v>
      </c>
      <c r="BL197" s="16" t="s">
        <v>159</v>
      </c>
      <c r="BM197" s="138" t="s">
        <v>324</v>
      </c>
    </row>
    <row r="198" spans="2:65" s="1" customFormat="1" ht="16.5" customHeight="1">
      <c r="B198" s="31"/>
      <c r="C198" s="127" t="s">
        <v>325</v>
      </c>
      <c r="D198" s="127" t="s">
        <v>155</v>
      </c>
      <c r="E198" s="128" t="s">
        <v>326</v>
      </c>
      <c r="F198" s="129" t="s">
        <v>327</v>
      </c>
      <c r="G198" s="130" t="s">
        <v>84</v>
      </c>
      <c r="H198" s="131">
        <v>40</v>
      </c>
      <c r="I198" s="132"/>
      <c r="J198" s="133">
        <f>ROUND(I198*H198,2)</f>
        <v>0</v>
      </c>
      <c r="K198" s="129" t="s">
        <v>158</v>
      </c>
      <c r="L198" s="31"/>
      <c r="M198" s="134" t="s">
        <v>1</v>
      </c>
      <c r="N198" s="135" t="s">
        <v>41</v>
      </c>
      <c r="P198" s="136">
        <f>O198*H198</f>
        <v>0</v>
      </c>
      <c r="Q198" s="136">
        <v>8.8800000000000004E-2</v>
      </c>
      <c r="R198" s="136">
        <f>Q198*H198</f>
        <v>3.552</v>
      </c>
      <c r="S198" s="136">
        <v>0</v>
      </c>
      <c r="T198" s="137">
        <f>S198*H198</f>
        <v>0</v>
      </c>
      <c r="AR198" s="138" t="s">
        <v>159</v>
      </c>
      <c r="AT198" s="138" t="s">
        <v>155</v>
      </c>
      <c r="AU198" s="138" t="s">
        <v>94</v>
      </c>
      <c r="AY198" s="16" t="s">
        <v>152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81</v>
      </c>
      <c r="BK198" s="139">
        <f>ROUND(I198*H198,2)</f>
        <v>0</v>
      </c>
      <c r="BL198" s="16" t="s">
        <v>159</v>
      </c>
      <c r="BM198" s="138" t="s">
        <v>328</v>
      </c>
    </row>
    <row r="199" spans="2:65" s="12" customFormat="1" ht="11.25">
      <c r="B199" s="140"/>
      <c r="D199" s="141" t="s">
        <v>161</v>
      </c>
      <c r="E199" s="142" t="s">
        <v>1</v>
      </c>
      <c r="F199" s="143" t="s">
        <v>91</v>
      </c>
      <c r="H199" s="144">
        <v>40</v>
      </c>
      <c r="I199" s="145"/>
      <c r="L199" s="140"/>
      <c r="M199" s="146"/>
      <c r="T199" s="147"/>
      <c r="AT199" s="142" t="s">
        <v>161</v>
      </c>
      <c r="AU199" s="142" t="s">
        <v>94</v>
      </c>
      <c r="AV199" s="12" t="s">
        <v>86</v>
      </c>
      <c r="AW199" s="12" t="s">
        <v>32</v>
      </c>
      <c r="AX199" s="12" t="s">
        <v>81</v>
      </c>
      <c r="AY199" s="142" t="s">
        <v>152</v>
      </c>
    </row>
    <row r="200" spans="2:65" s="1" customFormat="1" ht="16.5" customHeight="1">
      <c r="B200" s="31"/>
      <c r="C200" s="155" t="s">
        <v>329</v>
      </c>
      <c r="D200" s="155" t="s">
        <v>289</v>
      </c>
      <c r="E200" s="156" t="s">
        <v>330</v>
      </c>
      <c r="F200" s="157" t="s">
        <v>331</v>
      </c>
      <c r="G200" s="158" t="s">
        <v>84</v>
      </c>
      <c r="H200" s="159">
        <v>44</v>
      </c>
      <c r="I200" s="160"/>
      <c r="J200" s="161">
        <f>ROUND(I200*H200,2)</f>
        <v>0</v>
      </c>
      <c r="K200" s="157" t="s">
        <v>186</v>
      </c>
      <c r="L200" s="162"/>
      <c r="M200" s="163" t="s">
        <v>1</v>
      </c>
      <c r="N200" s="164" t="s">
        <v>41</v>
      </c>
      <c r="P200" s="136">
        <f>O200*H200</f>
        <v>0</v>
      </c>
      <c r="Q200" s="136">
        <v>0.13200000000000001</v>
      </c>
      <c r="R200" s="136">
        <f>Q200*H200</f>
        <v>5.8079999999999998</v>
      </c>
      <c r="S200" s="136">
        <v>0</v>
      </c>
      <c r="T200" s="137">
        <f>S200*H200</f>
        <v>0</v>
      </c>
      <c r="AR200" s="138" t="s">
        <v>188</v>
      </c>
      <c r="AT200" s="138" t="s">
        <v>289</v>
      </c>
      <c r="AU200" s="138" t="s">
        <v>94</v>
      </c>
      <c r="AY200" s="16" t="s">
        <v>152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81</v>
      </c>
      <c r="BK200" s="139">
        <f>ROUND(I200*H200,2)</f>
        <v>0</v>
      </c>
      <c r="BL200" s="16" t="s">
        <v>159</v>
      </c>
      <c r="BM200" s="138" t="s">
        <v>332</v>
      </c>
    </row>
    <row r="201" spans="2:65" s="12" customFormat="1" ht="11.25">
      <c r="B201" s="140"/>
      <c r="D201" s="141" t="s">
        <v>161</v>
      </c>
      <c r="F201" s="143" t="s">
        <v>333</v>
      </c>
      <c r="H201" s="144">
        <v>44</v>
      </c>
      <c r="I201" s="145"/>
      <c r="L201" s="140"/>
      <c r="M201" s="146"/>
      <c r="T201" s="147"/>
      <c r="AT201" s="142" t="s">
        <v>161</v>
      </c>
      <c r="AU201" s="142" t="s">
        <v>94</v>
      </c>
      <c r="AV201" s="12" t="s">
        <v>86</v>
      </c>
      <c r="AW201" s="12" t="s">
        <v>4</v>
      </c>
      <c r="AX201" s="12" t="s">
        <v>81</v>
      </c>
      <c r="AY201" s="142" t="s">
        <v>152</v>
      </c>
    </row>
    <row r="202" spans="2:65" s="1" customFormat="1" ht="16.5" customHeight="1">
      <c r="B202" s="31"/>
      <c r="C202" s="127" t="s">
        <v>93</v>
      </c>
      <c r="D202" s="127" t="s">
        <v>155</v>
      </c>
      <c r="E202" s="128" t="s">
        <v>334</v>
      </c>
      <c r="F202" s="129" t="s">
        <v>335</v>
      </c>
      <c r="G202" s="130" t="s">
        <v>84</v>
      </c>
      <c r="H202" s="131">
        <v>40</v>
      </c>
      <c r="I202" s="132"/>
      <c r="J202" s="133">
        <f>ROUND(I202*H202,2)</f>
        <v>0</v>
      </c>
      <c r="K202" s="129" t="s">
        <v>158</v>
      </c>
      <c r="L202" s="31"/>
      <c r="M202" s="134" t="s">
        <v>1</v>
      </c>
      <c r="N202" s="135" t="s">
        <v>41</v>
      </c>
      <c r="P202" s="136">
        <f>O202*H202</f>
        <v>0</v>
      </c>
      <c r="Q202" s="136">
        <v>9.1999999999999998E-2</v>
      </c>
      <c r="R202" s="136">
        <f>Q202*H202</f>
        <v>3.6799999999999997</v>
      </c>
      <c r="S202" s="136">
        <v>0</v>
      </c>
      <c r="T202" s="137">
        <f>S202*H202</f>
        <v>0</v>
      </c>
      <c r="AR202" s="138" t="s">
        <v>159</v>
      </c>
      <c r="AT202" s="138" t="s">
        <v>155</v>
      </c>
      <c r="AU202" s="138" t="s">
        <v>94</v>
      </c>
      <c r="AY202" s="16" t="s">
        <v>152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81</v>
      </c>
      <c r="BK202" s="139">
        <f>ROUND(I202*H202,2)</f>
        <v>0</v>
      </c>
      <c r="BL202" s="16" t="s">
        <v>159</v>
      </c>
      <c r="BM202" s="138" t="s">
        <v>336</v>
      </c>
    </row>
    <row r="203" spans="2:65" s="1" customFormat="1" ht="16.5" customHeight="1">
      <c r="B203" s="31"/>
      <c r="C203" s="127" t="s">
        <v>337</v>
      </c>
      <c r="D203" s="127" t="s">
        <v>155</v>
      </c>
      <c r="E203" s="128" t="s">
        <v>338</v>
      </c>
      <c r="F203" s="129" t="s">
        <v>339</v>
      </c>
      <c r="G203" s="130" t="s">
        <v>84</v>
      </c>
      <c r="H203" s="131">
        <v>40</v>
      </c>
      <c r="I203" s="132"/>
      <c r="J203" s="133">
        <f>ROUND(I203*H203,2)</f>
        <v>0</v>
      </c>
      <c r="K203" s="129" t="s">
        <v>158</v>
      </c>
      <c r="L203" s="31"/>
      <c r="M203" s="134" t="s">
        <v>1</v>
      </c>
      <c r="N203" s="135" t="s">
        <v>41</v>
      </c>
      <c r="P203" s="136">
        <f>O203*H203</f>
        <v>0</v>
      </c>
      <c r="Q203" s="136">
        <v>0.34499999999999997</v>
      </c>
      <c r="R203" s="136">
        <f>Q203*H203</f>
        <v>13.799999999999999</v>
      </c>
      <c r="S203" s="136">
        <v>0</v>
      </c>
      <c r="T203" s="137">
        <f>S203*H203</f>
        <v>0</v>
      </c>
      <c r="AR203" s="138" t="s">
        <v>159</v>
      </c>
      <c r="AT203" s="138" t="s">
        <v>155</v>
      </c>
      <c r="AU203" s="138" t="s">
        <v>94</v>
      </c>
      <c r="AY203" s="16" t="s">
        <v>152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81</v>
      </c>
      <c r="BK203" s="139">
        <f>ROUND(I203*H203,2)</f>
        <v>0</v>
      </c>
      <c r="BL203" s="16" t="s">
        <v>159</v>
      </c>
      <c r="BM203" s="138" t="s">
        <v>340</v>
      </c>
    </row>
    <row r="204" spans="2:65" s="1" customFormat="1" ht="16.5" customHeight="1">
      <c r="B204" s="31"/>
      <c r="C204" s="127" t="s">
        <v>341</v>
      </c>
      <c r="D204" s="127" t="s">
        <v>155</v>
      </c>
      <c r="E204" s="128" t="s">
        <v>342</v>
      </c>
      <c r="F204" s="129" t="s">
        <v>343</v>
      </c>
      <c r="G204" s="130" t="s">
        <v>181</v>
      </c>
      <c r="H204" s="131">
        <v>23</v>
      </c>
      <c r="I204" s="132"/>
      <c r="J204" s="133">
        <f>ROUND(I204*H204,2)</f>
        <v>0</v>
      </c>
      <c r="K204" s="129" t="s">
        <v>186</v>
      </c>
      <c r="L204" s="31"/>
      <c r="M204" s="134" t="s">
        <v>1</v>
      </c>
      <c r="N204" s="135" t="s">
        <v>41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159</v>
      </c>
      <c r="AT204" s="138" t="s">
        <v>155</v>
      </c>
      <c r="AU204" s="138" t="s">
        <v>94</v>
      </c>
      <c r="AY204" s="16" t="s">
        <v>152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81</v>
      </c>
      <c r="BK204" s="139">
        <f>ROUND(I204*H204,2)</f>
        <v>0</v>
      </c>
      <c r="BL204" s="16" t="s">
        <v>159</v>
      </c>
      <c r="BM204" s="138" t="s">
        <v>344</v>
      </c>
    </row>
    <row r="205" spans="2:65" s="1" customFormat="1" ht="16.5" customHeight="1">
      <c r="B205" s="31"/>
      <c r="C205" s="127" t="s">
        <v>345</v>
      </c>
      <c r="D205" s="127" t="s">
        <v>155</v>
      </c>
      <c r="E205" s="128" t="s">
        <v>346</v>
      </c>
      <c r="F205" s="129" t="s">
        <v>347</v>
      </c>
      <c r="G205" s="130" t="s">
        <v>84</v>
      </c>
      <c r="H205" s="131">
        <v>2.76</v>
      </c>
      <c r="I205" s="132"/>
      <c r="J205" s="133">
        <f>ROUND(I205*H205,2)</f>
        <v>0</v>
      </c>
      <c r="K205" s="129" t="s">
        <v>158</v>
      </c>
      <c r="L205" s="31"/>
      <c r="M205" s="134" t="s">
        <v>1</v>
      </c>
      <c r="N205" s="135" t="s">
        <v>41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159</v>
      </c>
      <c r="AT205" s="138" t="s">
        <v>155</v>
      </c>
      <c r="AU205" s="138" t="s">
        <v>94</v>
      </c>
      <c r="AY205" s="16" t="s">
        <v>152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81</v>
      </c>
      <c r="BK205" s="139">
        <f>ROUND(I205*H205,2)</f>
        <v>0</v>
      </c>
      <c r="BL205" s="16" t="s">
        <v>159</v>
      </c>
      <c r="BM205" s="138" t="s">
        <v>348</v>
      </c>
    </row>
    <row r="206" spans="2:65" s="12" customFormat="1" ht="11.25">
      <c r="B206" s="140"/>
      <c r="D206" s="141" t="s">
        <v>161</v>
      </c>
      <c r="E206" s="142" t="s">
        <v>1</v>
      </c>
      <c r="F206" s="143" t="s">
        <v>349</v>
      </c>
      <c r="H206" s="144">
        <v>2.76</v>
      </c>
      <c r="I206" s="145"/>
      <c r="L206" s="140"/>
      <c r="M206" s="146"/>
      <c r="T206" s="147"/>
      <c r="AT206" s="142" t="s">
        <v>161</v>
      </c>
      <c r="AU206" s="142" t="s">
        <v>94</v>
      </c>
      <c r="AV206" s="12" t="s">
        <v>86</v>
      </c>
      <c r="AW206" s="12" t="s">
        <v>32</v>
      </c>
      <c r="AX206" s="12" t="s">
        <v>81</v>
      </c>
      <c r="AY206" s="142" t="s">
        <v>152</v>
      </c>
    </row>
    <row r="207" spans="2:65" s="1" customFormat="1" ht="16.5" customHeight="1">
      <c r="B207" s="31"/>
      <c r="C207" s="155" t="s">
        <v>350</v>
      </c>
      <c r="D207" s="155" t="s">
        <v>289</v>
      </c>
      <c r="E207" s="156" t="s">
        <v>351</v>
      </c>
      <c r="F207" s="157" t="s">
        <v>352</v>
      </c>
      <c r="G207" s="158" t="s">
        <v>84</v>
      </c>
      <c r="H207" s="159">
        <v>3.036</v>
      </c>
      <c r="I207" s="160"/>
      <c r="J207" s="161">
        <f>ROUND(I207*H207,2)</f>
        <v>0</v>
      </c>
      <c r="K207" s="157" t="s">
        <v>158</v>
      </c>
      <c r="L207" s="162"/>
      <c r="M207" s="163" t="s">
        <v>1</v>
      </c>
      <c r="N207" s="164" t="s">
        <v>41</v>
      </c>
      <c r="P207" s="136">
        <f>O207*H207</f>
        <v>0</v>
      </c>
      <c r="Q207" s="136">
        <v>2.0000000000000001E-4</v>
      </c>
      <c r="R207" s="136">
        <f>Q207*H207</f>
        <v>6.0720000000000001E-4</v>
      </c>
      <c r="S207" s="136">
        <v>0</v>
      </c>
      <c r="T207" s="137">
        <f>S207*H207</f>
        <v>0</v>
      </c>
      <c r="AR207" s="138" t="s">
        <v>188</v>
      </c>
      <c r="AT207" s="138" t="s">
        <v>289</v>
      </c>
      <c r="AU207" s="138" t="s">
        <v>94</v>
      </c>
      <c r="AY207" s="16" t="s">
        <v>152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6" t="s">
        <v>81</v>
      </c>
      <c r="BK207" s="139">
        <f>ROUND(I207*H207,2)</f>
        <v>0</v>
      </c>
      <c r="BL207" s="16" t="s">
        <v>159</v>
      </c>
      <c r="BM207" s="138" t="s">
        <v>353</v>
      </c>
    </row>
    <row r="208" spans="2:65" s="12" customFormat="1" ht="11.25">
      <c r="B208" s="140"/>
      <c r="D208" s="141" t="s">
        <v>161</v>
      </c>
      <c r="F208" s="143" t="s">
        <v>354</v>
      </c>
      <c r="H208" s="144">
        <v>3.036</v>
      </c>
      <c r="I208" s="145"/>
      <c r="L208" s="140"/>
      <c r="M208" s="146"/>
      <c r="T208" s="147"/>
      <c r="AT208" s="142" t="s">
        <v>161</v>
      </c>
      <c r="AU208" s="142" t="s">
        <v>94</v>
      </c>
      <c r="AV208" s="12" t="s">
        <v>86</v>
      </c>
      <c r="AW208" s="12" t="s">
        <v>4</v>
      </c>
      <c r="AX208" s="12" t="s">
        <v>81</v>
      </c>
      <c r="AY208" s="142" t="s">
        <v>152</v>
      </c>
    </row>
    <row r="209" spans="2:65" s="1" customFormat="1" ht="24.2" customHeight="1">
      <c r="B209" s="31"/>
      <c r="C209" s="127" t="s">
        <v>107</v>
      </c>
      <c r="D209" s="127" t="s">
        <v>155</v>
      </c>
      <c r="E209" s="128" t="s">
        <v>355</v>
      </c>
      <c r="F209" s="129" t="s">
        <v>356</v>
      </c>
      <c r="G209" s="130" t="s">
        <v>84</v>
      </c>
      <c r="H209" s="131">
        <v>2.76</v>
      </c>
      <c r="I209" s="132"/>
      <c r="J209" s="133">
        <f>ROUND(I209*H209,2)</f>
        <v>0</v>
      </c>
      <c r="K209" s="129" t="s">
        <v>186</v>
      </c>
      <c r="L209" s="31"/>
      <c r="M209" s="134" t="s">
        <v>1</v>
      </c>
      <c r="N209" s="135" t="s">
        <v>41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159</v>
      </c>
      <c r="AT209" s="138" t="s">
        <v>155</v>
      </c>
      <c r="AU209" s="138" t="s">
        <v>94</v>
      </c>
      <c r="AY209" s="16" t="s">
        <v>152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81</v>
      </c>
      <c r="BK209" s="139">
        <f>ROUND(I209*H209,2)</f>
        <v>0</v>
      </c>
      <c r="BL209" s="16" t="s">
        <v>159</v>
      </c>
      <c r="BM209" s="138" t="s">
        <v>357</v>
      </c>
    </row>
    <row r="210" spans="2:65" s="1" customFormat="1" ht="21.75" customHeight="1">
      <c r="B210" s="31"/>
      <c r="C210" s="127" t="s">
        <v>358</v>
      </c>
      <c r="D210" s="127" t="s">
        <v>155</v>
      </c>
      <c r="E210" s="128" t="s">
        <v>359</v>
      </c>
      <c r="F210" s="129" t="s">
        <v>360</v>
      </c>
      <c r="G210" s="130" t="s">
        <v>84</v>
      </c>
      <c r="H210" s="131">
        <v>5</v>
      </c>
      <c r="I210" s="132"/>
      <c r="J210" s="133">
        <f>ROUND(I210*H210,2)</f>
        <v>0</v>
      </c>
      <c r="K210" s="129" t="s">
        <v>186</v>
      </c>
      <c r="L210" s="31"/>
      <c r="M210" s="134" t="s">
        <v>1</v>
      </c>
      <c r="N210" s="135" t="s">
        <v>41</v>
      </c>
      <c r="P210" s="136">
        <f>O210*H210</f>
        <v>0</v>
      </c>
      <c r="Q210" s="136">
        <v>6.3E-3</v>
      </c>
      <c r="R210" s="136">
        <f>Q210*H210</f>
        <v>3.15E-2</v>
      </c>
      <c r="S210" s="136">
        <v>0</v>
      </c>
      <c r="T210" s="137">
        <f>S210*H210</f>
        <v>0</v>
      </c>
      <c r="AR210" s="138" t="s">
        <v>159</v>
      </c>
      <c r="AT210" s="138" t="s">
        <v>155</v>
      </c>
      <c r="AU210" s="138" t="s">
        <v>94</v>
      </c>
      <c r="AY210" s="16" t="s">
        <v>152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81</v>
      </c>
      <c r="BK210" s="139">
        <f>ROUND(I210*H210,2)</f>
        <v>0</v>
      </c>
      <c r="BL210" s="16" t="s">
        <v>159</v>
      </c>
      <c r="BM210" s="138" t="s">
        <v>361</v>
      </c>
    </row>
    <row r="211" spans="2:65" s="12" customFormat="1" ht="11.25">
      <c r="B211" s="140"/>
      <c r="D211" s="141" t="s">
        <v>161</v>
      </c>
      <c r="E211" s="142" t="s">
        <v>1</v>
      </c>
      <c r="F211" s="143" t="s">
        <v>362</v>
      </c>
      <c r="H211" s="144">
        <v>5</v>
      </c>
      <c r="I211" s="145"/>
      <c r="L211" s="140"/>
      <c r="M211" s="146"/>
      <c r="T211" s="147"/>
      <c r="AT211" s="142" t="s">
        <v>161</v>
      </c>
      <c r="AU211" s="142" t="s">
        <v>94</v>
      </c>
      <c r="AV211" s="12" t="s">
        <v>86</v>
      </c>
      <c r="AW211" s="12" t="s">
        <v>32</v>
      </c>
      <c r="AX211" s="12" t="s">
        <v>81</v>
      </c>
      <c r="AY211" s="142" t="s">
        <v>152</v>
      </c>
    </row>
    <row r="212" spans="2:65" s="11" customFormat="1" ht="20.85" customHeight="1">
      <c r="B212" s="115"/>
      <c r="D212" s="116" t="s">
        <v>75</v>
      </c>
      <c r="E212" s="125" t="s">
        <v>363</v>
      </c>
      <c r="F212" s="125" t="s">
        <v>364</v>
      </c>
      <c r="I212" s="118"/>
      <c r="J212" s="126">
        <f>BK212</f>
        <v>0</v>
      </c>
      <c r="L212" s="115"/>
      <c r="M212" s="120"/>
      <c r="P212" s="121">
        <f>SUM(P213:P218)</f>
        <v>0</v>
      </c>
      <c r="R212" s="121">
        <f>SUM(R213:R218)</f>
        <v>0</v>
      </c>
      <c r="T212" s="122">
        <f>SUM(T213:T218)</f>
        <v>0</v>
      </c>
      <c r="AR212" s="116" t="s">
        <v>81</v>
      </c>
      <c r="AT212" s="123" t="s">
        <v>75</v>
      </c>
      <c r="AU212" s="123" t="s">
        <v>86</v>
      </c>
      <c r="AY212" s="116" t="s">
        <v>152</v>
      </c>
      <c r="BK212" s="124">
        <f>SUM(BK213:BK218)</f>
        <v>0</v>
      </c>
    </row>
    <row r="213" spans="2:65" s="1" customFormat="1" ht="16.5" customHeight="1">
      <c r="B213" s="31"/>
      <c r="C213" s="127" t="s">
        <v>365</v>
      </c>
      <c r="D213" s="127" t="s">
        <v>155</v>
      </c>
      <c r="E213" s="128" t="s">
        <v>366</v>
      </c>
      <c r="F213" s="129" t="s">
        <v>367</v>
      </c>
      <c r="G213" s="130" t="s">
        <v>196</v>
      </c>
      <c r="H213" s="131">
        <v>9.36</v>
      </c>
      <c r="I213" s="132"/>
      <c r="J213" s="133">
        <f t="shared" ref="J213:J218" si="10">ROUND(I213*H213,2)</f>
        <v>0</v>
      </c>
      <c r="K213" s="129" t="s">
        <v>158</v>
      </c>
      <c r="L213" s="31"/>
      <c r="M213" s="134" t="s">
        <v>1</v>
      </c>
      <c r="N213" s="135" t="s">
        <v>41</v>
      </c>
      <c r="P213" s="136">
        <f t="shared" ref="P213:P218" si="11">O213*H213</f>
        <v>0</v>
      </c>
      <c r="Q213" s="136">
        <v>0</v>
      </c>
      <c r="R213" s="136">
        <f t="shared" ref="R213:R218" si="12">Q213*H213</f>
        <v>0</v>
      </c>
      <c r="S213" s="136">
        <v>0</v>
      </c>
      <c r="T213" s="137">
        <f t="shared" ref="T213:T218" si="13">S213*H213</f>
        <v>0</v>
      </c>
      <c r="AR213" s="138" t="s">
        <v>159</v>
      </c>
      <c r="AT213" s="138" t="s">
        <v>155</v>
      </c>
      <c r="AU213" s="138" t="s">
        <v>94</v>
      </c>
      <c r="AY213" s="16" t="s">
        <v>152</v>
      </c>
      <c r="BE213" s="139">
        <f t="shared" ref="BE213:BE218" si="14">IF(N213="základní",J213,0)</f>
        <v>0</v>
      </c>
      <c r="BF213" s="139">
        <f t="shared" ref="BF213:BF218" si="15">IF(N213="snížená",J213,0)</f>
        <v>0</v>
      </c>
      <c r="BG213" s="139">
        <f t="shared" ref="BG213:BG218" si="16">IF(N213="zákl. přenesená",J213,0)</f>
        <v>0</v>
      </c>
      <c r="BH213" s="139">
        <f t="shared" ref="BH213:BH218" si="17">IF(N213="sníž. přenesená",J213,0)</f>
        <v>0</v>
      </c>
      <c r="BI213" s="139">
        <f t="shared" ref="BI213:BI218" si="18">IF(N213="nulová",J213,0)</f>
        <v>0</v>
      </c>
      <c r="BJ213" s="16" t="s">
        <v>81</v>
      </c>
      <c r="BK213" s="139">
        <f t="shared" ref="BK213:BK218" si="19">ROUND(I213*H213,2)</f>
        <v>0</v>
      </c>
      <c r="BL213" s="16" t="s">
        <v>159</v>
      </c>
      <c r="BM213" s="138" t="s">
        <v>368</v>
      </c>
    </row>
    <row r="214" spans="2:65" s="1" customFormat="1" ht="21.75" customHeight="1">
      <c r="B214" s="31"/>
      <c r="C214" s="127" t="s">
        <v>369</v>
      </c>
      <c r="D214" s="127" t="s">
        <v>155</v>
      </c>
      <c r="E214" s="128" t="s">
        <v>370</v>
      </c>
      <c r="F214" s="129" t="s">
        <v>371</v>
      </c>
      <c r="G214" s="130" t="s">
        <v>196</v>
      </c>
      <c r="H214" s="131">
        <v>9.36</v>
      </c>
      <c r="I214" s="132"/>
      <c r="J214" s="133">
        <f t="shared" si="10"/>
        <v>0</v>
      </c>
      <c r="K214" s="129" t="s">
        <v>158</v>
      </c>
      <c r="L214" s="31"/>
      <c r="M214" s="134" t="s">
        <v>1</v>
      </c>
      <c r="N214" s="135" t="s">
        <v>41</v>
      </c>
      <c r="P214" s="136">
        <f t="shared" si="11"/>
        <v>0</v>
      </c>
      <c r="Q214" s="136">
        <v>0</v>
      </c>
      <c r="R214" s="136">
        <f t="shared" si="12"/>
        <v>0</v>
      </c>
      <c r="S214" s="136">
        <v>0</v>
      </c>
      <c r="T214" s="137">
        <f t="shared" si="13"/>
        <v>0</v>
      </c>
      <c r="AR214" s="138" t="s">
        <v>159</v>
      </c>
      <c r="AT214" s="138" t="s">
        <v>155</v>
      </c>
      <c r="AU214" s="138" t="s">
        <v>94</v>
      </c>
      <c r="AY214" s="16" t="s">
        <v>152</v>
      </c>
      <c r="BE214" s="139">
        <f t="shared" si="14"/>
        <v>0</v>
      </c>
      <c r="BF214" s="139">
        <f t="shared" si="15"/>
        <v>0</v>
      </c>
      <c r="BG214" s="139">
        <f t="shared" si="16"/>
        <v>0</v>
      </c>
      <c r="BH214" s="139">
        <f t="shared" si="17"/>
        <v>0</v>
      </c>
      <c r="BI214" s="139">
        <f t="shared" si="18"/>
        <v>0</v>
      </c>
      <c r="BJ214" s="16" t="s">
        <v>81</v>
      </c>
      <c r="BK214" s="139">
        <f t="shared" si="19"/>
        <v>0</v>
      </c>
      <c r="BL214" s="16" t="s">
        <v>159</v>
      </c>
      <c r="BM214" s="138" t="s">
        <v>372</v>
      </c>
    </row>
    <row r="215" spans="2:65" s="1" customFormat="1" ht="21.75" customHeight="1">
      <c r="B215" s="31"/>
      <c r="C215" s="127" t="s">
        <v>373</v>
      </c>
      <c r="D215" s="127" t="s">
        <v>155</v>
      </c>
      <c r="E215" s="128" t="s">
        <v>374</v>
      </c>
      <c r="F215" s="129" t="s">
        <v>375</v>
      </c>
      <c r="G215" s="130" t="s">
        <v>196</v>
      </c>
      <c r="H215" s="131">
        <v>9.36</v>
      </c>
      <c r="I215" s="132"/>
      <c r="J215" s="133">
        <f t="shared" si="10"/>
        <v>0</v>
      </c>
      <c r="K215" s="129" t="s">
        <v>158</v>
      </c>
      <c r="L215" s="31"/>
      <c r="M215" s="134" t="s">
        <v>1</v>
      </c>
      <c r="N215" s="135" t="s">
        <v>41</v>
      </c>
      <c r="P215" s="136">
        <f t="shared" si="11"/>
        <v>0</v>
      </c>
      <c r="Q215" s="136">
        <v>0</v>
      </c>
      <c r="R215" s="136">
        <f t="shared" si="12"/>
        <v>0</v>
      </c>
      <c r="S215" s="136">
        <v>0</v>
      </c>
      <c r="T215" s="137">
        <f t="shared" si="13"/>
        <v>0</v>
      </c>
      <c r="AR215" s="138" t="s">
        <v>159</v>
      </c>
      <c r="AT215" s="138" t="s">
        <v>155</v>
      </c>
      <c r="AU215" s="138" t="s">
        <v>94</v>
      </c>
      <c r="AY215" s="16" t="s">
        <v>152</v>
      </c>
      <c r="BE215" s="139">
        <f t="shared" si="14"/>
        <v>0</v>
      </c>
      <c r="BF215" s="139">
        <f t="shared" si="15"/>
        <v>0</v>
      </c>
      <c r="BG215" s="139">
        <f t="shared" si="16"/>
        <v>0</v>
      </c>
      <c r="BH215" s="139">
        <f t="shared" si="17"/>
        <v>0</v>
      </c>
      <c r="BI215" s="139">
        <f t="shared" si="18"/>
        <v>0</v>
      </c>
      <c r="BJ215" s="16" t="s">
        <v>81</v>
      </c>
      <c r="BK215" s="139">
        <f t="shared" si="19"/>
        <v>0</v>
      </c>
      <c r="BL215" s="16" t="s">
        <v>159</v>
      </c>
      <c r="BM215" s="138" t="s">
        <v>376</v>
      </c>
    </row>
    <row r="216" spans="2:65" s="1" customFormat="1" ht="21.75" customHeight="1">
      <c r="B216" s="31"/>
      <c r="C216" s="127" t="s">
        <v>85</v>
      </c>
      <c r="D216" s="127" t="s">
        <v>155</v>
      </c>
      <c r="E216" s="128" t="s">
        <v>377</v>
      </c>
      <c r="F216" s="129" t="s">
        <v>378</v>
      </c>
      <c r="G216" s="130" t="s">
        <v>196</v>
      </c>
      <c r="H216" s="131">
        <v>73.819999999999993</v>
      </c>
      <c r="I216" s="132"/>
      <c r="J216" s="133">
        <f t="shared" si="10"/>
        <v>0</v>
      </c>
      <c r="K216" s="129" t="s">
        <v>158</v>
      </c>
      <c r="L216" s="31"/>
      <c r="M216" s="134" t="s">
        <v>1</v>
      </c>
      <c r="N216" s="135" t="s">
        <v>41</v>
      </c>
      <c r="P216" s="136">
        <f t="shared" si="11"/>
        <v>0</v>
      </c>
      <c r="Q216" s="136">
        <v>0</v>
      </c>
      <c r="R216" s="136">
        <f t="shared" si="12"/>
        <v>0</v>
      </c>
      <c r="S216" s="136">
        <v>0</v>
      </c>
      <c r="T216" s="137">
        <f t="shared" si="13"/>
        <v>0</v>
      </c>
      <c r="AR216" s="138" t="s">
        <v>159</v>
      </c>
      <c r="AT216" s="138" t="s">
        <v>155</v>
      </c>
      <c r="AU216" s="138" t="s">
        <v>94</v>
      </c>
      <c r="AY216" s="16" t="s">
        <v>152</v>
      </c>
      <c r="BE216" s="139">
        <f t="shared" si="14"/>
        <v>0</v>
      </c>
      <c r="BF216" s="139">
        <f t="shared" si="15"/>
        <v>0</v>
      </c>
      <c r="BG216" s="139">
        <f t="shared" si="16"/>
        <v>0</v>
      </c>
      <c r="BH216" s="139">
        <f t="shared" si="17"/>
        <v>0</v>
      </c>
      <c r="BI216" s="139">
        <f t="shared" si="18"/>
        <v>0</v>
      </c>
      <c r="BJ216" s="16" t="s">
        <v>81</v>
      </c>
      <c r="BK216" s="139">
        <f t="shared" si="19"/>
        <v>0</v>
      </c>
      <c r="BL216" s="16" t="s">
        <v>159</v>
      </c>
      <c r="BM216" s="138" t="s">
        <v>379</v>
      </c>
    </row>
    <row r="217" spans="2:65" s="1" customFormat="1" ht="21.75" customHeight="1">
      <c r="B217" s="31"/>
      <c r="C217" s="127" t="s">
        <v>380</v>
      </c>
      <c r="D217" s="127" t="s">
        <v>155</v>
      </c>
      <c r="E217" s="128" t="s">
        <v>381</v>
      </c>
      <c r="F217" s="129" t="s">
        <v>382</v>
      </c>
      <c r="G217" s="130" t="s">
        <v>196</v>
      </c>
      <c r="H217" s="131">
        <v>73.819999999999993</v>
      </c>
      <c r="I217" s="132"/>
      <c r="J217" s="133">
        <f t="shared" si="10"/>
        <v>0</v>
      </c>
      <c r="K217" s="129" t="s">
        <v>158</v>
      </c>
      <c r="L217" s="31"/>
      <c r="M217" s="134" t="s">
        <v>1</v>
      </c>
      <c r="N217" s="135" t="s">
        <v>41</v>
      </c>
      <c r="P217" s="136">
        <f t="shared" si="11"/>
        <v>0</v>
      </c>
      <c r="Q217" s="136">
        <v>0</v>
      </c>
      <c r="R217" s="136">
        <f t="shared" si="12"/>
        <v>0</v>
      </c>
      <c r="S217" s="136">
        <v>0</v>
      </c>
      <c r="T217" s="137">
        <f t="shared" si="13"/>
        <v>0</v>
      </c>
      <c r="AR217" s="138" t="s">
        <v>159</v>
      </c>
      <c r="AT217" s="138" t="s">
        <v>155</v>
      </c>
      <c r="AU217" s="138" t="s">
        <v>94</v>
      </c>
      <c r="AY217" s="16" t="s">
        <v>152</v>
      </c>
      <c r="BE217" s="139">
        <f t="shared" si="14"/>
        <v>0</v>
      </c>
      <c r="BF217" s="139">
        <f t="shared" si="15"/>
        <v>0</v>
      </c>
      <c r="BG217" s="139">
        <f t="shared" si="16"/>
        <v>0</v>
      </c>
      <c r="BH217" s="139">
        <f t="shared" si="17"/>
        <v>0</v>
      </c>
      <c r="BI217" s="139">
        <f t="shared" si="18"/>
        <v>0</v>
      </c>
      <c r="BJ217" s="16" t="s">
        <v>81</v>
      </c>
      <c r="BK217" s="139">
        <f t="shared" si="19"/>
        <v>0</v>
      </c>
      <c r="BL217" s="16" t="s">
        <v>159</v>
      </c>
      <c r="BM217" s="138" t="s">
        <v>383</v>
      </c>
    </row>
    <row r="218" spans="2:65" s="1" customFormat="1" ht="21.75" customHeight="1">
      <c r="B218" s="31"/>
      <c r="C218" s="127" t="s">
        <v>384</v>
      </c>
      <c r="D218" s="127" t="s">
        <v>155</v>
      </c>
      <c r="E218" s="128" t="s">
        <v>385</v>
      </c>
      <c r="F218" s="129" t="s">
        <v>386</v>
      </c>
      <c r="G218" s="130" t="s">
        <v>196</v>
      </c>
      <c r="H218" s="131">
        <v>73.819999999999993</v>
      </c>
      <c r="I218" s="132"/>
      <c r="J218" s="133">
        <f t="shared" si="10"/>
        <v>0</v>
      </c>
      <c r="K218" s="129" t="s">
        <v>158</v>
      </c>
      <c r="L218" s="31"/>
      <c r="M218" s="134" t="s">
        <v>1</v>
      </c>
      <c r="N218" s="135" t="s">
        <v>41</v>
      </c>
      <c r="P218" s="136">
        <f t="shared" si="11"/>
        <v>0</v>
      </c>
      <c r="Q218" s="136">
        <v>0</v>
      </c>
      <c r="R218" s="136">
        <f t="shared" si="12"/>
        <v>0</v>
      </c>
      <c r="S218" s="136">
        <v>0</v>
      </c>
      <c r="T218" s="137">
        <f t="shared" si="13"/>
        <v>0</v>
      </c>
      <c r="AR218" s="138" t="s">
        <v>159</v>
      </c>
      <c r="AT218" s="138" t="s">
        <v>155</v>
      </c>
      <c r="AU218" s="138" t="s">
        <v>94</v>
      </c>
      <c r="AY218" s="16" t="s">
        <v>152</v>
      </c>
      <c r="BE218" s="139">
        <f t="shared" si="14"/>
        <v>0</v>
      </c>
      <c r="BF218" s="139">
        <f t="shared" si="15"/>
        <v>0</v>
      </c>
      <c r="BG218" s="139">
        <f t="shared" si="16"/>
        <v>0</v>
      </c>
      <c r="BH218" s="139">
        <f t="shared" si="17"/>
        <v>0</v>
      </c>
      <c r="BI218" s="139">
        <f t="shared" si="18"/>
        <v>0</v>
      </c>
      <c r="BJ218" s="16" t="s">
        <v>81</v>
      </c>
      <c r="BK218" s="139">
        <f t="shared" si="19"/>
        <v>0</v>
      </c>
      <c r="BL218" s="16" t="s">
        <v>159</v>
      </c>
      <c r="BM218" s="138" t="s">
        <v>387</v>
      </c>
    </row>
    <row r="219" spans="2:65" s="11" customFormat="1" ht="22.9" customHeight="1">
      <c r="B219" s="115"/>
      <c r="D219" s="116" t="s">
        <v>75</v>
      </c>
      <c r="E219" s="125" t="s">
        <v>388</v>
      </c>
      <c r="F219" s="125" t="s">
        <v>389</v>
      </c>
      <c r="I219" s="118"/>
      <c r="J219" s="126">
        <f>BK219</f>
        <v>0</v>
      </c>
      <c r="L219" s="115"/>
      <c r="M219" s="120"/>
      <c r="P219" s="121">
        <f>P220+P252+P257+P336+P356</f>
        <v>0</v>
      </c>
      <c r="R219" s="121">
        <f>R220+R252+R257+R336+R356</f>
        <v>41.263120999999998</v>
      </c>
      <c r="T219" s="122">
        <f>T220+T252+T257+T336+T356</f>
        <v>0</v>
      </c>
      <c r="AR219" s="116" t="s">
        <v>159</v>
      </c>
      <c r="AT219" s="123" t="s">
        <v>75</v>
      </c>
      <c r="AU219" s="123" t="s">
        <v>81</v>
      </c>
      <c r="AY219" s="116" t="s">
        <v>152</v>
      </c>
      <c r="BK219" s="124">
        <f>BK220+BK252+BK257+BK336+BK356</f>
        <v>0</v>
      </c>
    </row>
    <row r="220" spans="2:65" s="11" customFormat="1" ht="20.85" customHeight="1">
      <c r="B220" s="115"/>
      <c r="D220" s="116" t="s">
        <v>75</v>
      </c>
      <c r="E220" s="125" t="s">
        <v>390</v>
      </c>
      <c r="F220" s="125" t="s">
        <v>391</v>
      </c>
      <c r="I220" s="118"/>
      <c r="J220" s="126">
        <f>BK220</f>
        <v>0</v>
      </c>
      <c r="L220" s="115"/>
      <c r="M220" s="120"/>
      <c r="P220" s="121">
        <f>SUM(P221:P251)</f>
        <v>0</v>
      </c>
      <c r="R220" s="121">
        <f>SUM(R221:R251)</f>
        <v>1.53139</v>
      </c>
      <c r="T220" s="122">
        <f>SUM(T221:T251)</f>
        <v>0</v>
      </c>
      <c r="AR220" s="116" t="s">
        <v>159</v>
      </c>
      <c r="AT220" s="123" t="s">
        <v>75</v>
      </c>
      <c r="AU220" s="123" t="s">
        <v>86</v>
      </c>
      <c r="AY220" s="116" t="s">
        <v>152</v>
      </c>
      <c r="BK220" s="124">
        <f>SUM(BK221:BK251)</f>
        <v>0</v>
      </c>
    </row>
    <row r="221" spans="2:65" s="1" customFormat="1" ht="21.75" customHeight="1">
      <c r="B221" s="31"/>
      <c r="C221" s="127" t="s">
        <v>392</v>
      </c>
      <c r="D221" s="127" t="s">
        <v>155</v>
      </c>
      <c r="E221" s="128" t="s">
        <v>393</v>
      </c>
      <c r="F221" s="129" t="s">
        <v>394</v>
      </c>
      <c r="G221" s="130" t="s">
        <v>176</v>
      </c>
      <c r="H221" s="131">
        <v>7</v>
      </c>
      <c r="I221" s="132"/>
      <c r="J221" s="133">
        <f>ROUND(I221*H221,2)</f>
        <v>0</v>
      </c>
      <c r="K221" s="129" t="s">
        <v>158</v>
      </c>
      <c r="L221" s="31"/>
      <c r="M221" s="134" t="s">
        <v>1</v>
      </c>
      <c r="N221" s="135" t="s">
        <v>41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159</v>
      </c>
      <c r="AT221" s="138" t="s">
        <v>155</v>
      </c>
      <c r="AU221" s="138" t="s">
        <v>94</v>
      </c>
      <c r="AY221" s="16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81</v>
      </c>
      <c r="BK221" s="139">
        <f>ROUND(I221*H221,2)</f>
        <v>0</v>
      </c>
      <c r="BL221" s="16" t="s">
        <v>159</v>
      </c>
      <c r="BM221" s="138" t="s">
        <v>395</v>
      </c>
    </row>
    <row r="222" spans="2:65" s="12" customFormat="1" ht="11.25">
      <c r="B222" s="140"/>
      <c r="D222" s="141" t="s">
        <v>161</v>
      </c>
      <c r="E222" s="142" t="s">
        <v>1</v>
      </c>
      <c r="F222" s="143" t="s">
        <v>101</v>
      </c>
      <c r="H222" s="144">
        <v>7</v>
      </c>
      <c r="I222" s="145"/>
      <c r="L222" s="140"/>
      <c r="M222" s="146"/>
      <c r="T222" s="147"/>
      <c r="AT222" s="142" t="s">
        <v>161</v>
      </c>
      <c r="AU222" s="142" t="s">
        <v>94</v>
      </c>
      <c r="AV222" s="12" t="s">
        <v>86</v>
      </c>
      <c r="AW222" s="12" t="s">
        <v>32</v>
      </c>
      <c r="AX222" s="12" t="s">
        <v>81</v>
      </c>
      <c r="AY222" s="142" t="s">
        <v>152</v>
      </c>
    </row>
    <row r="223" spans="2:65" s="1" customFormat="1" ht="21.75" customHeight="1">
      <c r="B223" s="31"/>
      <c r="C223" s="127" t="s">
        <v>396</v>
      </c>
      <c r="D223" s="127" t="s">
        <v>155</v>
      </c>
      <c r="E223" s="128" t="s">
        <v>397</v>
      </c>
      <c r="F223" s="129" t="s">
        <v>398</v>
      </c>
      <c r="G223" s="130" t="s">
        <v>176</v>
      </c>
      <c r="H223" s="131">
        <v>7</v>
      </c>
      <c r="I223" s="132"/>
      <c r="J223" s="133">
        <f>ROUND(I223*H223,2)</f>
        <v>0</v>
      </c>
      <c r="K223" s="129" t="s">
        <v>158</v>
      </c>
      <c r="L223" s="31"/>
      <c r="M223" s="134" t="s">
        <v>1</v>
      </c>
      <c r="N223" s="135" t="s">
        <v>41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159</v>
      </c>
      <c r="AT223" s="138" t="s">
        <v>155</v>
      </c>
      <c r="AU223" s="138" t="s">
        <v>94</v>
      </c>
      <c r="AY223" s="16" t="s">
        <v>152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6" t="s">
        <v>81</v>
      </c>
      <c r="BK223" s="139">
        <f>ROUND(I223*H223,2)</f>
        <v>0</v>
      </c>
      <c r="BL223" s="16" t="s">
        <v>159</v>
      </c>
      <c r="BM223" s="138" t="s">
        <v>399</v>
      </c>
    </row>
    <row r="224" spans="2:65" s="12" customFormat="1" ht="11.25">
      <c r="B224" s="140"/>
      <c r="D224" s="141" t="s">
        <v>161</v>
      </c>
      <c r="E224" s="142" t="s">
        <v>1</v>
      </c>
      <c r="F224" s="143" t="s">
        <v>101</v>
      </c>
      <c r="H224" s="144">
        <v>7</v>
      </c>
      <c r="I224" s="145"/>
      <c r="L224" s="140"/>
      <c r="M224" s="146"/>
      <c r="T224" s="147"/>
      <c r="AT224" s="142" t="s">
        <v>161</v>
      </c>
      <c r="AU224" s="142" t="s">
        <v>94</v>
      </c>
      <c r="AV224" s="12" t="s">
        <v>86</v>
      </c>
      <c r="AW224" s="12" t="s">
        <v>32</v>
      </c>
      <c r="AX224" s="12" t="s">
        <v>81</v>
      </c>
      <c r="AY224" s="142" t="s">
        <v>152</v>
      </c>
    </row>
    <row r="225" spans="2:65" s="1" customFormat="1" ht="16.5" customHeight="1">
      <c r="B225" s="31"/>
      <c r="C225" s="127" t="s">
        <v>400</v>
      </c>
      <c r="D225" s="127" t="s">
        <v>155</v>
      </c>
      <c r="E225" s="128" t="s">
        <v>401</v>
      </c>
      <c r="F225" s="129" t="s">
        <v>402</v>
      </c>
      <c r="G225" s="130" t="s">
        <v>196</v>
      </c>
      <c r="H225" s="131">
        <v>7.0000000000000001E-3</v>
      </c>
      <c r="I225" s="132"/>
      <c r="J225" s="133">
        <f>ROUND(I225*H225,2)</f>
        <v>0</v>
      </c>
      <c r="K225" s="129" t="s">
        <v>186</v>
      </c>
      <c r="L225" s="31"/>
      <c r="M225" s="134" t="s">
        <v>1</v>
      </c>
      <c r="N225" s="135" t="s">
        <v>41</v>
      </c>
      <c r="P225" s="136">
        <f>O225*H225</f>
        <v>0</v>
      </c>
      <c r="Q225" s="136">
        <v>0</v>
      </c>
      <c r="R225" s="136">
        <f>Q225*H225</f>
        <v>0</v>
      </c>
      <c r="S225" s="136">
        <v>0</v>
      </c>
      <c r="T225" s="137">
        <f>S225*H225</f>
        <v>0</v>
      </c>
      <c r="AR225" s="138" t="s">
        <v>159</v>
      </c>
      <c r="AT225" s="138" t="s">
        <v>155</v>
      </c>
      <c r="AU225" s="138" t="s">
        <v>94</v>
      </c>
      <c r="AY225" s="16" t="s">
        <v>152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6" t="s">
        <v>81</v>
      </c>
      <c r="BK225" s="139">
        <f>ROUND(I225*H225,2)</f>
        <v>0</v>
      </c>
      <c r="BL225" s="16" t="s">
        <v>159</v>
      </c>
      <c r="BM225" s="138" t="s">
        <v>403</v>
      </c>
    </row>
    <row r="226" spans="2:65" s="12" customFormat="1" ht="11.25">
      <c r="B226" s="140"/>
      <c r="D226" s="141" t="s">
        <v>161</v>
      </c>
      <c r="F226" s="143" t="s">
        <v>404</v>
      </c>
      <c r="H226" s="144">
        <v>7.0000000000000001E-3</v>
      </c>
      <c r="I226" s="145"/>
      <c r="L226" s="140"/>
      <c r="M226" s="146"/>
      <c r="T226" s="147"/>
      <c r="AT226" s="142" t="s">
        <v>161</v>
      </c>
      <c r="AU226" s="142" t="s">
        <v>94</v>
      </c>
      <c r="AV226" s="12" t="s">
        <v>86</v>
      </c>
      <c r="AW226" s="12" t="s">
        <v>4</v>
      </c>
      <c r="AX226" s="12" t="s">
        <v>81</v>
      </c>
      <c r="AY226" s="142" t="s">
        <v>152</v>
      </c>
    </row>
    <row r="227" spans="2:65" s="1" customFormat="1" ht="16.5" customHeight="1">
      <c r="B227" s="31"/>
      <c r="C227" s="155" t="s">
        <v>405</v>
      </c>
      <c r="D227" s="155" t="s">
        <v>289</v>
      </c>
      <c r="E227" s="156" t="s">
        <v>406</v>
      </c>
      <c r="F227" s="157" t="s">
        <v>407</v>
      </c>
      <c r="G227" s="158" t="s">
        <v>408</v>
      </c>
      <c r="H227" s="159">
        <v>7</v>
      </c>
      <c r="I227" s="160"/>
      <c r="J227" s="161">
        <f>ROUND(I227*H227,2)</f>
        <v>0</v>
      </c>
      <c r="K227" s="157" t="s">
        <v>186</v>
      </c>
      <c r="L227" s="162"/>
      <c r="M227" s="163" t="s">
        <v>1</v>
      </c>
      <c r="N227" s="164" t="s">
        <v>41</v>
      </c>
      <c r="P227" s="136">
        <f>O227*H227</f>
        <v>0</v>
      </c>
      <c r="Q227" s="136">
        <v>1E-3</v>
      </c>
      <c r="R227" s="136">
        <f>Q227*H227</f>
        <v>7.0000000000000001E-3</v>
      </c>
      <c r="S227" s="136">
        <v>0</v>
      </c>
      <c r="T227" s="137">
        <f>S227*H227</f>
        <v>0</v>
      </c>
      <c r="AR227" s="138" t="s">
        <v>188</v>
      </c>
      <c r="AT227" s="138" t="s">
        <v>289</v>
      </c>
      <c r="AU227" s="138" t="s">
        <v>94</v>
      </c>
      <c r="AY227" s="16" t="s">
        <v>152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81</v>
      </c>
      <c r="BK227" s="139">
        <f>ROUND(I227*H227,2)</f>
        <v>0</v>
      </c>
      <c r="BL227" s="16" t="s">
        <v>159</v>
      </c>
      <c r="BM227" s="138" t="s">
        <v>409</v>
      </c>
    </row>
    <row r="228" spans="2:65" s="12" customFormat="1" ht="11.25">
      <c r="B228" s="140"/>
      <c r="D228" s="141" t="s">
        <v>161</v>
      </c>
      <c r="E228" s="142" t="s">
        <v>1</v>
      </c>
      <c r="F228" s="143" t="s">
        <v>410</v>
      </c>
      <c r="H228" s="144">
        <v>7</v>
      </c>
      <c r="I228" s="145"/>
      <c r="L228" s="140"/>
      <c r="M228" s="146"/>
      <c r="T228" s="147"/>
      <c r="AT228" s="142" t="s">
        <v>161</v>
      </c>
      <c r="AU228" s="142" t="s">
        <v>94</v>
      </c>
      <c r="AV228" s="12" t="s">
        <v>86</v>
      </c>
      <c r="AW228" s="12" t="s">
        <v>32</v>
      </c>
      <c r="AX228" s="12" t="s">
        <v>81</v>
      </c>
      <c r="AY228" s="142" t="s">
        <v>152</v>
      </c>
    </row>
    <row r="229" spans="2:65" s="1" customFormat="1" ht="16.5" customHeight="1">
      <c r="B229" s="31"/>
      <c r="C229" s="127" t="s">
        <v>411</v>
      </c>
      <c r="D229" s="127" t="s">
        <v>155</v>
      </c>
      <c r="E229" s="128" t="s">
        <v>412</v>
      </c>
      <c r="F229" s="129" t="s">
        <v>413</v>
      </c>
      <c r="G229" s="130" t="s">
        <v>176</v>
      </c>
      <c r="H229" s="131">
        <v>7</v>
      </c>
      <c r="I229" s="132"/>
      <c r="J229" s="133">
        <f>ROUND(I229*H229,2)</f>
        <v>0</v>
      </c>
      <c r="K229" s="129" t="s">
        <v>186</v>
      </c>
      <c r="L229" s="31"/>
      <c r="M229" s="134" t="s">
        <v>1</v>
      </c>
      <c r="N229" s="135" t="s">
        <v>41</v>
      </c>
      <c r="P229" s="136">
        <f>O229*H229</f>
        <v>0</v>
      </c>
      <c r="Q229" s="136">
        <v>1.0000000000000001E-5</v>
      </c>
      <c r="R229" s="136">
        <f>Q229*H229</f>
        <v>7.0000000000000007E-5</v>
      </c>
      <c r="S229" s="136">
        <v>0</v>
      </c>
      <c r="T229" s="137">
        <f>S229*H229</f>
        <v>0</v>
      </c>
      <c r="AR229" s="138" t="s">
        <v>159</v>
      </c>
      <c r="AT229" s="138" t="s">
        <v>155</v>
      </c>
      <c r="AU229" s="138" t="s">
        <v>94</v>
      </c>
      <c r="AY229" s="16" t="s">
        <v>152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81</v>
      </c>
      <c r="BK229" s="139">
        <f>ROUND(I229*H229,2)</f>
        <v>0</v>
      </c>
      <c r="BL229" s="16" t="s">
        <v>159</v>
      </c>
      <c r="BM229" s="138" t="s">
        <v>414</v>
      </c>
    </row>
    <row r="230" spans="2:65" s="12" customFormat="1" ht="11.25">
      <c r="B230" s="140"/>
      <c r="D230" s="141" t="s">
        <v>161</v>
      </c>
      <c r="E230" s="142" t="s">
        <v>1</v>
      </c>
      <c r="F230" s="143" t="s">
        <v>101</v>
      </c>
      <c r="H230" s="144">
        <v>7</v>
      </c>
      <c r="I230" s="145"/>
      <c r="L230" s="140"/>
      <c r="M230" s="146"/>
      <c r="T230" s="147"/>
      <c r="AT230" s="142" t="s">
        <v>161</v>
      </c>
      <c r="AU230" s="142" t="s">
        <v>94</v>
      </c>
      <c r="AV230" s="12" t="s">
        <v>86</v>
      </c>
      <c r="AW230" s="12" t="s">
        <v>32</v>
      </c>
      <c r="AX230" s="12" t="s">
        <v>81</v>
      </c>
      <c r="AY230" s="142" t="s">
        <v>152</v>
      </c>
    </row>
    <row r="231" spans="2:65" s="1" customFormat="1" ht="16.5" customHeight="1">
      <c r="B231" s="31"/>
      <c r="C231" s="127" t="s">
        <v>415</v>
      </c>
      <c r="D231" s="127" t="s">
        <v>155</v>
      </c>
      <c r="E231" s="128" t="s">
        <v>416</v>
      </c>
      <c r="F231" s="129" t="s">
        <v>417</v>
      </c>
      <c r="G231" s="130" t="s">
        <v>176</v>
      </c>
      <c r="H231" s="131">
        <v>7</v>
      </c>
      <c r="I231" s="132"/>
      <c r="J231" s="133">
        <f>ROUND(I231*H231,2)</f>
        <v>0</v>
      </c>
      <c r="K231" s="129" t="s">
        <v>158</v>
      </c>
      <c r="L231" s="31"/>
      <c r="M231" s="134" t="s">
        <v>1</v>
      </c>
      <c r="N231" s="135" t="s">
        <v>41</v>
      </c>
      <c r="P231" s="136">
        <f>O231*H231</f>
        <v>0</v>
      </c>
      <c r="Q231" s="136">
        <v>6.0000000000000002E-5</v>
      </c>
      <c r="R231" s="136">
        <f>Q231*H231</f>
        <v>4.2000000000000002E-4</v>
      </c>
      <c r="S231" s="136">
        <v>0</v>
      </c>
      <c r="T231" s="137">
        <f>S231*H231</f>
        <v>0</v>
      </c>
      <c r="AR231" s="138" t="s">
        <v>159</v>
      </c>
      <c r="AT231" s="138" t="s">
        <v>155</v>
      </c>
      <c r="AU231" s="138" t="s">
        <v>94</v>
      </c>
      <c r="AY231" s="16" t="s">
        <v>152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81</v>
      </c>
      <c r="BK231" s="139">
        <f>ROUND(I231*H231,2)</f>
        <v>0</v>
      </c>
      <c r="BL231" s="16" t="s">
        <v>159</v>
      </c>
      <c r="BM231" s="138" t="s">
        <v>418</v>
      </c>
    </row>
    <row r="232" spans="2:65" s="12" customFormat="1" ht="11.25">
      <c r="B232" s="140"/>
      <c r="D232" s="141" t="s">
        <v>161</v>
      </c>
      <c r="E232" s="142" t="s">
        <v>1</v>
      </c>
      <c r="F232" s="143" t="s">
        <v>101</v>
      </c>
      <c r="H232" s="144">
        <v>7</v>
      </c>
      <c r="I232" s="145"/>
      <c r="L232" s="140"/>
      <c r="M232" s="146"/>
      <c r="T232" s="147"/>
      <c r="AT232" s="142" t="s">
        <v>161</v>
      </c>
      <c r="AU232" s="142" t="s">
        <v>94</v>
      </c>
      <c r="AV232" s="12" t="s">
        <v>86</v>
      </c>
      <c r="AW232" s="12" t="s">
        <v>32</v>
      </c>
      <c r="AX232" s="12" t="s">
        <v>81</v>
      </c>
      <c r="AY232" s="142" t="s">
        <v>152</v>
      </c>
    </row>
    <row r="233" spans="2:65" s="1" customFormat="1" ht="16.5" customHeight="1">
      <c r="B233" s="31"/>
      <c r="C233" s="155" t="s">
        <v>298</v>
      </c>
      <c r="D233" s="155" t="s">
        <v>289</v>
      </c>
      <c r="E233" s="156" t="s">
        <v>419</v>
      </c>
      <c r="F233" s="157" t="s">
        <v>420</v>
      </c>
      <c r="G233" s="158" t="s">
        <v>176</v>
      </c>
      <c r="H233" s="159">
        <v>21</v>
      </c>
      <c r="I233" s="160"/>
      <c r="J233" s="161">
        <f>ROUND(I233*H233,2)</f>
        <v>0</v>
      </c>
      <c r="K233" s="157" t="s">
        <v>158</v>
      </c>
      <c r="L233" s="162"/>
      <c r="M233" s="163" t="s">
        <v>1</v>
      </c>
      <c r="N233" s="164" t="s">
        <v>41</v>
      </c>
      <c r="P233" s="136">
        <f>O233*H233</f>
        <v>0</v>
      </c>
      <c r="Q233" s="136">
        <v>5.8999999999999999E-3</v>
      </c>
      <c r="R233" s="136">
        <f>Q233*H233</f>
        <v>0.1239</v>
      </c>
      <c r="S233" s="136">
        <v>0</v>
      </c>
      <c r="T233" s="137">
        <f>S233*H233</f>
        <v>0</v>
      </c>
      <c r="AR233" s="138" t="s">
        <v>86</v>
      </c>
      <c r="AT233" s="138" t="s">
        <v>289</v>
      </c>
      <c r="AU233" s="138" t="s">
        <v>94</v>
      </c>
      <c r="AY233" s="16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81</v>
      </c>
      <c r="BK233" s="139">
        <f>ROUND(I233*H233,2)</f>
        <v>0</v>
      </c>
      <c r="BL233" s="16" t="s">
        <v>81</v>
      </c>
      <c r="BM233" s="138" t="s">
        <v>421</v>
      </c>
    </row>
    <row r="234" spans="2:65" s="12" customFormat="1" ht="11.25">
      <c r="B234" s="140"/>
      <c r="D234" s="141" t="s">
        <v>161</v>
      </c>
      <c r="E234" s="142" t="s">
        <v>1</v>
      </c>
      <c r="F234" s="143" t="s">
        <v>422</v>
      </c>
      <c r="H234" s="144">
        <v>21</v>
      </c>
      <c r="I234" s="145"/>
      <c r="L234" s="140"/>
      <c r="M234" s="146"/>
      <c r="T234" s="147"/>
      <c r="AT234" s="142" t="s">
        <v>161</v>
      </c>
      <c r="AU234" s="142" t="s">
        <v>94</v>
      </c>
      <c r="AV234" s="12" t="s">
        <v>86</v>
      </c>
      <c r="AW234" s="12" t="s">
        <v>32</v>
      </c>
      <c r="AX234" s="12" t="s">
        <v>81</v>
      </c>
      <c r="AY234" s="142" t="s">
        <v>152</v>
      </c>
    </row>
    <row r="235" spans="2:65" s="1" customFormat="1" ht="16.5" customHeight="1">
      <c r="B235" s="31"/>
      <c r="C235" s="155" t="s">
        <v>423</v>
      </c>
      <c r="D235" s="155" t="s">
        <v>289</v>
      </c>
      <c r="E235" s="156" t="s">
        <v>424</v>
      </c>
      <c r="F235" s="157" t="s">
        <v>425</v>
      </c>
      <c r="G235" s="158" t="s">
        <v>176</v>
      </c>
      <c r="H235" s="159">
        <v>63</v>
      </c>
      <c r="I235" s="160"/>
      <c r="J235" s="161">
        <f>ROUND(I235*H235,2)</f>
        <v>0</v>
      </c>
      <c r="K235" s="157" t="s">
        <v>186</v>
      </c>
      <c r="L235" s="162"/>
      <c r="M235" s="163" t="s">
        <v>1</v>
      </c>
      <c r="N235" s="164" t="s">
        <v>41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86</v>
      </c>
      <c r="AT235" s="138" t="s">
        <v>289</v>
      </c>
      <c r="AU235" s="138" t="s">
        <v>94</v>
      </c>
      <c r="AY235" s="16" t="s">
        <v>152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81</v>
      </c>
      <c r="BK235" s="139">
        <f>ROUND(I235*H235,2)</f>
        <v>0</v>
      </c>
      <c r="BL235" s="16" t="s">
        <v>81</v>
      </c>
      <c r="BM235" s="138" t="s">
        <v>426</v>
      </c>
    </row>
    <row r="236" spans="2:65" s="12" customFormat="1" ht="11.25">
      <c r="B236" s="140"/>
      <c r="D236" s="141" t="s">
        <v>161</v>
      </c>
      <c r="E236" s="142" t="s">
        <v>1</v>
      </c>
      <c r="F236" s="143" t="s">
        <v>427</v>
      </c>
      <c r="H236" s="144">
        <v>63</v>
      </c>
      <c r="I236" s="145"/>
      <c r="L236" s="140"/>
      <c r="M236" s="146"/>
      <c r="T236" s="147"/>
      <c r="AT236" s="142" t="s">
        <v>161</v>
      </c>
      <c r="AU236" s="142" t="s">
        <v>94</v>
      </c>
      <c r="AV236" s="12" t="s">
        <v>86</v>
      </c>
      <c r="AW236" s="12" t="s">
        <v>32</v>
      </c>
      <c r="AX236" s="12" t="s">
        <v>81</v>
      </c>
      <c r="AY236" s="142" t="s">
        <v>152</v>
      </c>
    </row>
    <row r="237" spans="2:65" s="1" customFormat="1" ht="16.5" customHeight="1">
      <c r="B237" s="31"/>
      <c r="C237" s="155" t="s">
        <v>428</v>
      </c>
      <c r="D237" s="155" t="s">
        <v>289</v>
      </c>
      <c r="E237" s="156" t="s">
        <v>429</v>
      </c>
      <c r="F237" s="157" t="s">
        <v>430</v>
      </c>
      <c r="G237" s="158" t="s">
        <v>181</v>
      </c>
      <c r="H237" s="159">
        <v>14</v>
      </c>
      <c r="I237" s="160"/>
      <c r="J237" s="161">
        <f>ROUND(I237*H237,2)</f>
        <v>0</v>
      </c>
      <c r="K237" s="157" t="s">
        <v>186</v>
      </c>
      <c r="L237" s="162"/>
      <c r="M237" s="163" t="s">
        <v>1</v>
      </c>
      <c r="N237" s="164" t="s">
        <v>41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86</v>
      </c>
      <c r="AT237" s="138" t="s">
        <v>289</v>
      </c>
      <c r="AU237" s="138" t="s">
        <v>94</v>
      </c>
      <c r="AY237" s="16" t="s">
        <v>152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81</v>
      </c>
      <c r="BK237" s="139">
        <f>ROUND(I237*H237,2)</f>
        <v>0</v>
      </c>
      <c r="BL237" s="16" t="s">
        <v>81</v>
      </c>
      <c r="BM237" s="138" t="s">
        <v>431</v>
      </c>
    </row>
    <row r="238" spans="2:65" s="12" customFormat="1" ht="11.25">
      <c r="B238" s="140"/>
      <c r="D238" s="141" t="s">
        <v>161</v>
      </c>
      <c r="E238" s="142" t="s">
        <v>1</v>
      </c>
      <c r="F238" s="143" t="s">
        <v>432</v>
      </c>
      <c r="H238" s="144">
        <v>14</v>
      </c>
      <c r="I238" s="145"/>
      <c r="L238" s="140"/>
      <c r="M238" s="146"/>
      <c r="T238" s="147"/>
      <c r="AT238" s="142" t="s">
        <v>161</v>
      </c>
      <c r="AU238" s="142" t="s">
        <v>94</v>
      </c>
      <c r="AV238" s="12" t="s">
        <v>86</v>
      </c>
      <c r="AW238" s="12" t="s">
        <v>32</v>
      </c>
      <c r="AX238" s="12" t="s">
        <v>81</v>
      </c>
      <c r="AY238" s="142" t="s">
        <v>152</v>
      </c>
    </row>
    <row r="239" spans="2:65" s="1" customFormat="1" ht="16.5" customHeight="1">
      <c r="B239" s="31"/>
      <c r="C239" s="127" t="s">
        <v>433</v>
      </c>
      <c r="D239" s="127" t="s">
        <v>155</v>
      </c>
      <c r="E239" s="128" t="s">
        <v>434</v>
      </c>
      <c r="F239" s="129" t="s">
        <v>435</v>
      </c>
      <c r="G239" s="130" t="s">
        <v>176</v>
      </c>
      <c r="H239" s="131">
        <v>7</v>
      </c>
      <c r="I239" s="132"/>
      <c r="J239" s="133">
        <f>ROUND(I239*H239,2)</f>
        <v>0</v>
      </c>
      <c r="K239" s="129" t="s">
        <v>158</v>
      </c>
      <c r="L239" s="31"/>
      <c r="M239" s="134" t="s">
        <v>1</v>
      </c>
      <c r="N239" s="135" t="s">
        <v>41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81</v>
      </c>
      <c r="AT239" s="138" t="s">
        <v>155</v>
      </c>
      <c r="AU239" s="138" t="s">
        <v>94</v>
      </c>
      <c r="AY239" s="16" t="s">
        <v>152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81</v>
      </c>
      <c r="BK239" s="139">
        <f>ROUND(I239*H239,2)</f>
        <v>0</v>
      </c>
      <c r="BL239" s="16" t="s">
        <v>81</v>
      </c>
      <c r="BM239" s="138" t="s">
        <v>436</v>
      </c>
    </row>
    <row r="240" spans="2:65" s="12" customFormat="1" ht="11.25">
      <c r="B240" s="140"/>
      <c r="D240" s="141" t="s">
        <v>161</v>
      </c>
      <c r="E240" s="142" t="s">
        <v>1</v>
      </c>
      <c r="F240" s="143" t="s">
        <v>101</v>
      </c>
      <c r="H240" s="144">
        <v>7</v>
      </c>
      <c r="I240" s="145"/>
      <c r="L240" s="140"/>
      <c r="M240" s="146"/>
      <c r="T240" s="147"/>
      <c r="AT240" s="142" t="s">
        <v>161</v>
      </c>
      <c r="AU240" s="142" t="s">
        <v>94</v>
      </c>
      <c r="AV240" s="12" t="s">
        <v>86</v>
      </c>
      <c r="AW240" s="12" t="s">
        <v>32</v>
      </c>
      <c r="AX240" s="12" t="s">
        <v>81</v>
      </c>
      <c r="AY240" s="142" t="s">
        <v>152</v>
      </c>
    </row>
    <row r="241" spans="2:65" s="1" customFormat="1" ht="16.5" customHeight="1">
      <c r="B241" s="31"/>
      <c r="C241" s="155" t="s">
        <v>437</v>
      </c>
      <c r="D241" s="155" t="s">
        <v>289</v>
      </c>
      <c r="E241" s="156" t="s">
        <v>438</v>
      </c>
      <c r="F241" s="157" t="s">
        <v>439</v>
      </c>
      <c r="G241" s="158" t="s">
        <v>176</v>
      </c>
      <c r="H241" s="159">
        <v>7</v>
      </c>
      <c r="I241" s="160"/>
      <c r="J241" s="161">
        <f>ROUND(I241*H241,2)</f>
        <v>0</v>
      </c>
      <c r="K241" s="157" t="s">
        <v>186</v>
      </c>
      <c r="L241" s="162"/>
      <c r="M241" s="163" t="s">
        <v>1</v>
      </c>
      <c r="N241" s="164" t="s">
        <v>41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86</v>
      </c>
      <c r="AT241" s="138" t="s">
        <v>289</v>
      </c>
      <c r="AU241" s="138" t="s">
        <v>94</v>
      </c>
      <c r="AY241" s="16" t="s">
        <v>152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81</v>
      </c>
      <c r="BK241" s="139">
        <f>ROUND(I241*H241,2)</f>
        <v>0</v>
      </c>
      <c r="BL241" s="16" t="s">
        <v>81</v>
      </c>
      <c r="BM241" s="138" t="s">
        <v>440</v>
      </c>
    </row>
    <row r="242" spans="2:65" s="1" customFormat="1" ht="16.5" customHeight="1">
      <c r="B242" s="31"/>
      <c r="C242" s="127" t="s">
        <v>441</v>
      </c>
      <c r="D242" s="127" t="s">
        <v>155</v>
      </c>
      <c r="E242" s="128" t="s">
        <v>442</v>
      </c>
      <c r="F242" s="129" t="s">
        <v>443</v>
      </c>
      <c r="G242" s="130" t="s">
        <v>176</v>
      </c>
      <c r="H242" s="131">
        <v>7</v>
      </c>
      <c r="I242" s="132"/>
      <c r="J242" s="133">
        <f>ROUND(I242*H242,2)</f>
        <v>0</v>
      </c>
      <c r="K242" s="129" t="s">
        <v>158</v>
      </c>
      <c r="L242" s="31"/>
      <c r="M242" s="134" t="s">
        <v>1</v>
      </c>
      <c r="N242" s="135" t="s">
        <v>41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81</v>
      </c>
      <c r="AT242" s="138" t="s">
        <v>155</v>
      </c>
      <c r="AU242" s="138" t="s">
        <v>94</v>
      </c>
      <c r="AY242" s="16" t="s">
        <v>152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81</v>
      </c>
      <c r="BK242" s="139">
        <f>ROUND(I242*H242,2)</f>
        <v>0</v>
      </c>
      <c r="BL242" s="16" t="s">
        <v>81</v>
      </c>
      <c r="BM242" s="138" t="s">
        <v>444</v>
      </c>
    </row>
    <row r="243" spans="2:65" s="12" customFormat="1" ht="11.25">
      <c r="B243" s="140"/>
      <c r="D243" s="141" t="s">
        <v>161</v>
      </c>
      <c r="E243" s="142" t="s">
        <v>1</v>
      </c>
      <c r="F243" s="143" t="s">
        <v>101</v>
      </c>
      <c r="H243" s="144">
        <v>7</v>
      </c>
      <c r="I243" s="145"/>
      <c r="L243" s="140"/>
      <c r="M243" s="146"/>
      <c r="T243" s="147"/>
      <c r="AT243" s="142" t="s">
        <v>161</v>
      </c>
      <c r="AU243" s="142" t="s">
        <v>94</v>
      </c>
      <c r="AV243" s="12" t="s">
        <v>86</v>
      </c>
      <c r="AW243" s="12" t="s">
        <v>32</v>
      </c>
      <c r="AX243" s="12" t="s">
        <v>81</v>
      </c>
      <c r="AY243" s="142" t="s">
        <v>152</v>
      </c>
    </row>
    <row r="244" spans="2:65" s="1" customFormat="1" ht="16.5" customHeight="1">
      <c r="B244" s="31"/>
      <c r="C244" s="127" t="s">
        <v>445</v>
      </c>
      <c r="D244" s="127" t="s">
        <v>155</v>
      </c>
      <c r="E244" s="128" t="s">
        <v>446</v>
      </c>
      <c r="F244" s="129" t="s">
        <v>447</v>
      </c>
      <c r="G244" s="130" t="s">
        <v>84</v>
      </c>
      <c r="H244" s="131">
        <v>7</v>
      </c>
      <c r="I244" s="132"/>
      <c r="J244" s="133">
        <f>ROUND(I244*H244,2)</f>
        <v>0</v>
      </c>
      <c r="K244" s="129" t="s">
        <v>158</v>
      </c>
      <c r="L244" s="31"/>
      <c r="M244" s="134" t="s">
        <v>1</v>
      </c>
      <c r="N244" s="135" t="s">
        <v>41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81</v>
      </c>
      <c r="AT244" s="138" t="s">
        <v>155</v>
      </c>
      <c r="AU244" s="138" t="s">
        <v>94</v>
      </c>
      <c r="AY244" s="16" t="s">
        <v>152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81</v>
      </c>
      <c r="BK244" s="139">
        <f>ROUND(I244*H244,2)</f>
        <v>0</v>
      </c>
      <c r="BL244" s="16" t="s">
        <v>81</v>
      </c>
      <c r="BM244" s="138" t="s">
        <v>448</v>
      </c>
    </row>
    <row r="245" spans="2:65" s="12" customFormat="1" ht="11.25">
      <c r="B245" s="140"/>
      <c r="D245" s="141" t="s">
        <v>161</v>
      </c>
      <c r="E245" s="142" t="s">
        <v>1</v>
      </c>
      <c r="F245" s="143" t="s">
        <v>101</v>
      </c>
      <c r="H245" s="144">
        <v>7</v>
      </c>
      <c r="I245" s="145"/>
      <c r="L245" s="140"/>
      <c r="M245" s="146"/>
      <c r="T245" s="147"/>
      <c r="AT245" s="142" t="s">
        <v>161</v>
      </c>
      <c r="AU245" s="142" t="s">
        <v>94</v>
      </c>
      <c r="AV245" s="12" t="s">
        <v>86</v>
      </c>
      <c r="AW245" s="12" t="s">
        <v>32</v>
      </c>
      <c r="AX245" s="12" t="s">
        <v>81</v>
      </c>
      <c r="AY245" s="142" t="s">
        <v>152</v>
      </c>
    </row>
    <row r="246" spans="2:65" s="1" customFormat="1" ht="16.5" customHeight="1">
      <c r="B246" s="31"/>
      <c r="C246" s="155" t="s">
        <v>449</v>
      </c>
      <c r="D246" s="155" t="s">
        <v>289</v>
      </c>
      <c r="E246" s="156" t="s">
        <v>450</v>
      </c>
      <c r="F246" s="157" t="s">
        <v>451</v>
      </c>
      <c r="G246" s="158" t="s">
        <v>88</v>
      </c>
      <c r="H246" s="159">
        <v>7</v>
      </c>
      <c r="I246" s="160"/>
      <c r="J246" s="161">
        <f>ROUND(I246*H246,2)</f>
        <v>0</v>
      </c>
      <c r="K246" s="157" t="s">
        <v>158</v>
      </c>
      <c r="L246" s="162"/>
      <c r="M246" s="163" t="s">
        <v>1</v>
      </c>
      <c r="N246" s="164" t="s">
        <v>41</v>
      </c>
      <c r="P246" s="136">
        <f>O246*H246</f>
        <v>0</v>
      </c>
      <c r="Q246" s="136">
        <v>0.2</v>
      </c>
      <c r="R246" s="136">
        <f>Q246*H246</f>
        <v>1.4000000000000001</v>
      </c>
      <c r="S246" s="136">
        <v>0</v>
      </c>
      <c r="T246" s="137">
        <f>S246*H246</f>
        <v>0</v>
      </c>
      <c r="AR246" s="138" t="s">
        <v>86</v>
      </c>
      <c r="AT246" s="138" t="s">
        <v>289</v>
      </c>
      <c r="AU246" s="138" t="s">
        <v>94</v>
      </c>
      <c r="AY246" s="16" t="s">
        <v>152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81</v>
      </c>
      <c r="BK246" s="139">
        <f>ROUND(I246*H246,2)</f>
        <v>0</v>
      </c>
      <c r="BL246" s="16" t="s">
        <v>81</v>
      </c>
      <c r="BM246" s="138" t="s">
        <v>452</v>
      </c>
    </row>
    <row r="247" spans="2:65" s="1" customFormat="1" ht="16.5" customHeight="1">
      <c r="B247" s="31"/>
      <c r="C247" s="127" t="s">
        <v>453</v>
      </c>
      <c r="D247" s="127" t="s">
        <v>155</v>
      </c>
      <c r="E247" s="128" t="s">
        <v>454</v>
      </c>
      <c r="F247" s="129" t="s">
        <v>455</v>
      </c>
      <c r="G247" s="130" t="s">
        <v>88</v>
      </c>
      <c r="H247" s="131">
        <v>0.7</v>
      </c>
      <c r="I247" s="132"/>
      <c r="J247" s="133">
        <f>ROUND(I247*H247,2)</f>
        <v>0</v>
      </c>
      <c r="K247" s="129" t="s">
        <v>158</v>
      </c>
      <c r="L247" s="31"/>
      <c r="M247" s="134" t="s">
        <v>1</v>
      </c>
      <c r="N247" s="135" t="s">
        <v>41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159</v>
      </c>
      <c r="AT247" s="138" t="s">
        <v>155</v>
      </c>
      <c r="AU247" s="138" t="s">
        <v>94</v>
      </c>
      <c r="AY247" s="16" t="s">
        <v>152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81</v>
      </c>
      <c r="BK247" s="139">
        <f>ROUND(I247*H247,2)</f>
        <v>0</v>
      </c>
      <c r="BL247" s="16" t="s">
        <v>159</v>
      </c>
      <c r="BM247" s="138" t="s">
        <v>456</v>
      </c>
    </row>
    <row r="248" spans="2:65" s="12" customFormat="1" ht="11.25">
      <c r="B248" s="140"/>
      <c r="D248" s="141" t="s">
        <v>161</v>
      </c>
      <c r="E248" s="142" t="s">
        <v>1</v>
      </c>
      <c r="F248" s="143" t="s">
        <v>457</v>
      </c>
      <c r="H248" s="144">
        <v>0.7</v>
      </c>
      <c r="I248" s="145"/>
      <c r="L248" s="140"/>
      <c r="M248" s="146"/>
      <c r="T248" s="147"/>
      <c r="AT248" s="142" t="s">
        <v>161</v>
      </c>
      <c r="AU248" s="142" t="s">
        <v>94</v>
      </c>
      <c r="AV248" s="12" t="s">
        <v>86</v>
      </c>
      <c r="AW248" s="12" t="s">
        <v>32</v>
      </c>
      <c r="AX248" s="12" t="s">
        <v>81</v>
      </c>
      <c r="AY248" s="142" t="s">
        <v>152</v>
      </c>
    </row>
    <row r="249" spans="2:65" s="1" customFormat="1" ht="16.5" customHeight="1">
      <c r="B249" s="31"/>
      <c r="C249" s="127" t="s">
        <v>458</v>
      </c>
      <c r="D249" s="127" t="s">
        <v>155</v>
      </c>
      <c r="E249" s="128" t="s">
        <v>459</v>
      </c>
      <c r="F249" s="129" t="s">
        <v>460</v>
      </c>
      <c r="G249" s="130" t="s">
        <v>88</v>
      </c>
      <c r="H249" s="131">
        <v>0.7</v>
      </c>
      <c r="I249" s="132"/>
      <c r="J249" s="133">
        <f>ROUND(I249*H249,2)</f>
        <v>0</v>
      </c>
      <c r="K249" s="129" t="s">
        <v>158</v>
      </c>
      <c r="L249" s="31"/>
      <c r="M249" s="134" t="s">
        <v>1</v>
      </c>
      <c r="N249" s="135" t="s">
        <v>41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159</v>
      </c>
      <c r="AT249" s="138" t="s">
        <v>155</v>
      </c>
      <c r="AU249" s="138" t="s">
        <v>94</v>
      </c>
      <c r="AY249" s="16" t="s">
        <v>152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81</v>
      </c>
      <c r="BK249" s="139">
        <f>ROUND(I249*H249,2)</f>
        <v>0</v>
      </c>
      <c r="BL249" s="16" t="s">
        <v>159</v>
      </c>
      <c r="BM249" s="138" t="s">
        <v>461</v>
      </c>
    </row>
    <row r="250" spans="2:65" s="1" customFormat="1" ht="16.5" customHeight="1">
      <c r="B250" s="31"/>
      <c r="C250" s="127" t="s">
        <v>462</v>
      </c>
      <c r="D250" s="127" t="s">
        <v>155</v>
      </c>
      <c r="E250" s="128" t="s">
        <v>463</v>
      </c>
      <c r="F250" s="129" t="s">
        <v>464</v>
      </c>
      <c r="G250" s="130" t="s">
        <v>88</v>
      </c>
      <c r="H250" s="131">
        <v>0.7</v>
      </c>
      <c r="I250" s="132"/>
      <c r="J250" s="133">
        <f>ROUND(I250*H250,2)</f>
        <v>0</v>
      </c>
      <c r="K250" s="129" t="s">
        <v>158</v>
      </c>
      <c r="L250" s="31"/>
      <c r="M250" s="134" t="s">
        <v>1</v>
      </c>
      <c r="N250" s="135" t="s">
        <v>41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159</v>
      </c>
      <c r="AT250" s="138" t="s">
        <v>155</v>
      </c>
      <c r="AU250" s="138" t="s">
        <v>94</v>
      </c>
      <c r="AY250" s="16" t="s">
        <v>152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81</v>
      </c>
      <c r="BK250" s="139">
        <f>ROUND(I250*H250,2)</f>
        <v>0</v>
      </c>
      <c r="BL250" s="16" t="s">
        <v>159</v>
      </c>
      <c r="BM250" s="138" t="s">
        <v>465</v>
      </c>
    </row>
    <row r="251" spans="2:65" s="1" customFormat="1" ht="16.5" customHeight="1">
      <c r="B251" s="31"/>
      <c r="C251" s="155" t="s">
        <v>466</v>
      </c>
      <c r="D251" s="155" t="s">
        <v>289</v>
      </c>
      <c r="E251" s="156" t="s">
        <v>467</v>
      </c>
      <c r="F251" s="157" t="s">
        <v>468</v>
      </c>
      <c r="G251" s="158" t="s">
        <v>88</v>
      </c>
      <c r="H251" s="159">
        <v>0.7</v>
      </c>
      <c r="I251" s="160"/>
      <c r="J251" s="161">
        <f>ROUND(I251*H251,2)</f>
        <v>0</v>
      </c>
      <c r="K251" s="157" t="s">
        <v>158</v>
      </c>
      <c r="L251" s="162"/>
      <c r="M251" s="163" t="s">
        <v>1</v>
      </c>
      <c r="N251" s="164" t="s">
        <v>41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188</v>
      </c>
      <c r="AT251" s="138" t="s">
        <v>289</v>
      </c>
      <c r="AU251" s="138" t="s">
        <v>94</v>
      </c>
      <c r="AY251" s="16" t="s">
        <v>152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81</v>
      </c>
      <c r="BK251" s="139">
        <f>ROUND(I251*H251,2)</f>
        <v>0</v>
      </c>
      <c r="BL251" s="16" t="s">
        <v>159</v>
      </c>
      <c r="BM251" s="138" t="s">
        <v>469</v>
      </c>
    </row>
    <row r="252" spans="2:65" s="11" customFormat="1" ht="20.85" customHeight="1">
      <c r="B252" s="115"/>
      <c r="D252" s="116" t="s">
        <v>75</v>
      </c>
      <c r="E252" s="125" t="s">
        <v>470</v>
      </c>
      <c r="F252" s="125" t="s">
        <v>471</v>
      </c>
      <c r="I252" s="118"/>
      <c r="J252" s="126">
        <f>BK252</f>
        <v>0</v>
      </c>
      <c r="L252" s="115"/>
      <c r="M252" s="120"/>
      <c r="P252" s="121">
        <f>SUM(P253:P256)</f>
        <v>0</v>
      </c>
      <c r="R252" s="121">
        <f>SUM(R253:R256)</f>
        <v>0.17500000000000002</v>
      </c>
      <c r="T252" s="122">
        <f>SUM(T253:T256)</f>
        <v>0</v>
      </c>
      <c r="AR252" s="116" t="s">
        <v>159</v>
      </c>
      <c r="AT252" s="123" t="s">
        <v>75</v>
      </c>
      <c r="AU252" s="123" t="s">
        <v>86</v>
      </c>
      <c r="AY252" s="116" t="s">
        <v>152</v>
      </c>
      <c r="BK252" s="124">
        <f>SUM(BK253:BK256)</f>
        <v>0</v>
      </c>
    </row>
    <row r="253" spans="2:65" s="1" customFormat="1" ht="16.5" customHeight="1">
      <c r="B253" s="31"/>
      <c r="C253" s="155" t="s">
        <v>472</v>
      </c>
      <c r="D253" s="155" t="s">
        <v>289</v>
      </c>
      <c r="E253" s="156" t="s">
        <v>473</v>
      </c>
      <c r="F253" s="157" t="s">
        <v>474</v>
      </c>
      <c r="G253" s="158" t="s">
        <v>176</v>
      </c>
      <c r="H253" s="159">
        <v>3</v>
      </c>
      <c r="I253" s="160"/>
      <c r="J253" s="161">
        <f>ROUND(I253*H253,2)</f>
        <v>0</v>
      </c>
      <c r="K253" s="157" t="s">
        <v>186</v>
      </c>
      <c r="L253" s="162"/>
      <c r="M253" s="163" t="s">
        <v>1</v>
      </c>
      <c r="N253" s="164" t="s">
        <v>41</v>
      </c>
      <c r="P253" s="136">
        <f>O253*H253</f>
        <v>0</v>
      </c>
      <c r="Q253" s="136">
        <v>2.5000000000000001E-2</v>
      </c>
      <c r="R253" s="136">
        <f>Q253*H253</f>
        <v>7.5000000000000011E-2</v>
      </c>
      <c r="S253" s="136">
        <v>0</v>
      </c>
      <c r="T253" s="137">
        <f>S253*H253</f>
        <v>0</v>
      </c>
      <c r="AR253" s="138" t="s">
        <v>188</v>
      </c>
      <c r="AT253" s="138" t="s">
        <v>289</v>
      </c>
      <c r="AU253" s="138" t="s">
        <v>94</v>
      </c>
      <c r="AY253" s="16" t="s">
        <v>152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81</v>
      </c>
      <c r="BK253" s="139">
        <f>ROUND(I253*H253,2)</f>
        <v>0</v>
      </c>
      <c r="BL253" s="16" t="s">
        <v>159</v>
      </c>
      <c r="BM253" s="138" t="s">
        <v>475</v>
      </c>
    </row>
    <row r="254" spans="2:65" s="1" customFormat="1" ht="16.5" customHeight="1">
      <c r="B254" s="31"/>
      <c r="C254" s="155" t="s">
        <v>476</v>
      </c>
      <c r="D254" s="155" t="s">
        <v>289</v>
      </c>
      <c r="E254" s="156" t="s">
        <v>477</v>
      </c>
      <c r="F254" s="157" t="s">
        <v>478</v>
      </c>
      <c r="G254" s="158" t="s">
        <v>176</v>
      </c>
      <c r="H254" s="159">
        <v>1</v>
      </c>
      <c r="I254" s="160"/>
      <c r="J254" s="161">
        <f>ROUND(I254*H254,2)</f>
        <v>0</v>
      </c>
      <c r="K254" s="157" t="s">
        <v>186</v>
      </c>
      <c r="L254" s="162"/>
      <c r="M254" s="163" t="s">
        <v>1</v>
      </c>
      <c r="N254" s="164" t="s">
        <v>41</v>
      </c>
      <c r="P254" s="136">
        <f>O254*H254</f>
        <v>0</v>
      </c>
      <c r="Q254" s="136">
        <v>2.5000000000000001E-2</v>
      </c>
      <c r="R254" s="136">
        <f>Q254*H254</f>
        <v>2.5000000000000001E-2</v>
      </c>
      <c r="S254" s="136">
        <v>0</v>
      </c>
      <c r="T254" s="137">
        <f>S254*H254</f>
        <v>0</v>
      </c>
      <c r="AR254" s="138" t="s">
        <v>188</v>
      </c>
      <c r="AT254" s="138" t="s">
        <v>289</v>
      </c>
      <c r="AU254" s="138" t="s">
        <v>94</v>
      </c>
      <c r="AY254" s="16" t="s">
        <v>152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6" t="s">
        <v>81</v>
      </c>
      <c r="BK254" s="139">
        <f>ROUND(I254*H254,2)</f>
        <v>0</v>
      </c>
      <c r="BL254" s="16" t="s">
        <v>159</v>
      </c>
      <c r="BM254" s="138" t="s">
        <v>479</v>
      </c>
    </row>
    <row r="255" spans="2:65" s="1" customFormat="1" ht="16.5" customHeight="1">
      <c r="B255" s="31"/>
      <c r="C255" s="155" t="s">
        <v>480</v>
      </c>
      <c r="D255" s="155" t="s">
        <v>289</v>
      </c>
      <c r="E255" s="156" t="s">
        <v>481</v>
      </c>
      <c r="F255" s="157" t="s">
        <v>482</v>
      </c>
      <c r="G255" s="158" t="s">
        <v>176</v>
      </c>
      <c r="H255" s="159">
        <v>2</v>
      </c>
      <c r="I255" s="160"/>
      <c r="J255" s="161">
        <f>ROUND(I255*H255,2)</f>
        <v>0</v>
      </c>
      <c r="K255" s="157" t="s">
        <v>186</v>
      </c>
      <c r="L255" s="162"/>
      <c r="M255" s="163" t="s">
        <v>1</v>
      </c>
      <c r="N255" s="164" t="s">
        <v>41</v>
      </c>
      <c r="P255" s="136">
        <f>O255*H255</f>
        <v>0</v>
      </c>
      <c r="Q255" s="136">
        <v>2.5000000000000001E-2</v>
      </c>
      <c r="R255" s="136">
        <f>Q255*H255</f>
        <v>0.05</v>
      </c>
      <c r="S255" s="136">
        <v>0</v>
      </c>
      <c r="T255" s="137">
        <f>S255*H255</f>
        <v>0</v>
      </c>
      <c r="AR255" s="138" t="s">
        <v>188</v>
      </c>
      <c r="AT255" s="138" t="s">
        <v>289</v>
      </c>
      <c r="AU255" s="138" t="s">
        <v>94</v>
      </c>
      <c r="AY255" s="16" t="s">
        <v>152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81</v>
      </c>
      <c r="BK255" s="139">
        <f>ROUND(I255*H255,2)</f>
        <v>0</v>
      </c>
      <c r="BL255" s="16" t="s">
        <v>159</v>
      </c>
      <c r="BM255" s="138" t="s">
        <v>483</v>
      </c>
    </row>
    <row r="256" spans="2:65" s="1" customFormat="1" ht="16.5" customHeight="1">
      <c r="B256" s="31"/>
      <c r="C256" s="155" t="s">
        <v>484</v>
      </c>
      <c r="D256" s="155" t="s">
        <v>289</v>
      </c>
      <c r="E256" s="156" t="s">
        <v>485</v>
      </c>
      <c r="F256" s="157" t="s">
        <v>486</v>
      </c>
      <c r="G256" s="158" t="s">
        <v>176</v>
      </c>
      <c r="H256" s="159">
        <v>1</v>
      </c>
      <c r="I256" s="160"/>
      <c r="J256" s="161">
        <f>ROUND(I256*H256,2)</f>
        <v>0</v>
      </c>
      <c r="K256" s="157" t="s">
        <v>186</v>
      </c>
      <c r="L256" s="162"/>
      <c r="M256" s="163" t="s">
        <v>1</v>
      </c>
      <c r="N256" s="164" t="s">
        <v>41</v>
      </c>
      <c r="P256" s="136">
        <f>O256*H256</f>
        <v>0</v>
      </c>
      <c r="Q256" s="136">
        <v>2.5000000000000001E-2</v>
      </c>
      <c r="R256" s="136">
        <f>Q256*H256</f>
        <v>2.5000000000000001E-2</v>
      </c>
      <c r="S256" s="136">
        <v>0</v>
      </c>
      <c r="T256" s="137">
        <f>S256*H256</f>
        <v>0</v>
      </c>
      <c r="AR256" s="138" t="s">
        <v>188</v>
      </c>
      <c r="AT256" s="138" t="s">
        <v>289</v>
      </c>
      <c r="AU256" s="138" t="s">
        <v>94</v>
      </c>
      <c r="AY256" s="16" t="s">
        <v>152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81</v>
      </c>
      <c r="BK256" s="139">
        <f>ROUND(I256*H256,2)</f>
        <v>0</v>
      </c>
      <c r="BL256" s="16" t="s">
        <v>159</v>
      </c>
      <c r="BM256" s="138" t="s">
        <v>487</v>
      </c>
    </row>
    <row r="257" spans="2:65" s="11" customFormat="1" ht="20.85" customHeight="1">
      <c r="B257" s="115"/>
      <c r="D257" s="116" t="s">
        <v>75</v>
      </c>
      <c r="E257" s="125" t="s">
        <v>488</v>
      </c>
      <c r="F257" s="125" t="s">
        <v>489</v>
      </c>
      <c r="I257" s="118"/>
      <c r="J257" s="126">
        <f>BK257</f>
        <v>0</v>
      </c>
      <c r="L257" s="115"/>
      <c r="M257" s="120"/>
      <c r="P257" s="121">
        <f>P258+P304</f>
        <v>0</v>
      </c>
      <c r="R257" s="121">
        <f>R258+R304</f>
        <v>39.546630999999998</v>
      </c>
      <c r="T257" s="122">
        <f>T258+T304</f>
        <v>0</v>
      </c>
      <c r="AR257" s="116" t="s">
        <v>159</v>
      </c>
      <c r="AT257" s="123" t="s">
        <v>75</v>
      </c>
      <c r="AU257" s="123" t="s">
        <v>86</v>
      </c>
      <c r="AY257" s="116" t="s">
        <v>152</v>
      </c>
      <c r="BK257" s="124">
        <f>BK258+BK304</f>
        <v>0</v>
      </c>
    </row>
    <row r="258" spans="2:65" s="14" customFormat="1" ht="20.85" customHeight="1">
      <c r="B258" s="165"/>
      <c r="D258" s="166" t="s">
        <v>75</v>
      </c>
      <c r="E258" s="166" t="s">
        <v>490</v>
      </c>
      <c r="F258" s="166" t="s">
        <v>491</v>
      </c>
      <c r="I258" s="167"/>
      <c r="J258" s="168">
        <f>BK258</f>
        <v>0</v>
      </c>
      <c r="L258" s="165"/>
      <c r="M258" s="169"/>
      <c r="P258" s="170">
        <f>SUM(P259:P303)</f>
        <v>0</v>
      </c>
      <c r="R258" s="170">
        <f>SUM(R259:R303)</f>
        <v>37.962230999999996</v>
      </c>
      <c r="T258" s="171">
        <f>SUM(T259:T303)</f>
        <v>0</v>
      </c>
      <c r="AR258" s="166" t="s">
        <v>159</v>
      </c>
      <c r="AT258" s="172" t="s">
        <v>75</v>
      </c>
      <c r="AU258" s="172" t="s">
        <v>94</v>
      </c>
      <c r="AY258" s="166" t="s">
        <v>152</v>
      </c>
      <c r="BK258" s="173">
        <f>SUM(BK259:BK303)</f>
        <v>0</v>
      </c>
    </row>
    <row r="259" spans="2:65" s="1" customFormat="1" ht="21.75" customHeight="1">
      <c r="B259" s="31"/>
      <c r="C259" s="127" t="s">
        <v>492</v>
      </c>
      <c r="D259" s="127" t="s">
        <v>155</v>
      </c>
      <c r="E259" s="128" t="s">
        <v>493</v>
      </c>
      <c r="F259" s="129" t="s">
        <v>494</v>
      </c>
      <c r="G259" s="130" t="s">
        <v>88</v>
      </c>
      <c r="H259" s="131">
        <v>6</v>
      </c>
      <c r="I259" s="132"/>
      <c r="J259" s="133">
        <f>ROUND(I259*H259,2)</f>
        <v>0</v>
      </c>
      <c r="K259" s="129" t="s">
        <v>158</v>
      </c>
      <c r="L259" s="31"/>
      <c r="M259" s="134" t="s">
        <v>1</v>
      </c>
      <c r="N259" s="135" t="s">
        <v>41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245</v>
      </c>
      <c r="AT259" s="138" t="s">
        <v>155</v>
      </c>
      <c r="AU259" s="138" t="s">
        <v>159</v>
      </c>
      <c r="AY259" s="16" t="s">
        <v>152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81</v>
      </c>
      <c r="BK259" s="139">
        <f>ROUND(I259*H259,2)</f>
        <v>0</v>
      </c>
      <c r="BL259" s="16" t="s">
        <v>245</v>
      </c>
      <c r="BM259" s="138" t="s">
        <v>495</v>
      </c>
    </row>
    <row r="260" spans="2:65" s="12" customFormat="1" ht="11.25">
      <c r="B260" s="140"/>
      <c r="D260" s="141" t="s">
        <v>161</v>
      </c>
      <c r="E260" s="142" t="s">
        <v>1</v>
      </c>
      <c r="F260" s="143" t="s">
        <v>496</v>
      </c>
      <c r="H260" s="144">
        <v>6</v>
      </c>
      <c r="I260" s="145"/>
      <c r="L260" s="140"/>
      <c r="M260" s="146"/>
      <c r="T260" s="147"/>
      <c r="AT260" s="142" t="s">
        <v>161</v>
      </c>
      <c r="AU260" s="142" t="s">
        <v>159</v>
      </c>
      <c r="AV260" s="12" t="s">
        <v>86</v>
      </c>
      <c r="AW260" s="12" t="s">
        <v>32</v>
      </c>
      <c r="AX260" s="12" t="s">
        <v>81</v>
      </c>
      <c r="AY260" s="142" t="s">
        <v>152</v>
      </c>
    </row>
    <row r="261" spans="2:65" s="1" customFormat="1" ht="21.75" customHeight="1">
      <c r="B261" s="31"/>
      <c r="C261" s="127" t="s">
        <v>497</v>
      </c>
      <c r="D261" s="127" t="s">
        <v>155</v>
      </c>
      <c r="E261" s="128" t="s">
        <v>251</v>
      </c>
      <c r="F261" s="129" t="s">
        <v>252</v>
      </c>
      <c r="G261" s="130" t="s">
        <v>88</v>
      </c>
      <c r="H261" s="131">
        <v>6</v>
      </c>
      <c r="I261" s="132"/>
      <c r="J261" s="133">
        <f>ROUND(I261*H261,2)</f>
        <v>0</v>
      </c>
      <c r="K261" s="129" t="s">
        <v>158</v>
      </c>
      <c r="L261" s="31"/>
      <c r="M261" s="134" t="s">
        <v>1</v>
      </c>
      <c r="N261" s="135" t="s">
        <v>41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245</v>
      </c>
      <c r="AT261" s="138" t="s">
        <v>155</v>
      </c>
      <c r="AU261" s="138" t="s">
        <v>159</v>
      </c>
      <c r="AY261" s="16" t="s">
        <v>152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6" t="s">
        <v>81</v>
      </c>
      <c r="BK261" s="139">
        <f>ROUND(I261*H261,2)</f>
        <v>0</v>
      </c>
      <c r="BL261" s="16" t="s">
        <v>245</v>
      </c>
      <c r="BM261" s="138" t="s">
        <v>498</v>
      </c>
    </row>
    <row r="262" spans="2:65" s="1" customFormat="1" ht="16.5" customHeight="1">
      <c r="B262" s="31"/>
      <c r="C262" s="127" t="s">
        <v>499</v>
      </c>
      <c r="D262" s="127" t="s">
        <v>155</v>
      </c>
      <c r="E262" s="128" t="s">
        <v>257</v>
      </c>
      <c r="F262" s="129" t="s">
        <v>258</v>
      </c>
      <c r="G262" s="130" t="s">
        <v>88</v>
      </c>
      <c r="H262" s="131">
        <v>6</v>
      </c>
      <c r="I262" s="132"/>
      <c r="J262" s="133">
        <f>ROUND(I262*H262,2)</f>
        <v>0</v>
      </c>
      <c r="K262" s="129" t="s">
        <v>158</v>
      </c>
      <c r="L262" s="31"/>
      <c r="M262" s="134" t="s">
        <v>1</v>
      </c>
      <c r="N262" s="135" t="s">
        <v>41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245</v>
      </c>
      <c r="AT262" s="138" t="s">
        <v>155</v>
      </c>
      <c r="AU262" s="138" t="s">
        <v>159</v>
      </c>
      <c r="AY262" s="16" t="s">
        <v>152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6" t="s">
        <v>81</v>
      </c>
      <c r="BK262" s="139">
        <f>ROUND(I262*H262,2)</f>
        <v>0</v>
      </c>
      <c r="BL262" s="16" t="s">
        <v>245</v>
      </c>
      <c r="BM262" s="138" t="s">
        <v>500</v>
      </c>
    </row>
    <row r="263" spans="2:65" s="1" customFormat="1" ht="21.75" customHeight="1">
      <c r="B263" s="31"/>
      <c r="C263" s="127" t="s">
        <v>501</v>
      </c>
      <c r="D263" s="127" t="s">
        <v>155</v>
      </c>
      <c r="E263" s="128" t="s">
        <v>502</v>
      </c>
      <c r="F263" s="129" t="s">
        <v>503</v>
      </c>
      <c r="G263" s="130" t="s">
        <v>84</v>
      </c>
      <c r="H263" s="131">
        <v>90</v>
      </c>
      <c r="I263" s="132"/>
      <c r="J263" s="133">
        <f>ROUND(I263*H263,2)</f>
        <v>0</v>
      </c>
      <c r="K263" s="129" t="s">
        <v>158</v>
      </c>
      <c r="L263" s="31"/>
      <c r="M263" s="134" t="s">
        <v>1</v>
      </c>
      <c r="N263" s="135" t="s">
        <v>41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245</v>
      </c>
      <c r="AT263" s="138" t="s">
        <v>155</v>
      </c>
      <c r="AU263" s="138" t="s">
        <v>159</v>
      </c>
      <c r="AY263" s="16" t="s">
        <v>152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81</v>
      </c>
      <c r="BK263" s="139">
        <f>ROUND(I263*H263,2)</f>
        <v>0</v>
      </c>
      <c r="BL263" s="16" t="s">
        <v>245</v>
      </c>
      <c r="BM263" s="138" t="s">
        <v>504</v>
      </c>
    </row>
    <row r="264" spans="2:65" s="12" customFormat="1" ht="11.25">
      <c r="B264" s="140"/>
      <c r="D264" s="141" t="s">
        <v>161</v>
      </c>
      <c r="E264" s="142" t="s">
        <v>1</v>
      </c>
      <c r="F264" s="143" t="s">
        <v>505</v>
      </c>
      <c r="H264" s="144">
        <v>90</v>
      </c>
      <c r="I264" s="145"/>
      <c r="L264" s="140"/>
      <c r="M264" s="146"/>
      <c r="T264" s="147"/>
      <c r="AT264" s="142" t="s">
        <v>161</v>
      </c>
      <c r="AU264" s="142" t="s">
        <v>159</v>
      </c>
      <c r="AV264" s="12" t="s">
        <v>86</v>
      </c>
      <c r="AW264" s="12" t="s">
        <v>32</v>
      </c>
      <c r="AX264" s="12" t="s">
        <v>81</v>
      </c>
      <c r="AY264" s="142" t="s">
        <v>152</v>
      </c>
    </row>
    <row r="265" spans="2:65" s="1" customFormat="1" ht="16.5" customHeight="1">
      <c r="B265" s="31"/>
      <c r="C265" s="155" t="s">
        <v>506</v>
      </c>
      <c r="D265" s="155" t="s">
        <v>289</v>
      </c>
      <c r="E265" s="156" t="s">
        <v>507</v>
      </c>
      <c r="F265" s="157" t="s">
        <v>508</v>
      </c>
      <c r="G265" s="158" t="s">
        <v>509</v>
      </c>
      <c r="H265" s="159">
        <v>4.4999999999999998E-2</v>
      </c>
      <c r="I265" s="160"/>
      <c r="J265" s="161">
        <f>ROUND(I265*H265,2)</f>
        <v>0</v>
      </c>
      <c r="K265" s="157" t="s">
        <v>158</v>
      </c>
      <c r="L265" s="162"/>
      <c r="M265" s="163" t="s">
        <v>1</v>
      </c>
      <c r="N265" s="164" t="s">
        <v>41</v>
      </c>
      <c r="P265" s="136">
        <f>O265*H265</f>
        <v>0</v>
      </c>
      <c r="Q265" s="136">
        <v>1E-3</v>
      </c>
      <c r="R265" s="136">
        <f>Q265*H265</f>
        <v>4.4999999999999996E-5</v>
      </c>
      <c r="S265" s="136">
        <v>0</v>
      </c>
      <c r="T265" s="137">
        <f>S265*H265</f>
        <v>0</v>
      </c>
      <c r="AR265" s="138" t="s">
        <v>245</v>
      </c>
      <c r="AT265" s="138" t="s">
        <v>289</v>
      </c>
      <c r="AU265" s="138" t="s">
        <v>159</v>
      </c>
      <c r="AY265" s="16" t="s">
        <v>152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81</v>
      </c>
      <c r="BK265" s="139">
        <f>ROUND(I265*H265,2)</f>
        <v>0</v>
      </c>
      <c r="BL265" s="16" t="s">
        <v>245</v>
      </c>
      <c r="BM265" s="138" t="s">
        <v>510</v>
      </c>
    </row>
    <row r="266" spans="2:65" s="12" customFormat="1" ht="11.25">
      <c r="B266" s="140"/>
      <c r="D266" s="141" t="s">
        <v>161</v>
      </c>
      <c r="F266" s="143" t="s">
        <v>511</v>
      </c>
      <c r="H266" s="144">
        <v>4.4999999999999998E-2</v>
      </c>
      <c r="I266" s="145"/>
      <c r="L266" s="140"/>
      <c r="M266" s="146"/>
      <c r="T266" s="147"/>
      <c r="AT266" s="142" t="s">
        <v>161</v>
      </c>
      <c r="AU266" s="142" t="s">
        <v>159</v>
      </c>
      <c r="AV266" s="12" t="s">
        <v>86</v>
      </c>
      <c r="AW266" s="12" t="s">
        <v>4</v>
      </c>
      <c r="AX266" s="12" t="s">
        <v>81</v>
      </c>
      <c r="AY266" s="142" t="s">
        <v>152</v>
      </c>
    </row>
    <row r="267" spans="2:65" s="1" customFormat="1" ht="16.5" customHeight="1">
      <c r="B267" s="31"/>
      <c r="C267" s="127" t="s">
        <v>100</v>
      </c>
      <c r="D267" s="127" t="s">
        <v>155</v>
      </c>
      <c r="E267" s="128" t="s">
        <v>512</v>
      </c>
      <c r="F267" s="129" t="s">
        <v>513</v>
      </c>
      <c r="G267" s="130" t="s">
        <v>84</v>
      </c>
      <c r="H267" s="131">
        <v>45</v>
      </c>
      <c r="I267" s="132"/>
      <c r="J267" s="133">
        <f>ROUND(I267*H267,2)</f>
        <v>0</v>
      </c>
      <c r="K267" s="129" t="s">
        <v>158</v>
      </c>
      <c r="L267" s="31"/>
      <c r="M267" s="134" t="s">
        <v>1</v>
      </c>
      <c r="N267" s="135" t="s">
        <v>41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159</v>
      </c>
      <c r="AT267" s="138" t="s">
        <v>155</v>
      </c>
      <c r="AU267" s="138" t="s">
        <v>159</v>
      </c>
      <c r="AY267" s="16" t="s">
        <v>152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81</v>
      </c>
      <c r="BK267" s="139">
        <f>ROUND(I267*H267,2)</f>
        <v>0</v>
      </c>
      <c r="BL267" s="16" t="s">
        <v>159</v>
      </c>
      <c r="BM267" s="138" t="s">
        <v>514</v>
      </c>
    </row>
    <row r="268" spans="2:65" s="12" customFormat="1" ht="11.25">
      <c r="B268" s="140"/>
      <c r="D268" s="141" t="s">
        <v>161</v>
      </c>
      <c r="E268" s="142" t="s">
        <v>1</v>
      </c>
      <c r="F268" s="143" t="s">
        <v>105</v>
      </c>
      <c r="H268" s="144">
        <v>45</v>
      </c>
      <c r="I268" s="145"/>
      <c r="L268" s="140"/>
      <c r="M268" s="146"/>
      <c r="T268" s="147"/>
      <c r="AT268" s="142" t="s">
        <v>161</v>
      </c>
      <c r="AU268" s="142" t="s">
        <v>159</v>
      </c>
      <c r="AV268" s="12" t="s">
        <v>86</v>
      </c>
      <c r="AW268" s="12" t="s">
        <v>32</v>
      </c>
      <c r="AX268" s="12" t="s">
        <v>81</v>
      </c>
      <c r="AY268" s="142" t="s">
        <v>152</v>
      </c>
    </row>
    <row r="269" spans="2:65" s="1" customFormat="1" ht="16.5" customHeight="1">
      <c r="B269" s="31"/>
      <c r="C269" s="127" t="s">
        <v>515</v>
      </c>
      <c r="D269" s="127" t="s">
        <v>155</v>
      </c>
      <c r="E269" s="128" t="s">
        <v>516</v>
      </c>
      <c r="F269" s="129" t="s">
        <v>517</v>
      </c>
      <c r="G269" s="130" t="s">
        <v>84</v>
      </c>
      <c r="H269" s="131">
        <v>5.85</v>
      </c>
      <c r="I269" s="132"/>
      <c r="J269" s="133">
        <f>ROUND(I269*H269,2)</f>
        <v>0</v>
      </c>
      <c r="K269" s="129" t="s">
        <v>186</v>
      </c>
      <c r="L269" s="31"/>
      <c r="M269" s="134" t="s">
        <v>1</v>
      </c>
      <c r="N269" s="135" t="s">
        <v>41</v>
      </c>
      <c r="P269" s="136">
        <f>O269*H269</f>
        <v>0</v>
      </c>
      <c r="Q269" s="136">
        <v>8.0960000000000004E-2</v>
      </c>
      <c r="R269" s="136">
        <f>Q269*H269</f>
        <v>0.47361599999999998</v>
      </c>
      <c r="S269" s="136">
        <v>0</v>
      </c>
      <c r="T269" s="137">
        <f>S269*H269</f>
        <v>0</v>
      </c>
      <c r="AR269" s="138" t="s">
        <v>81</v>
      </c>
      <c r="AT269" s="138" t="s">
        <v>155</v>
      </c>
      <c r="AU269" s="138" t="s">
        <v>159</v>
      </c>
      <c r="AY269" s="16" t="s">
        <v>152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81</v>
      </c>
      <c r="BK269" s="139">
        <f>ROUND(I269*H269,2)</f>
        <v>0</v>
      </c>
      <c r="BL269" s="16" t="s">
        <v>81</v>
      </c>
      <c r="BM269" s="138" t="s">
        <v>518</v>
      </c>
    </row>
    <row r="270" spans="2:65" s="12" customFormat="1" ht="11.25">
      <c r="B270" s="140"/>
      <c r="D270" s="141" t="s">
        <v>161</v>
      </c>
      <c r="E270" s="142" t="s">
        <v>1</v>
      </c>
      <c r="F270" s="143" t="s">
        <v>519</v>
      </c>
      <c r="H270" s="144">
        <v>5.85</v>
      </c>
      <c r="I270" s="145"/>
      <c r="L270" s="140"/>
      <c r="M270" s="146"/>
      <c r="T270" s="147"/>
      <c r="AT270" s="142" t="s">
        <v>161</v>
      </c>
      <c r="AU270" s="142" t="s">
        <v>159</v>
      </c>
      <c r="AV270" s="12" t="s">
        <v>86</v>
      </c>
      <c r="AW270" s="12" t="s">
        <v>32</v>
      </c>
      <c r="AX270" s="12" t="s">
        <v>81</v>
      </c>
      <c r="AY270" s="142" t="s">
        <v>152</v>
      </c>
    </row>
    <row r="271" spans="2:65" s="1" customFormat="1" ht="16.5" customHeight="1">
      <c r="B271" s="31"/>
      <c r="C271" s="155" t="s">
        <v>520</v>
      </c>
      <c r="D271" s="155" t="s">
        <v>289</v>
      </c>
      <c r="E271" s="156" t="s">
        <v>521</v>
      </c>
      <c r="F271" s="157" t="s">
        <v>522</v>
      </c>
      <c r="G271" s="158" t="s">
        <v>196</v>
      </c>
      <c r="H271" s="159">
        <v>9.36</v>
      </c>
      <c r="I271" s="160"/>
      <c r="J271" s="161">
        <f>ROUND(I271*H271,2)</f>
        <v>0</v>
      </c>
      <c r="K271" s="157" t="s">
        <v>158</v>
      </c>
      <c r="L271" s="162"/>
      <c r="M271" s="163" t="s">
        <v>1</v>
      </c>
      <c r="N271" s="164" t="s">
        <v>41</v>
      </c>
      <c r="P271" s="136">
        <f>O271*H271</f>
        <v>0</v>
      </c>
      <c r="Q271" s="136">
        <v>1</v>
      </c>
      <c r="R271" s="136">
        <f>Q271*H271</f>
        <v>9.36</v>
      </c>
      <c r="S271" s="136">
        <v>0</v>
      </c>
      <c r="T271" s="137">
        <f>S271*H271</f>
        <v>0</v>
      </c>
      <c r="AR271" s="138" t="s">
        <v>86</v>
      </c>
      <c r="AT271" s="138" t="s">
        <v>289</v>
      </c>
      <c r="AU271" s="138" t="s">
        <v>159</v>
      </c>
      <c r="AY271" s="16" t="s">
        <v>152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6" t="s">
        <v>81</v>
      </c>
      <c r="BK271" s="139">
        <f>ROUND(I271*H271,2)</f>
        <v>0</v>
      </c>
      <c r="BL271" s="16" t="s">
        <v>81</v>
      </c>
      <c r="BM271" s="138" t="s">
        <v>523</v>
      </c>
    </row>
    <row r="272" spans="2:65" s="12" customFormat="1" ht="11.25">
      <c r="B272" s="140"/>
      <c r="D272" s="141" t="s">
        <v>161</v>
      </c>
      <c r="E272" s="142" t="s">
        <v>1</v>
      </c>
      <c r="F272" s="143" t="s">
        <v>524</v>
      </c>
      <c r="H272" s="144">
        <v>9.36</v>
      </c>
      <c r="I272" s="145"/>
      <c r="L272" s="140"/>
      <c r="M272" s="146"/>
      <c r="T272" s="147"/>
      <c r="AT272" s="142" t="s">
        <v>161</v>
      </c>
      <c r="AU272" s="142" t="s">
        <v>159</v>
      </c>
      <c r="AV272" s="12" t="s">
        <v>86</v>
      </c>
      <c r="AW272" s="12" t="s">
        <v>32</v>
      </c>
      <c r="AX272" s="12" t="s">
        <v>81</v>
      </c>
      <c r="AY272" s="142" t="s">
        <v>152</v>
      </c>
    </row>
    <row r="273" spans="2:65" s="1" customFormat="1" ht="16.5" customHeight="1">
      <c r="B273" s="31"/>
      <c r="C273" s="127" t="s">
        <v>525</v>
      </c>
      <c r="D273" s="127" t="s">
        <v>155</v>
      </c>
      <c r="E273" s="128" t="s">
        <v>526</v>
      </c>
      <c r="F273" s="129" t="s">
        <v>527</v>
      </c>
      <c r="G273" s="130" t="s">
        <v>84</v>
      </c>
      <c r="H273" s="131">
        <v>45</v>
      </c>
      <c r="I273" s="132"/>
      <c r="J273" s="133">
        <f>ROUND(I273*H273,2)</f>
        <v>0</v>
      </c>
      <c r="K273" s="129" t="s">
        <v>158</v>
      </c>
      <c r="L273" s="31"/>
      <c r="M273" s="134" t="s">
        <v>1</v>
      </c>
      <c r="N273" s="135" t="s">
        <v>41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159</v>
      </c>
      <c r="AT273" s="138" t="s">
        <v>155</v>
      </c>
      <c r="AU273" s="138" t="s">
        <v>159</v>
      </c>
      <c r="AY273" s="16" t="s">
        <v>152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81</v>
      </c>
      <c r="BK273" s="139">
        <f>ROUND(I273*H273,2)</f>
        <v>0</v>
      </c>
      <c r="BL273" s="16" t="s">
        <v>159</v>
      </c>
      <c r="BM273" s="138" t="s">
        <v>528</v>
      </c>
    </row>
    <row r="274" spans="2:65" s="12" customFormat="1" ht="11.25">
      <c r="B274" s="140"/>
      <c r="D274" s="141" t="s">
        <v>161</v>
      </c>
      <c r="E274" s="142" t="s">
        <v>1</v>
      </c>
      <c r="F274" s="143" t="s">
        <v>105</v>
      </c>
      <c r="H274" s="144">
        <v>45</v>
      </c>
      <c r="I274" s="145"/>
      <c r="L274" s="140"/>
      <c r="M274" s="146"/>
      <c r="T274" s="147"/>
      <c r="AT274" s="142" t="s">
        <v>161</v>
      </c>
      <c r="AU274" s="142" t="s">
        <v>159</v>
      </c>
      <c r="AV274" s="12" t="s">
        <v>86</v>
      </c>
      <c r="AW274" s="12" t="s">
        <v>32</v>
      </c>
      <c r="AX274" s="12" t="s">
        <v>81</v>
      </c>
      <c r="AY274" s="142" t="s">
        <v>152</v>
      </c>
    </row>
    <row r="275" spans="2:65" s="1" customFormat="1" ht="16.5" customHeight="1">
      <c r="B275" s="31"/>
      <c r="C275" s="127" t="s">
        <v>529</v>
      </c>
      <c r="D275" s="127" t="s">
        <v>155</v>
      </c>
      <c r="E275" s="128" t="s">
        <v>530</v>
      </c>
      <c r="F275" s="129" t="s">
        <v>531</v>
      </c>
      <c r="G275" s="130" t="s">
        <v>84</v>
      </c>
      <c r="H275" s="131">
        <v>45</v>
      </c>
      <c r="I275" s="132"/>
      <c r="J275" s="133">
        <f>ROUND(I275*H275,2)</f>
        <v>0</v>
      </c>
      <c r="K275" s="129" t="s">
        <v>158</v>
      </c>
      <c r="L275" s="31"/>
      <c r="M275" s="134" t="s">
        <v>1</v>
      </c>
      <c r="N275" s="135" t="s">
        <v>41</v>
      </c>
      <c r="P275" s="136">
        <f>O275*H275</f>
        <v>0</v>
      </c>
      <c r="Q275" s="136">
        <v>0</v>
      </c>
      <c r="R275" s="136">
        <f>Q275*H275</f>
        <v>0</v>
      </c>
      <c r="S275" s="136">
        <v>0</v>
      </c>
      <c r="T275" s="137">
        <f>S275*H275</f>
        <v>0</v>
      </c>
      <c r="AR275" s="138" t="s">
        <v>81</v>
      </c>
      <c r="AT275" s="138" t="s">
        <v>155</v>
      </c>
      <c r="AU275" s="138" t="s">
        <v>159</v>
      </c>
      <c r="AY275" s="16" t="s">
        <v>152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6" t="s">
        <v>81</v>
      </c>
      <c r="BK275" s="139">
        <f>ROUND(I275*H275,2)</f>
        <v>0</v>
      </c>
      <c r="BL275" s="16" t="s">
        <v>81</v>
      </c>
      <c r="BM275" s="138" t="s">
        <v>532</v>
      </c>
    </row>
    <row r="276" spans="2:65" s="12" customFormat="1" ht="11.25">
      <c r="B276" s="140"/>
      <c r="D276" s="141" t="s">
        <v>161</v>
      </c>
      <c r="E276" s="142" t="s">
        <v>1</v>
      </c>
      <c r="F276" s="143" t="s">
        <v>105</v>
      </c>
      <c r="H276" s="144">
        <v>45</v>
      </c>
      <c r="I276" s="145"/>
      <c r="L276" s="140"/>
      <c r="M276" s="146"/>
      <c r="T276" s="147"/>
      <c r="AT276" s="142" t="s">
        <v>161</v>
      </c>
      <c r="AU276" s="142" t="s">
        <v>159</v>
      </c>
      <c r="AV276" s="12" t="s">
        <v>86</v>
      </c>
      <c r="AW276" s="12" t="s">
        <v>32</v>
      </c>
      <c r="AX276" s="12" t="s">
        <v>81</v>
      </c>
      <c r="AY276" s="142" t="s">
        <v>152</v>
      </c>
    </row>
    <row r="277" spans="2:65" s="1" customFormat="1" ht="16.5" customHeight="1">
      <c r="B277" s="31"/>
      <c r="C277" s="127" t="s">
        <v>533</v>
      </c>
      <c r="D277" s="127" t="s">
        <v>155</v>
      </c>
      <c r="E277" s="128" t="s">
        <v>534</v>
      </c>
      <c r="F277" s="129" t="s">
        <v>535</v>
      </c>
      <c r="G277" s="130" t="s">
        <v>84</v>
      </c>
      <c r="H277" s="131">
        <v>45</v>
      </c>
      <c r="I277" s="132"/>
      <c r="J277" s="133">
        <f>ROUND(I277*H277,2)</f>
        <v>0</v>
      </c>
      <c r="K277" s="129" t="s">
        <v>158</v>
      </c>
      <c r="L277" s="31"/>
      <c r="M277" s="134" t="s">
        <v>1</v>
      </c>
      <c r="N277" s="135" t="s">
        <v>41</v>
      </c>
      <c r="P277" s="136">
        <f>O277*H277</f>
        <v>0</v>
      </c>
      <c r="Q277" s="136">
        <v>0</v>
      </c>
      <c r="R277" s="136">
        <f>Q277*H277</f>
        <v>0</v>
      </c>
      <c r="S277" s="136">
        <v>0</v>
      </c>
      <c r="T277" s="137">
        <f>S277*H277</f>
        <v>0</v>
      </c>
      <c r="AR277" s="138" t="s">
        <v>81</v>
      </c>
      <c r="AT277" s="138" t="s">
        <v>155</v>
      </c>
      <c r="AU277" s="138" t="s">
        <v>159</v>
      </c>
      <c r="AY277" s="16" t="s">
        <v>152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6" t="s">
        <v>81</v>
      </c>
      <c r="BK277" s="139">
        <f>ROUND(I277*H277,2)</f>
        <v>0</v>
      </c>
      <c r="BL277" s="16" t="s">
        <v>81</v>
      </c>
      <c r="BM277" s="138" t="s">
        <v>536</v>
      </c>
    </row>
    <row r="278" spans="2:65" s="12" customFormat="1" ht="11.25">
      <c r="B278" s="140"/>
      <c r="D278" s="141" t="s">
        <v>161</v>
      </c>
      <c r="E278" s="142" t="s">
        <v>1</v>
      </c>
      <c r="F278" s="143" t="s">
        <v>105</v>
      </c>
      <c r="H278" s="144">
        <v>45</v>
      </c>
      <c r="I278" s="145"/>
      <c r="L278" s="140"/>
      <c r="M278" s="146"/>
      <c r="T278" s="147"/>
      <c r="AT278" s="142" t="s">
        <v>161</v>
      </c>
      <c r="AU278" s="142" t="s">
        <v>159</v>
      </c>
      <c r="AV278" s="12" t="s">
        <v>86</v>
      </c>
      <c r="AW278" s="12" t="s">
        <v>32</v>
      </c>
      <c r="AX278" s="12" t="s">
        <v>81</v>
      </c>
      <c r="AY278" s="142" t="s">
        <v>152</v>
      </c>
    </row>
    <row r="279" spans="2:65" s="1" customFormat="1" ht="16.5" customHeight="1">
      <c r="B279" s="31"/>
      <c r="C279" s="155" t="s">
        <v>537</v>
      </c>
      <c r="D279" s="155" t="s">
        <v>289</v>
      </c>
      <c r="E279" s="156" t="s">
        <v>538</v>
      </c>
      <c r="F279" s="157" t="s">
        <v>539</v>
      </c>
      <c r="G279" s="158" t="s">
        <v>196</v>
      </c>
      <c r="H279" s="159">
        <v>6.3</v>
      </c>
      <c r="I279" s="160"/>
      <c r="J279" s="161">
        <f>ROUND(I279*H279,2)</f>
        <v>0</v>
      </c>
      <c r="K279" s="157" t="s">
        <v>158</v>
      </c>
      <c r="L279" s="162"/>
      <c r="M279" s="163" t="s">
        <v>1</v>
      </c>
      <c r="N279" s="164" t="s">
        <v>41</v>
      </c>
      <c r="P279" s="136">
        <f>O279*H279</f>
        <v>0</v>
      </c>
      <c r="Q279" s="136">
        <v>1</v>
      </c>
      <c r="R279" s="136">
        <f>Q279*H279</f>
        <v>6.3</v>
      </c>
      <c r="S279" s="136">
        <v>0</v>
      </c>
      <c r="T279" s="137">
        <f>S279*H279</f>
        <v>0</v>
      </c>
      <c r="AR279" s="138" t="s">
        <v>86</v>
      </c>
      <c r="AT279" s="138" t="s">
        <v>289</v>
      </c>
      <c r="AU279" s="138" t="s">
        <v>159</v>
      </c>
      <c r="AY279" s="16" t="s">
        <v>152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81</v>
      </c>
      <c r="BK279" s="139">
        <f>ROUND(I279*H279,2)</f>
        <v>0</v>
      </c>
      <c r="BL279" s="16" t="s">
        <v>81</v>
      </c>
      <c r="BM279" s="138" t="s">
        <v>540</v>
      </c>
    </row>
    <row r="280" spans="2:65" s="12" customFormat="1" ht="11.25">
      <c r="B280" s="140"/>
      <c r="D280" s="141" t="s">
        <v>161</v>
      </c>
      <c r="E280" s="142" t="s">
        <v>1</v>
      </c>
      <c r="F280" s="143" t="s">
        <v>541</v>
      </c>
      <c r="H280" s="144">
        <v>6.3</v>
      </c>
      <c r="I280" s="145"/>
      <c r="L280" s="140"/>
      <c r="M280" s="146"/>
      <c r="T280" s="147"/>
      <c r="AT280" s="142" t="s">
        <v>161</v>
      </c>
      <c r="AU280" s="142" t="s">
        <v>159</v>
      </c>
      <c r="AV280" s="12" t="s">
        <v>86</v>
      </c>
      <c r="AW280" s="12" t="s">
        <v>32</v>
      </c>
      <c r="AX280" s="12" t="s">
        <v>81</v>
      </c>
      <c r="AY280" s="142" t="s">
        <v>152</v>
      </c>
    </row>
    <row r="281" spans="2:65" s="1" customFormat="1" ht="16.5" customHeight="1">
      <c r="B281" s="31"/>
      <c r="C281" s="127" t="s">
        <v>542</v>
      </c>
      <c r="D281" s="127" t="s">
        <v>155</v>
      </c>
      <c r="E281" s="128" t="s">
        <v>301</v>
      </c>
      <c r="F281" s="129" t="s">
        <v>302</v>
      </c>
      <c r="G281" s="130" t="s">
        <v>181</v>
      </c>
      <c r="H281" s="131">
        <v>60</v>
      </c>
      <c r="I281" s="132"/>
      <c r="J281" s="133">
        <f>ROUND(I281*H281,2)</f>
        <v>0</v>
      </c>
      <c r="K281" s="129" t="s">
        <v>158</v>
      </c>
      <c r="L281" s="31"/>
      <c r="M281" s="134" t="s">
        <v>1</v>
      </c>
      <c r="N281" s="135" t="s">
        <v>41</v>
      </c>
      <c r="P281" s="136">
        <f>O281*H281</f>
        <v>0</v>
      </c>
      <c r="Q281" s="136">
        <v>8.9779999999999999E-2</v>
      </c>
      <c r="R281" s="136">
        <f>Q281*H281</f>
        <v>5.3868</v>
      </c>
      <c r="S281" s="136">
        <v>0</v>
      </c>
      <c r="T281" s="137">
        <f>S281*H281</f>
        <v>0</v>
      </c>
      <c r="AR281" s="138" t="s">
        <v>81</v>
      </c>
      <c r="AT281" s="138" t="s">
        <v>155</v>
      </c>
      <c r="AU281" s="138" t="s">
        <v>159</v>
      </c>
      <c r="AY281" s="16" t="s">
        <v>152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81</v>
      </c>
      <c r="BK281" s="139">
        <f>ROUND(I281*H281,2)</f>
        <v>0</v>
      </c>
      <c r="BL281" s="16" t="s">
        <v>81</v>
      </c>
      <c r="BM281" s="138" t="s">
        <v>543</v>
      </c>
    </row>
    <row r="282" spans="2:65" s="12" customFormat="1" ht="11.25">
      <c r="B282" s="140"/>
      <c r="D282" s="141" t="s">
        <v>161</v>
      </c>
      <c r="E282" s="142" t="s">
        <v>1</v>
      </c>
      <c r="F282" s="143" t="s">
        <v>304</v>
      </c>
      <c r="H282" s="144">
        <v>60</v>
      </c>
      <c r="I282" s="145"/>
      <c r="L282" s="140"/>
      <c r="M282" s="146"/>
      <c r="T282" s="147"/>
      <c r="AT282" s="142" t="s">
        <v>161</v>
      </c>
      <c r="AU282" s="142" t="s">
        <v>159</v>
      </c>
      <c r="AV282" s="12" t="s">
        <v>86</v>
      </c>
      <c r="AW282" s="12" t="s">
        <v>32</v>
      </c>
      <c r="AX282" s="12" t="s">
        <v>81</v>
      </c>
      <c r="AY282" s="142" t="s">
        <v>152</v>
      </c>
    </row>
    <row r="283" spans="2:65" s="1" customFormat="1" ht="16.5" customHeight="1">
      <c r="B283" s="31"/>
      <c r="C283" s="155" t="s">
        <v>544</v>
      </c>
      <c r="D283" s="155" t="s">
        <v>289</v>
      </c>
      <c r="E283" s="156" t="s">
        <v>306</v>
      </c>
      <c r="F283" s="157" t="s">
        <v>307</v>
      </c>
      <c r="G283" s="158" t="s">
        <v>84</v>
      </c>
      <c r="H283" s="159">
        <v>0.78</v>
      </c>
      <c r="I283" s="160"/>
      <c r="J283" s="161">
        <f>ROUND(I283*H283,2)</f>
        <v>0</v>
      </c>
      <c r="K283" s="157" t="s">
        <v>158</v>
      </c>
      <c r="L283" s="162"/>
      <c r="M283" s="163" t="s">
        <v>1</v>
      </c>
      <c r="N283" s="164" t="s">
        <v>41</v>
      </c>
      <c r="P283" s="136">
        <f>O283*H283</f>
        <v>0</v>
      </c>
      <c r="Q283" s="136">
        <v>0.222</v>
      </c>
      <c r="R283" s="136">
        <f>Q283*H283</f>
        <v>0.17316000000000001</v>
      </c>
      <c r="S283" s="136">
        <v>0</v>
      </c>
      <c r="T283" s="137">
        <f>S283*H283</f>
        <v>0</v>
      </c>
      <c r="AR283" s="138" t="s">
        <v>86</v>
      </c>
      <c r="AT283" s="138" t="s">
        <v>289</v>
      </c>
      <c r="AU283" s="138" t="s">
        <v>159</v>
      </c>
      <c r="AY283" s="16" t="s">
        <v>152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81</v>
      </c>
      <c r="BK283" s="139">
        <f>ROUND(I283*H283,2)</f>
        <v>0</v>
      </c>
      <c r="BL283" s="16" t="s">
        <v>81</v>
      </c>
      <c r="BM283" s="138" t="s">
        <v>545</v>
      </c>
    </row>
    <row r="284" spans="2:65" s="12" customFormat="1" ht="11.25">
      <c r="B284" s="140"/>
      <c r="D284" s="141" t="s">
        <v>161</v>
      </c>
      <c r="F284" s="143" t="s">
        <v>309</v>
      </c>
      <c r="H284" s="144">
        <v>0.78</v>
      </c>
      <c r="I284" s="145"/>
      <c r="L284" s="140"/>
      <c r="M284" s="146"/>
      <c r="T284" s="147"/>
      <c r="AT284" s="142" t="s">
        <v>161</v>
      </c>
      <c r="AU284" s="142" t="s">
        <v>159</v>
      </c>
      <c r="AV284" s="12" t="s">
        <v>86</v>
      </c>
      <c r="AW284" s="12" t="s">
        <v>4</v>
      </c>
      <c r="AX284" s="12" t="s">
        <v>81</v>
      </c>
      <c r="AY284" s="142" t="s">
        <v>152</v>
      </c>
    </row>
    <row r="285" spans="2:65" s="1" customFormat="1" ht="16.5" customHeight="1">
      <c r="B285" s="31"/>
      <c r="C285" s="127" t="s">
        <v>546</v>
      </c>
      <c r="D285" s="127" t="s">
        <v>155</v>
      </c>
      <c r="E285" s="128" t="s">
        <v>547</v>
      </c>
      <c r="F285" s="129" t="s">
        <v>548</v>
      </c>
      <c r="G285" s="130" t="s">
        <v>176</v>
      </c>
      <c r="H285" s="131">
        <v>45</v>
      </c>
      <c r="I285" s="132"/>
      <c r="J285" s="133">
        <f>ROUND(I285*H285,2)</f>
        <v>0</v>
      </c>
      <c r="K285" s="129" t="s">
        <v>186</v>
      </c>
      <c r="L285" s="31"/>
      <c r="M285" s="134" t="s">
        <v>1</v>
      </c>
      <c r="N285" s="135" t="s">
        <v>41</v>
      </c>
      <c r="P285" s="136">
        <f>O285*H285</f>
        <v>0</v>
      </c>
      <c r="Q285" s="136">
        <v>0.35743999999999998</v>
      </c>
      <c r="R285" s="136">
        <f>Q285*H285</f>
        <v>16.084799999999998</v>
      </c>
      <c r="S285" s="136">
        <v>0</v>
      </c>
      <c r="T285" s="137">
        <f>S285*H285</f>
        <v>0</v>
      </c>
      <c r="AR285" s="138" t="s">
        <v>159</v>
      </c>
      <c r="AT285" s="138" t="s">
        <v>155</v>
      </c>
      <c r="AU285" s="138" t="s">
        <v>159</v>
      </c>
      <c r="AY285" s="16" t="s">
        <v>152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81</v>
      </c>
      <c r="BK285" s="139">
        <f>ROUND(I285*H285,2)</f>
        <v>0</v>
      </c>
      <c r="BL285" s="16" t="s">
        <v>159</v>
      </c>
      <c r="BM285" s="138" t="s">
        <v>549</v>
      </c>
    </row>
    <row r="286" spans="2:65" s="12" customFormat="1" ht="11.25">
      <c r="B286" s="140"/>
      <c r="D286" s="141" t="s">
        <v>161</v>
      </c>
      <c r="E286" s="142" t="s">
        <v>1</v>
      </c>
      <c r="F286" s="143" t="s">
        <v>550</v>
      </c>
      <c r="H286" s="144">
        <v>45</v>
      </c>
      <c r="I286" s="145"/>
      <c r="L286" s="140"/>
      <c r="M286" s="146"/>
      <c r="T286" s="147"/>
      <c r="AT286" s="142" t="s">
        <v>161</v>
      </c>
      <c r="AU286" s="142" t="s">
        <v>159</v>
      </c>
      <c r="AV286" s="12" t="s">
        <v>86</v>
      </c>
      <c r="AW286" s="12" t="s">
        <v>32</v>
      </c>
      <c r="AX286" s="12" t="s">
        <v>81</v>
      </c>
      <c r="AY286" s="142" t="s">
        <v>152</v>
      </c>
    </row>
    <row r="287" spans="2:65" s="1" customFormat="1" ht="16.5" customHeight="1">
      <c r="B287" s="31"/>
      <c r="C287" s="155" t="s">
        <v>551</v>
      </c>
      <c r="D287" s="155" t="s">
        <v>289</v>
      </c>
      <c r="E287" s="156" t="s">
        <v>552</v>
      </c>
      <c r="F287" s="157" t="s">
        <v>553</v>
      </c>
      <c r="G287" s="158" t="s">
        <v>176</v>
      </c>
      <c r="H287" s="159">
        <v>49.5</v>
      </c>
      <c r="I287" s="160"/>
      <c r="J287" s="161">
        <f>ROUND(I287*H287,2)</f>
        <v>0</v>
      </c>
      <c r="K287" s="157" t="s">
        <v>158</v>
      </c>
      <c r="L287" s="162"/>
      <c r="M287" s="163" t="s">
        <v>1</v>
      </c>
      <c r="N287" s="164" t="s">
        <v>41</v>
      </c>
      <c r="P287" s="136">
        <f>O287*H287</f>
        <v>0</v>
      </c>
      <c r="Q287" s="136">
        <v>3.5400000000000002E-3</v>
      </c>
      <c r="R287" s="136">
        <f>Q287*H287</f>
        <v>0.17523</v>
      </c>
      <c r="S287" s="136">
        <v>0</v>
      </c>
      <c r="T287" s="137">
        <f>S287*H287</f>
        <v>0</v>
      </c>
      <c r="AR287" s="138" t="s">
        <v>86</v>
      </c>
      <c r="AT287" s="138" t="s">
        <v>289</v>
      </c>
      <c r="AU287" s="138" t="s">
        <v>159</v>
      </c>
      <c r="AY287" s="16" t="s">
        <v>152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6" t="s">
        <v>81</v>
      </c>
      <c r="BK287" s="139">
        <f>ROUND(I287*H287,2)</f>
        <v>0</v>
      </c>
      <c r="BL287" s="16" t="s">
        <v>81</v>
      </c>
      <c r="BM287" s="138" t="s">
        <v>554</v>
      </c>
    </row>
    <row r="288" spans="2:65" s="12" customFormat="1" ht="11.25">
      <c r="B288" s="140"/>
      <c r="D288" s="141" t="s">
        <v>161</v>
      </c>
      <c r="F288" s="143" t="s">
        <v>555</v>
      </c>
      <c r="H288" s="144">
        <v>49.5</v>
      </c>
      <c r="I288" s="145"/>
      <c r="L288" s="140"/>
      <c r="M288" s="146"/>
      <c r="T288" s="147"/>
      <c r="AT288" s="142" t="s">
        <v>161</v>
      </c>
      <c r="AU288" s="142" t="s">
        <v>159</v>
      </c>
      <c r="AV288" s="12" t="s">
        <v>86</v>
      </c>
      <c r="AW288" s="12" t="s">
        <v>4</v>
      </c>
      <c r="AX288" s="12" t="s">
        <v>81</v>
      </c>
      <c r="AY288" s="142" t="s">
        <v>152</v>
      </c>
    </row>
    <row r="289" spans="2:65" s="1" customFormat="1" ht="16.5" customHeight="1">
      <c r="B289" s="31"/>
      <c r="C289" s="127" t="s">
        <v>556</v>
      </c>
      <c r="D289" s="127" t="s">
        <v>155</v>
      </c>
      <c r="E289" s="128" t="s">
        <v>557</v>
      </c>
      <c r="F289" s="129" t="s">
        <v>558</v>
      </c>
      <c r="G289" s="130" t="s">
        <v>181</v>
      </c>
      <c r="H289" s="131">
        <v>130</v>
      </c>
      <c r="I289" s="132"/>
      <c r="J289" s="133">
        <f>ROUND(I289*H289,2)</f>
        <v>0</v>
      </c>
      <c r="K289" s="129" t="s">
        <v>186</v>
      </c>
      <c r="L289" s="31"/>
      <c r="M289" s="134" t="s">
        <v>1</v>
      </c>
      <c r="N289" s="135" t="s">
        <v>41</v>
      </c>
      <c r="P289" s="136">
        <f>O289*H289</f>
        <v>0</v>
      </c>
      <c r="Q289" s="136">
        <v>0</v>
      </c>
      <c r="R289" s="136">
        <f>Q289*H289</f>
        <v>0</v>
      </c>
      <c r="S289" s="136">
        <v>0</v>
      </c>
      <c r="T289" s="137">
        <f>S289*H289</f>
        <v>0</v>
      </c>
      <c r="AR289" s="138" t="s">
        <v>159</v>
      </c>
      <c r="AT289" s="138" t="s">
        <v>155</v>
      </c>
      <c r="AU289" s="138" t="s">
        <v>159</v>
      </c>
      <c r="AY289" s="16" t="s">
        <v>152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6" t="s">
        <v>81</v>
      </c>
      <c r="BK289" s="139">
        <f>ROUND(I289*H289,2)</f>
        <v>0</v>
      </c>
      <c r="BL289" s="16" t="s">
        <v>159</v>
      </c>
      <c r="BM289" s="138" t="s">
        <v>559</v>
      </c>
    </row>
    <row r="290" spans="2:65" s="12" customFormat="1" ht="11.25">
      <c r="B290" s="140"/>
      <c r="D290" s="141" t="s">
        <v>161</v>
      </c>
      <c r="E290" s="142" t="s">
        <v>1</v>
      </c>
      <c r="F290" s="143" t="s">
        <v>560</v>
      </c>
      <c r="H290" s="144">
        <v>130</v>
      </c>
      <c r="I290" s="145"/>
      <c r="L290" s="140"/>
      <c r="M290" s="146"/>
      <c r="T290" s="147"/>
      <c r="AT290" s="142" t="s">
        <v>161</v>
      </c>
      <c r="AU290" s="142" t="s">
        <v>159</v>
      </c>
      <c r="AV290" s="12" t="s">
        <v>86</v>
      </c>
      <c r="AW290" s="12" t="s">
        <v>32</v>
      </c>
      <c r="AX290" s="12" t="s">
        <v>81</v>
      </c>
      <c r="AY290" s="142" t="s">
        <v>152</v>
      </c>
    </row>
    <row r="291" spans="2:65" s="1" customFormat="1" ht="16.5" customHeight="1">
      <c r="B291" s="31"/>
      <c r="C291" s="155" t="s">
        <v>561</v>
      </c>
      <c r="D291" s="155" t="s">
        <v>289</v>
      </c>
      <c r="E291" s="156" t="s">
        <v>562</v>
      </c>
      <c r="F291" s="157" t="s">
        <v>563</v>
      </c>
      <c r="G291" s="158" t="s">
        <v>181</v>
      </c>
      <c r="H291" s="159">
        <v>143</v>
      </c>
      <c r="I291" s="160"/>
      <c r="J291" s="161">
        <f>ROUND(I291*H291,2)</f>
        <v>0</v>
      </c>
      <c r="K291" s="157" t="s">
        <v>186</v>
      </c>
      <c r="L291" s="162"/>
      <c r="M291" s="163" t="s">
        <v>1</v>
      </c>
      <c r="N291" s="164" t="s">
        <v>41</v>
      </c>
      <c r="P291" s="136">
        <f>O291*H291</f>
        <v>0</v>
      </c>
      <c r="Q291" s="136">
        <v>6.0000000000000002E-5</v>
      </c>
      <c r="R291" s="136">
        <f>Q291*H291</f>
        <v>8.5800000000000008E-3</v>
      </c>
      <c r="S291" s="136">
        <v>0</v>
      </c>
      <c r="T291" s="137">
        <f>S291*H291</f>
        <v>0</v>
      </c>
      <c r="AR291" s="138" t="s">
        <v>188</v>
      </c>
      <c r="AT291" s="138" t="s">
        <v>289</v>
      </c>
      <c r="AU291" s="138" t="s">
        <v>159</v>
      </c>
      <c r="AY291" s="16" t="s">
        <v>152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6" t="s">
        <v>81</v>
      </c>
      <c r="BK291" s="139">
        <f>ROUND(I291*H291,2)</f>
        <v>0</v>
      </c>
      <c r="BL291" s="16" t="s">
        <v>159</v>
      </c>
      <c r="BM291" s="138" t="s">
        <v>564</v>
      </c>
    </row>
    <row r="292" spans="2:65" s="12" customFormat="1" ht="11.25">
      <c r="B292" s="140"/>
      <c r="D292" s="141" t="s">
        <v>161</v>
      </c>
      <c r="F292" s="143" t="s">
        <v>565</v>
      </c>
      <c r="H292" s="144">
        <v>143</v>
      </c>
      <c r="I292" s="145"/>
      <c r="L292" s="140"/>
      <c r="M292" s="146"/>
      <c r="T292" s="147"/>
      <c r="AT292" s="142" t="s">
        <v>161</v>
      </c>
      <c r="AU292" s="142" t="s">
        <v>159</v>
      </c>
      <c r="AV292" s="12" t="s">
        <v>86</v>
      </c>
      <c r="AW292" s="12" t="s">
        <v>4</v>
      </c>
      <c r="AX292" s="12" t="s">
        <v>81</v>
      </c>
      <c r="AY292" s="142" t="s">
        <v>152</v>
      </c>
    </row>
    <row r="293" spans="2:65" s="1" customFormat="1" ht="21.75" customHeight="1">
      <c r="B293" s="31"/>
      <c r="C293" s="127" t="s">
        <v>566</v>
      </c>
      <c r="D293" s="127" t="s">
        <v>155</v>
      </c>
      <c r="E293" s="128" t="s">
        <v>567</v>
      </c>
      <c r="F293" s="129" t="s">
        <v>568</v>
      </c>
      <c r="G293" s="130" t="s">
        <v>176</v>
      </c>
      <c r="H293" s="131">
        <v>1584</v>
      </c>
      <c r="I293" s="132"/>
      <c r="J293" s="133">
        <f>ROUND(I293*H293,2)</f>
        <v>0</v>
      </c>
      <c r="K293" s="129" t="s">
        <v>158</v>
      </c>
      <c r="L293" s="31"/>
      <c r="M293" s="134" t="s">
        <v>1</v>
      </c>
      <c r="N293" s="135" t="s">
        <v>41</v>
      </c>
      <c r="P293" s="136">
        <f>O293*H293</f>
        <v>0</v>
      </c>
      <c r="Q293" s="136">
        <v>0</v>
      </c>
      <c r="R293" s="136">
        <f>Q293*H293</f>
        <v>0</v>
      </c>
      <c r="S293" s="136">
        <v>0</v>
      </c>
      <c r="T293" s="137">
        <f>S293*H293</f>
        <v>0</v>
      </c>
      <c r="AR293" s="138" t="s">
        <v>159</v>
      </c>
      <c r="AT293" s="138" t="s">
        <v>155</v>
      </c>
      <c r="AU293" s="138" t="s">
        <v>159</v>
      </c>
      <c r="AY293" s="16" t="s">
        <v>152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6" t="s">
        <v>81</v>
      </c>
      <c r="BK293" s="139">
        <f>ROUND(I293*H293,2)</f>
        <v>0</v>
      </c>
      <c r="BL293" s="16" t="s">
        <v>159</v>
      </c>
      <c r="BM293" s="138" t="s">
        <v>569</v>
      </c>
    </row>
    <row r="294" spans="2:65" s="12" customFormat="1" ht="11.25">
      <c r="B294" s="140"/>
      <c r="D294" s="141" t="s">
        <v>161</v>
      </c>
      <c r="E294" s="142" t="s">
        <v>1</v>
      </c>
      <c r="F294" s="143" t="s">
        <v>570</v>
      </c>
      <c r="H294" s="144">
        <v>1584</v>
      </c>
      <c r="I294" s="145"/>
      <c r="L294" s="140"/>
      <c r="M294" s="146"/>
      <c r="T294" s="147"/>
      <c r="AT294" s="142" t="s">
        <v>161</v>
      </c>
      <c r="AU294" s="142" t="s">
        <v>159</v>
      </c>
      <c r="AV294" s="12" t="s">
        <v>86</v>
      </c>
      <c r="AW294" s="12" t="s">
        <v>32</v>
      </c>
      <c r="AX294" s="12" t="s">
        <v>81</v>
      </c>
      <c r="AY294" s="142" t="s">
        <v>152</v>
      </c>
    </row>
    <row r="295" spans="2:65" s="1" customFormat="1" ht="16.5" customHeight="1">
      <c r="B295" s="31"/>
      <c r="C295" s="127" t="s">
        <v>571</v>
      </c>
      <c r="D295" s="127" t="s">
        <v>155</v>
      </c>
      <c r="E295" s="128" t="s">
        <v>572</v>
      </c>
      <c r="F295" s="129" t="s">
        <v>573</v>
      </c>
      <c r="G295" s="130" t="s">
        <v>176</v>
      </c>
      <c r="H295" s="131">
        <v>396</v>
      </c>
      <c r="I295" s="132"/>
      <c r="J295" s="133">
        <f>ROUND(I295*H295,2)</f>
        <v>0</v>
      </c>
      <c r="K295" s="129" t="s">
        <v>158</v>
      </c>
      <c r="L295" s="31"/>
      <c r="M295" s="134" t="s">
        <v>1</v>
      </c>
      <c r="N295" s="135" t="s">
        <v>41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81</v>
      </c>
      <c r="AT295" s="138" t="s">
        <v>155</v>
      </c>
      <c r="AU295" s="138" t="s">
        <v>159</v>
      </c>
      <c r="AY295" s="16" t="s">
        <v>152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6" t="s">
        <v>81</v>
      </c>
      <c r="BK295" s="139">
        <f>ROUND(I295*H295,2)</f>
        <v>0</v>
      </c>
      <c r="BL295" s="16" t="s">
        <v>81</v>
      </c>
      <c r="BM295" s="138" t="s">
        <v>574</v>
      </c>
    </row>
    <row r="296" spans="2:65" s="12" customFormat="1" ht="11.25">
      <c r="B296" s="140"/>
      <c r="D296" s="141" t="s">
        <v>161</v>
      </c>
      <c r="E296" s="142" t="s">
        <v>1</v>
      </c>
      <c r="F296" s="143" t="s">
        <v>108</v>
      </c>
      <c r="H296" s="144">
        <v>396</v>
      </c>
      <c r="I296" s="145"/>
      <c r="L296" s="140"/>
      <c r="M296" s="146"/>
      <c r="T296" s="147"/>
      <c r="AT296" s="142" t="s">
        <v>161</v>
      </c>
      <c r="AU296" s="142" t="s">
        <v>159</v>
      </c>
      <c r="AV296" s="12" t="s">
        <v>86</v>
      </c>
      <c r="AW296" s="12" t="s">
        <v>32</v>
      </c>
      <c r="AX296" s="12" t="s">
        <v>81</v>
      </c>
      <c r="AY296" s="142" t="s">
        <v>152</v>
      </c>
    </row>
    <row r="297" spans="2:65" s="1" customFormat="1" ht="16.5" customHeight="1">
      <c r="B297" s="31"/>
      <c r="C297" s="127" t="s">
        <v>575</v>
      </c>
      <c r="D297" s="127" t="s">
        <v>155</v>
      </c>
      <c r="E297" s="128" t="s">
        <v>576</v>
      </c>
      <c r="F297" s="129" t="s">
        <v>577</v>
      </c>
      <c r="G297" s="130" t="s">
        <v>176</v>
      </c>
      <c r="H297" s="131">
        <v>1188</v>
      </c>
      <c r="I297" s="132"/>
      <c r="J297" s="133">
        <f>ROUND(I297*H297,2)</f>
        <v>0</v>
      </c>
      <c r="K297" s="129" t="s">
        <v>158</v>
      </c>
      <c r="L297" s="31"/>
      <c r="M297" s="134" t="s">
        <v>1</v>
      </c>
      <c r="N297" s="135" t="s">
        <v>41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81</v>
      </c>
      <c r="AT297" s="138" t="s">
        <v>155</v>
      </c>
      <c r="AU297" s="138" t="s">
        <v>159</v>
      </c>
      <c r="AY297" s="16" t="s">
        <v>152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6" t="s">
        <v>81</v>
      </c>
      <c r="BK297" s="139">
        <f>ROUND(I297*H297,2)</f>
        <v>0</v>
      </c>
      <c r="BL297" s="16" t="s">
        <v>81</v>
      </c>
      <c r="BM297" s="138" t="s">
        <v>578</v>
      </c>
    </row>
    <row r="298" spans="2:65" s="12" customFormat="1" ht="11.25">
      <c r="B298" s="140"/>
      <c r="D298" s="141" t="s">
        <v>161</v>
      </c>
      <c r="E298" s="142" t="s">
        <v>1</v>
      </c>
      <c r="F298" s="143" t="s">
        <v>111</v>
      </c>
      <c r="H298" s="144">
        <v>1188</v>
      </c>
      <c r="I298" s="145"/>
      <c r="L298" s="140"/>
      <c r="M298" s="146"/>
      <c r="T298" s="147"/>
      <c r="AT298" s="142" t="s">
        <v>161</v>
      </c>
      <c r="AU298" s="142" t="s">
        <v>159</v>
      </c>
      <c r="AV298" s="12" t="s">
        <v>86</v>
      </c>
      <c r="AW298" s="12" t="s">
        <v>32</v>
      </c>
      <c r="AX298" s="12" t="s">
        <v>81</v>
      </c>
      <c r="AY298" s="142" t="s">
        <v>152</v>
      </c>
    </row>
    <row r="299" spans="2:65" s="1" customFormat="1" ht="16.5" customHeight="1">
      <c r="B299" s="31"/>
      <c r="C299" s="127" t="s">
        <v>579</v>
      </c>
      <c r="D299" s="127" t="s">
        <v>155</v>
      </c>
      <c r="E299" s="128" t="s">
        <v>580</v>
      </c>
      <c r="F299" s="129" t="s">
        <v>455</v>
      </c>
      <c r="G299" s="130" t="s">
        <v>88</v>
      </c>
      <c r="H299" s="131">
        <v>0.45</v>
      </c>
      <c r="I299" s="132"/>
      <c r="J299" s="133">
        <f>ROUND(I299*H299,2)</f>
        <v>0</v>
      </c>
      <c r="K299" s="129" t="s">
        <v>158</v>
      </c>
      <c r="L299" s="31"/>
      <c r="M299" s="134" t="s">
        <v>1</v>
      </c>
      <c r="N299" s="135" t="s">
        <v>41</v>
      </c>
      <c r="P299" s="136">
        <f>O299*H299</f>
        <v>0</v>
      </c>
      <c r="Q299" s="136">
        <v>0</v>
      </c>
      <c r="R299" s="136">
        <f>Q299*H299</f>
        <v>0</v>
      </c>
      <c r="S299" s="136">
        <v>0</v>
      </c>
      <c r="T299" s="137">
        <f>S299*H299</f>
        <v>0</v>
      </c>
      <c r="AR299" s="138" t="s">
        <v>159</v>
      </c>
      <c r="AT299" s="138" t="s">
        <v>155</v>
      </c>
      <c r="AU299" s="138" t="s">
        <v>159</v>
      </c>
      <c r="AY299" s="16" t="s">
        <v>152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6" t="s">
        <v>81</v>
      </c>
      <c r="BK299" s="139">
        <f>ROUND(I299*H299,2)</f>
        <v>0</v>
      </c>
      <c r="BL299" s="16" t="s">
        <v>159</v>
      </c>
      <c r="BM299" s="138" t="s">
        <v>581</v>
      </c>
    </row>
    <row r="300" spans="2:65" s="12" customFormat="1" ht="11.25">
      <c r="B300" s="140"/>
      <c r="D300" s="141" t="s">
        <v>161</v>
      </c>
      <c r="E300" s="142" t="s">
        <v>1</v>
      </c>
      <c r="F300" s="143" t="s">
        <v>582</v>
      </c>
      <c r="H300" s="144">
        <v>0.45</v>
      </c>
      <c r="I300" s="145"/>
      <c r="L300" s="140"/>
      <c r="M300" s="146"/>
      <c r="T300" s="147"/>
      <c r="AT300" s="142" t="s">
        <v>161</v>
      </c>
      <c r="AU300" s="142" t="s">
        <v>159</v>
      </c>
      <c r="AV300" s="12" t="s">
        <v>86</v>
      </c>
      <c r="AW300" s="12" t="s">
        <v>32</v>
      </c>
      <c r="AX300" s="12" t="s">
        <v>81</v>
      </c>
      <c r="AY300" s="142" t="s">
        <v>152</v>
      </c>
    </row>
    <row r="301" spans="2:65" s="1" customFormat="1" ht="16.5" customHeight="1">
      <c r="B301" s="31"/>
      <c r="C301" s="127" t="s">
        <v>583</v>
      </c>
      <c r="D301" s="127" t="s">
        <v>155</v>
      </c>
      <c r="E301" s="128" t="s">
        <v>459</v>
      </c>
      <c r="F301" s="129" t="s">
        <v>460</v>
      </c>
      <c r="G301" s="130" t="s">
        <v>88</v>
      </c>
      <c r="H301" s="131">
        <v>0.45</v>
      </c>
      <c r="I301" s="132"/>
      <c r="J301" s="133">
        <f>ROUND(I301*H301,2)</f>
        <v>0</v>
      </c>
      <c r="K301" s="129" t="s">
        <v>158</v>
      </c>
      <c r="L301" s="31"/>
      <c r="M301" s="134" t="s">
        <v>1</v>
      </c>
      <c r="N301" s="135" t="s">
        <v>41</v>
      </c>
      <c r="P301" s="136">
        <f>O301*H301</f>
        <v>0</v>
      </c>
      <c r="Q301" s="136">
        <v>0</v>
      </c>
      <c r="R301" s="136">
        <f>Q301*H301</f>
        <v>0</v>
      </c>
      <c r="S301" s="136">
        <v>0</v>
      </c>
      <c r="T301" s="137">
        <f>S301*H301</f>
        <v>0</v>
      </c>
      <c r="AR301" s="138" t="s">
        <v>159</v>
      </c>
      <c r="AT301" s="138" t="s">
        <v>155</v>
      </c>
      <c r="AU301" s="138" t="s">
        <v>159</v>
      </c>
      <c r="AY301" s="16" t="s">
        <v>152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6" t="s">
        <v>81</v>
      </c>
      <c r="BK301" s="139">
        <f>ROUND(I301*H301,2)</f>
        <v>0</v>
      </c>
      <c r="BL301" s="16" t="s">
        <v>159</v>
      </c>
      <c r="BM301" s="138" t="s">
        <v>584</v>
      </c>
    </row>
    <row r="302" spans="2:65" s="1" customFormat="1" ht="16.5" customHeight="1">
      <c r="B302" s="31"/>
      <c r="C302" s="127" t="s">
        <v>585</v>
      </c>
      <c r="D302" s="127" t="s">
        <v>155</v>
      </c>
      <c r="E302" s="128" t="s">
        <v>463</v>
      </c>
      <c r="F302" s="129" t="s">
        <v>464</v>
      </c>
      <c r="G302" s="130" t="s">
        <v>88</v>
      </c>
      <c r="H302" s="131">
        <v>0.45</v>
      </c>
      <c r="I302" s="132"/>
      <c r="J302" s="133">
        <f>ROUND(I302*H302,2)</f>
        <v>0</v>
      </c>
      <c r="K302" s="129" t="s">
        <v>158</v>
      </c>
      <c r="L302" s="31"/>
      <c r="M302" s="134" t="s">
        <v>1</v>
      </c>
      <c r="N302" s="135" t="s">
        <v>41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159</v>
      </c>
      <c r="AT302" s="138" t="s">
        <v>155</v>
      </c>
      <c r="AU302" s="138" t="s">
        <v>159</v>
      </c>
      <c r="AY302" s="16" t="s">
        <v>152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81</v>
      </c>
      <c r="BK302" s="139">
        <f>ROUND(I302*H302,2)</f>
        <v>0</v>
      </c>
      <c r="BL302" s="16" t="s">
        <v>159</v>
      </c>
      <c r="BM302" s="138" t="s">
        <v>586</v>
      </c>
    </row>
    <row r="303" spans="2:65" s="1" customFormat="1" ht="16.5" customHeight="1">
      <c r="B303" s="31"/>
      <c r="C303" s="155" t="s">
        <v>587</v>
      </c>
      <c r="D303" s="155" t="s">
        <v>289</v>
      </c>
      <c r="E303" s="156" t="s">
        <v>588</v>
      </c>
      <c r="F303" s="157" t="s">
        <v>468</v>
      </c>
      <c r="G303" s="158" t="s">
        <v>88</v>
      </c>
      <c r="H303" s="159">
        <v>0.45</v>
      </c>
      <c r="I303" s="160"/>
      <c r="J303" s="161">
        <f>ROUND(I303*H303,2)</f>
        <v>0</v>
      </c>
      <c r="K303" s="157" t="s">
        <v>158</v>
      </c>
      <c r="L303" s="162"/>
      <c r="M303" s="163" t="s">
        <v>1</v>
      </c>
      <c r="N303" s="164" t="s">
        <v>41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188</v>
      </c>
      <c r="AT303" s="138" t="s">
        <v>289</v>
      </c>
      <c r="AU303" s="138" t="s">
        <v>159</v>
      </c>
      <c r="AY303" s="16" t="s">
        <v>152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81</v>
      </c>
      <c r="BK303" s="139">
        <f>ROUND(I303*H303,2)</f>
        <v>0</v>
      </c>
      <c r="BL303" s="16" t="s">
        <v>159</v>
      </c>
      <c r="BM303" s="138" t="s">
        <v>589</v>
      </c>
    </row>
    <row r="304" spans="2:65" s="14" customFormat="1" ht="20.85" customHeight="1">
      <c r="B304" s="165"/>
      <c r="D304" s="166" t="s">
        <v>75</v>
      </c>
      <c r="E304" s="166" t="s">
        <v>590</v>
      </c>
      <c r="F304" s="166" t="s">
        <v>591</v>
      </c>
      <c r="I304" s="167"/>
      <c r="J304" s="168">
        <f>BK304</f>
        <v>0</v>
      </c>
      <c r="L304" s="165"/>
      <c r="M304" s="169"/>
      <c r="P304" s="170">
        <f>SUM(P305:P335)</f>
        <v>0</v>
      </c>
      <c r="R304" s="170">
        <f>SUM(R305:R335)</f>
        <v>1.5844</v>
      </c>
      <c r="T304" s="171">
        <f>SUM(T305:T335)</f>
        <v>0</v>
      </c>
      <c r="AR304" s="166" t="s">
        <v>159</v>
      </c>
      <c r="AT304" s="172" t="s">
        <v>75</v>
      </c>
      <c r="AU304" s="172" t="s">
        <v>94</v>
      </c>
      <c r="AY304" s="166" t="s">
        <v>152</v>
      </c>
      <c r="BK304" s="173">
        <f>SUM(BK305:BK335)</f>
        <v>0</v>
      </c>
    </row>
    <row r="305" spans="2:65" s="1" customFormat="1" ht="16.5" customHeight="1">
      <c r="B305" s="31"/>
      <c r="C305" s="155" t="s">
        <v>438</v>
      </c>
      <c r="D305" s="155" t="s">
        <v>289</v>
      </c>
      <c r="E305" s="156" t="s">
        <v>592</v>
      </c>
      <c r="F305" s="157" t="s">
        <v>593</v>
      </c>
      <c r="G305" s="158" t="s">
        <v>176</v>
      </c>
      <c r="H305" s="159">
        <v>9</v>
      </c>
      <c r="I305" s="160"/>
      <c r="J305" s="161">
        <f t="shared" ref="J305:J335" si="20">ROUND(I305*H305,2)</f>
        <v>0</v>
      </c>
      <c r="K305" s="157" t="s">
        <v>186</v>
      </c>
      <c r="L305" s="162"/>
      <c r="M305" s="163" t="s">
        <v>1</v>
      </c>
      <c r="N305" s="164" t="s">
        <v>41</v>
      </c>
      <c r="P305" s="136">
        <f t="shared" ref="P305:P335" si="21">O305*H305</f>
        <v>0</v>
      </c>
      <c r="Q305" s="136">
        <v>1E-3</v>
      </c>
      <c r="R305" s="136">
        <f t="shared" ref="R305:R335" si="22">Q305*H305</f>
        <v>9.0000000000000011E-3</v>
      </c>
      <c r="S305" s="136">
        <v>0</v>
      </c>
      <c r="T305" s="137">
        <f t="shared" ref="T305:T335" si="23">S305*H305</f>
        <v>0</v>
      </c>
      <c r="AR305" s="138" t="s">
        <v>188</v>
      </c>
      <c r="AT305" s="138" t="s">
        <v>289</v>
      </c>
      <c r="AU305" s="138" t="s">
        <v>159</v>
      </c>
      <c r="AY305" s="16" t="s">
        <v>152</v>
      </c>
      <c r="BE305" s="139">
        <f t="shared" ref="BE305:BE335" si="24">IF(N305="základní",J305,0)</f>
        <v>0</v>
      </c>
      <c r="BF305" s="139">
        <f t="shared" ref="BF305:BF335" si="25">IF(N305="snížená",J305,0)</f>
        <v>0</v>
      </c>
      <c r="BG305" s="139">
        <f t="shared" ref="BG305:BG335" si="26">IF(N305="zákl. přenesená",J305,0)</f>
        <v>0</v>
      </c>
      <c r="BH305" s="139">
        <f t="shared" ref="BH305:BH335" si="27">IF(N305="sníž. přenesená",J305,0)</f>
        <v>0</v>
      </c>
      <c r="BI305" s="139">
        <f t="shared" ref="BI305:BI335" si="28">IF(N305="nulová",J305,0)</f>
        <v>0</v>
      </c>
      <c r="BJ305" s="16" t="s">
        <v>81</v>
      </c>
      <c r="BK305" s="139">
        <f t="shared" ref="BK305:BK335" si="29">ROUND(I305*H305,2)</f>
        <v>0</v>
      </c>
      <c r="BL305" s="16" t="s">
        <v>159</v>
      </c>
      <c r="BM305" s="138" t="s">
        <v>594</v>
      </c>
    </row>
    <row r="306" spans="2:65" s="1" customFormat="1" ht="16.5" customHeight="1">
      <c r="B306" s="31"/>
      <c r="C306" s="155" t="s">
        <v>595</v>
      </c>
      <c r="D306" s="155" t="s">
        <v>289</v>
      </c>
      <c r="E306" s="156" t="s">
        <v>596</v>
      </c>
      <c r="F306" s="157" t="s">
        <v>597</v>
      </c>
      <c r="G306" s="158" t="s">
        <v>176</v>
      </c>
      <c r="H306" s="159">
        <v>3</v>
      </c>
      <c r="I306" s="160"/>
      <c r="J306" s="161">
        <f t="shared" si="20"/>
        <v>0</v>
      </c>
      <c r="K306" s="157" t="s">
        <v>186</v>
      </c>
      <c r="L306" s="162"/>
      <c r="M306" s="163" t="s">
        <v>1</v>
      </c>
      <c r="N306" s="164" t="s">
        <v>41</v>
      </c>
      <c r="P306" s="136">
        <f t="shared" si="21"/>
        <v>0</v>
      </c>
      <c r="Q306" s="136">
        <v>1E-3</v>
      </c>
      <c r="R306" s="136">
        <f t="shared" si="22"/>
        <v>3.0000000000000001E-3</v>
      </c>
      <c r="S306" s="136">
        <v>0</v>
      </c>
      <c r="T306" s="137">
        <f t="shared" si="23"/>
        <v>0</v>
      </c>
      <c r="AR306" s="138" t="s">
        <v>188</v>
      </c>
      <c r="AT306" s="138" t="s">
        <v>289</v>
      </c>
      <c r="AU306" s="138" t="s">
        <v>159</v>
      </c>
      <c r="AY306" s="16" t="s">
        <v>152</v>
      </c>
      <c r="BE306" s="139">
        <f t="shared" si="24"/>
        <v>0</v>
      </c>
      <c r="BF306" s="139">
        <f t="shared" si="25"/>
        <v>0</v>
      </c>
      <c r="BG306" s="139">
        <f t="shared" si="26"/>
        <v>0</v>
      </c>
      <c r="BH306" s="139">
        <f t="shared" si="27"/>
        <v>0</v>
      </c>
      <c r="BI306" s="139">
        <f t="shared" si="28"/>
        <v>0</v>
      </c>
      <c r="BJ306" s="16" t="s">
        <v>81</v>
      </c>
      <c r="BK306" s="139">
        <f t="shared" si="29"/>
        <v>0</v>
      </c>
      <c r="BL306" s="16" t="s">
        <v>159</v>
      </c>
      <c r="BM306" s="138" t="s">
        <v>598</v>
      </c>
    </row>
    <row r="307" spans="2:65" s="1" customFormat="1" ht="16.5" customHeight="1">
      <c r="B307" s="31"/>
      <c r="C307" s="155" t="s">
        <v>599</v>
      </c>
      <c r="D307" s="155" t="s">
        <v>289</v>
      </c>
      <c r="E307" s="156" t="s">
        <v>600</v>
      </c>
      <c r="F307" s="157" t="s">
        <v>601</v>
      </c>
      <c r="G307" s="158" t="s">
        <v>176</v>
      </c>
      <c r="H307" s="159">
        <v>3</v>
      </c>
      <c r="I307" s="160"/>
      <c r="J307" s="161">
        <f t="shared" si="20"/>
        <v>0</v>
      </c>
      <c r="K307" s="157" t="s">
        <v>186</v>
      </c>
      <c r="L307" s="162"/>
      <c r="M307" s="163" t="s">
        <v>1</v>
      </c>
      <c r="N307" s="164" t="s">
        <v>41</v>
      </c>
      <c r="P307" s="136">
        <f t="shared" si="21"/>
        <v>0</v>
      </c>
      <c r="Q307" s="136">
        <v>1E-3</v>
      </c>
      <c r="R307" s="136">
        <f t="shared" si="22"/>
        <v>3.0000000000000001E-3</v>
      </c>
      <c r="S307" s="136">
        <v>0</v>
      </c>
      <c r="T307" s="137">
        <f t="shared" si="23"/>
        <v>0</v>
      </c>
      <c r="AR307" s="138" t="s">
        <v>188</v>
      </c>
      <c r="AT307" s="138" t="s">
        <v>289</v>
      </c>
      <c r="AU307" s="138" t="s">
        <v>159</v>
      </c>
      <c r="AY307" s="16" t="s">
        <v>152</v>
      </c>
      <c r="BE307" s="139">
        <f t="shared" si="24"/>
        <v>0</v>
      </c>
      <c r="BF307" s="139">
        <f t="shared" si="25"/>
        <v>0</v>
      </c>
      <c r="BG307" s="139">
        <f t="shared" si="26"/>
        <v>0</v>
      </c>
      <c r="BH307" s="139">
        <f t="shared" si="27"/>
        <v>0</v>
      </c>
      <c r="BI307" s="139">
        <f t="shared" si="28"/>
        <v>0</v>
      </c>
      <c r="BJ307" s="16" t="s">
        <v>81</v>
      </c>
      <c r="BK307" s="139">
        <f t="shared" si="29"/>
        <v>0</v>
      </c>
      <c r="BL307" s="16" t="s">
        <v>159</v>
      </c>
      <c r="BM307" s="138" t="s">
        <v>602</v>
      </c>
    </row>
    <row r="308" spans="2:65" s="1" customFormat="1" ht="16.5" customHeight="1">
      <c r="B308" s="31"/>
      <c r="C308" s="155" t="s">
        <v>603</v>
      </c>
      <c r="D308" s="155" t="s">
        <v>289</v>
      </c>
      <c r="E308" s="156" t="s">
        <v>604</v>
      </c>
      <c r="F308" s="157" t="s">
        <v>605</v>
      </c>
      <c r="G308" s="158" t="s">
        <v>176</v>
      </c>
      <c r="H308" s="159">
        <v>9</v>
      </c>
      <c r="I308" s="160"/>
      <c r="J308" s="161">
        <f t="shared" si="20"/>
        <v>0</v>
      </c>
      <c r="K308" s="157" t="s">
        <v>186</v>
      </c>
      <c r="L308" s="162"/>
      <c r="M308" s="163" t="s">
        <v>1</v>
      </c>
      <c r="N308" s="164" t="s">
        <v>41</v>
      </c>
      <c r="P308" s="136">
        <f t="shared" si="21"/>
        <v>0</v>
      </c>
      <c r="Q308" s="136">
        <v>1E-3</v>
      </c>
      <c r="R308" s="136">
        <f t="shared" si="22"/>
        <v>9.0000000000000011E-3</v>
      </c>
      <c r="S308" s="136">
        <v>0</v>
      </c>
      <c r="T308" s="137">
        <f t="shared" si="23"/>
        <v>0</v>
      </c>
      <c r="AR308" s="138" t="s">
        <v>188</v>
      </c>
      <c r="AT308" s="138" t="s">
        <v>289</v>
      </c>
      <c r="AU308" s="138" t="s">
        <v>159</v>
      </c>
      <c r="AY308" s="16" t="s">
        <v>152</v>
      </c>
      <c r="BE308" s="139">
        <f t="shared" si="24"/>
        <v>0</v>
      </c>
      <c r="BF308" s="139">
        <f t="shared" si="25"/>
        <v>0</v>
      </c>
      <c r="BG308" s="139">
        <f t="shared" si="26"/>
        <v>0</v>
      </c>
      <c r="BH308" s="139">
        <f t="shared" si="27"/>
        <v>0</v>
      </c>
      <c r="BI308" s="139">
        <f t="shared" si="28"/>
        <v>0</v>
      </c>
      <c r="BJ308" s="16" t="s">
        <v>81</v>
      </c>
      <c r="BK308" s="139">
        <f t="shared" si="29"/>
        <v>0</v>
      </c>
      <c r="BL308" s="16" t="s">
        <v>159</v>
      </c>
      <c r="BM308" s="138" t="s">
        <v>606</v>
      </c>
    </row>
    <row r="309" spans="2:65" s="1" customFormat="1" ht="16.5" customHeight="1">
      <c r="B309" s="31"/>
      <c r="C309" s="155" t="s">
        <v>607</v>
      </c>
      <c r="D309" s="155" t="s">
        <v>289</v>
      </c>
      <c r="E309" s="156" t="s">
        <v>608</v>
      </c>
      <c r="F309" s="157" t="s">
        <v>609</v>
      </c>
      <c r="G309" s="158" t="s">
        <v>176</v>
      </c>
      <c r="H309" s="159">
        <v>6</v>
      </c>
      <c r="I309" s="160"/>
      <c r="J309" s="161">
        <f t="shared" si="20"/>
        <v>0</v>
      </c>
      <c r="K309" s="157" t="s">
        <v>186</v>
      </c>
      <c r="L309" s="162"/>
      <c r="M309" s="163" t="s">
        <v>1</v>
      </c>
      <c r="N309" s="164" t="s">
        <v>41</v>
      </c>
      <c r="P309" s="136">
        <f t="shared" si="21"/>
        <v>0</v>
      </c>
      <c r="Q309" s="136">
        <v>1E-3</v>
      </c>
      <c r="R309" s="136">
        <f t="shared" si="22"/>
        <v>6.0000000000000001E-3</v>
      </c>
      <c r="S309" s="136">
        <v>0</v>
      </c>
      <c r="T309" s="137">
        <f t="shared" si="23"/>
        <v>0</v>
      </c>
      <c r="AR309" s="138" t="s">
        <v>188</v>
      </c>
      <c r="AT309" s="138" t="s">
        <v>289</v>
      </c>
      <c r="AU309" s="138" t="s">
        <v>159</v>
      </c>
      <c r="AY309" s="16" t="s">
        <v>152</v>
      </c>
      <c r="BE309" s="139">
        <f t="shared" si="24"/>
        <v>0</v>
      </c>
      <c r="BF309" s="139">
        <f t="shared" si="25"/>
        <v>0</v>
      </c>
      <c r="BG309" s="139">
        <f t="shared" si="26"/>
        <v>0</v>
      </c>
      <c r="BH309" s="139">
        <f t="shared" si="27"/>
        <v>0</v>
      </c>
      <c r="BI309" s="139">
        <f t="shared" si="28"/>
        <v>0</v>
      </c>
      <c r="BJ309" s="16" t="s">
        <v>81</v>
      </c>
      <c r="BK309" s="139">
        <f t="shared" si="29"/>
        <v>0</v>
      </c>
      <c r="BL309" s="16" t="s">
        <v>159</v>
      </c>
      <c r="BM309" s="138" t="s">
        <v>610</v>
      </c>
    </row>
    <row r="310" spans="2:65" s="1" customFormat="1" ht="16.5" customHeight="1">
      <c r="B310" s="31"/>
      <c r="C310" s="155" t="s">
        <v>611</v>
      </c>
      <c r="D310" s="155" t="s">
        <v>289</v>
      </c>
      <c r="E310" s="156" t="s">
        <v>612</v>
      </c>
      <c r="F310" s="157" t="s">
        <v>613</v>
      </c>
      <c r="G310" s="158" t="s">
        <v>176</v>
      </c>
      <c r="H310" s="159">
        <v>6</v>
      </c>
      <c r="I310" s="160"/>
      <c r="J310" s="161">
        <f t="shared" si="20"/>
        <v>0</v>
      </c>
      <c r="K310" s="157" t="s">
        <v>186</v>
      </c>
      <c r="L310" s="162"/>
      <c r="M310" s="163" t="s">
        <v>1</v>
      </c>
      <c r="N310" s="164" t="s">
        <v>41</v>
      </c>
      <c r="P310" s="136">
        <f t="shared" si="21"/>
        <v>0</v>
      </c>
      <c r="Q310" s="136">
        <v>1E-3</v>
      </c>
      <c r="R310" s="136">
        <f t="shared" si="22"/>
        <v>6.0000000000000001E-3</v>
      </c>
      <c r="S310" s="136">
        <v>0</v>
      </c>
      <c r="T310" s="137">
        <f t="shared" si="23"/>
        <v>0</v>
      </c>
      <c r="AR310" s="138" t="s">
        <v>188</v>
      </c>
      <c r="AT310" s="138" t="s">
        <v>289</v>
      </c>
      <c r="AU310" s="138" t="s">
        <v>159</v>
      </c>
      <c r="AY310" s="16" t="s">
        <v>152</v>
      </c>
      <c r="BE310" s="139">
        <f t="shared" si="24"/>
        <v>0</v>
      </c>
      <c r="BF310" s="139">
        <f t="shared" si="25"/>
        <v>0</v>
      </c>
      <c r="BG310" s="139">
        <f t="shared" si="26"/>
        <v>0</v>
      </c>
      <c r="BH310" s="139">
        <f t="shared" si="27"/>
        <v>0</v>
      </c>
      <c r="BI310" s="139">
        <f t="shared" si="28"/>
        <v>0</v>
      </c>
      <c r="BJ310" s="16" t="s">
        <v>81</v>
      </c>
      <c r="BK310" s="139">
        <f t="shared" si="29"/>
        <v>0</v>
      </c>
      <c r="BL310" s="16" t="s">
        <v>159</v>
      </c>
      <c r="BM310" s="138" t="s">
        <v>614</v>
      </c>
    </row>
    <row r="311" spans="2:65" s="1" customFormat="1" ht="16.5" customHeight="1">
      <c r="B311" s="31"/>
      <c r="C311" s="155" t="s">
        <v>615</v>
      </c>
      <c r="D311" s="155" t="s">
        <v>289</v>
      </c>
      <c r="E311" s="156" t="s">
        <v>616</v>
      </c>
      <c r="F311" s="157" t="s">
        <v>617</v>
      </c>
      <c r="G311" s="158" t="s">
        <v>176</v>
      </c>
      <c r="H311" s="159">
        <v>9</v>
      </c>
      <c r="I311" s="160"/>
      <c r="J311" s="161">
        <f t="shared" si="20"/>
        <v>0</v>
      </c>
      <c r="K311" s="157" t="s">
        <v>186</v>
      </c>
      <c r="L311" s="162"/>
      <c r="M311" s="163" t="s">
        <v>1</v>
      </c>
      <c r="N311" s="164" t="s">
        <v>41</v>
      </c>
      <c r="P311" s="136">
        <f t="shared" si="21"/>
        <v>0</v>
      </c>
      <c r="Q311" s="136">
        <v>1E-3</v>
      </c>
      <c r="R311" s="136">
        <f t="shared" si="22"/>
        <v>9.0000000000000011E-3</v>
      </c>
      <c r="S311" s="136">
        <v>0</v>
      </c>
      <c r="T311" s="137">
        <f t="shared" si="23"/>
        <v>0</v>
      </c>
      <c r="AR311" s="138" t="s">
        <v>188</v>
      </c>
      <c r="AT311" s="138" t="s">
        <v>289</v>
      </c>
      <c r="AU311" s="138" t="s">
        <v>159</v>
      </c>
      <c r="AY311" s="16" t="s">
        <v>152</v>
      </c>
      <c r="BE311" s="139">
        <f t="shared" si="24"/>
        <v>0</v>
      </c>
      <c r="BF311" s="139">
        <f t="shared" si="25"/>
        <v>0</v>
      </c>
      <c r="BG311" s="139">
        <f t="shared" si="26"/>
        <v>0</v>
      </c>
      <c r="BH311" s="139">
        <f t="shared" si="27"/>
        <v>0</v>
      </c>
      <c r="BI311" s="139">
        <f t="shared" si="28"/>
        <v>0</v>
      </c>
      <c r="BJ311" s="16" t="s">
        <v>81</v>
      </c>
      <c r="BK311" s="139">
        <f t="shared" si="29"/>
        <v>0</v>
      </c>
      <c r="BL311" s="16" t="s">
        <v>159</v>
      </c>
      <c r="BM311" s="138" t="s">
        <v>618</v>
      </c>
    </row>
    <row r="312" spans="2:65" s="1" customFormat="1" ht="16.5" customHeight="1">
      <c r="B312" s="31"/>
      <c r="C312" s="155" t="s">
        <v>619</v>
      </c>
      <c r="D312" s="155" t="s">
        <v>289</v>
      </c>
      <c r="E312" s="156" t="s">
        <v>620</v>
      </c>
      <c r="F312" s="157" t="s">
        <v>621</v>
      </c>
      <c r="G312" s="158" t="s">
        <v>176</v>
      </c>
      <c r="H312" s="159">
        <v>28</v>
      </c>
      <c r="I312" s="160"/>
      <c r="J312" s="161">
        <f t="shared" si="20"/>
        <v>0</v>
      </c>
      <c r="K312" s="157" t="s">
        <v>186</v>
      </c>
      <c r="L312" s="162"/>
      <c r="M312" s="163" t="s">
        <v>1</v>
      </c>
      <c r="N312" s="164" t="s">
        <v>41</v>
      </c>
      <c r="P312" s="136">
        <f t="shared" si="21"/>
        <v>0</v>
      </c>
      <c r="Q312" s="136">
        <v>1E-3</v>
      </c>
      <c r="R312" s="136">
        <f t="shared" si="22"/>
        <v>2.8000000000000001E-2</v>
      </c>
      <c r="S312" s="136">
        <v>0</v>
      </c>
      <c r="T312" s="137">
        <f t="shared" si="23"/>
        <v>0</v>
      </c>
      <c r="AR312" s="138" t="s">
        <v>188</v>
      </c>
      <c r="AT312" s="138" t="s">
        <v>289</v>
      </c>
      <c r="AU312" s="138" t="s">
        <v>159</v>
      </c>
      <c r="AY312" s="16" t="s">
        <v>152</v>
      </c>
      <c r="BE312" s="139">
        <f t="shared" si="24"/>
        <v>0</v>
      </c>
      <c r="BF312" s="139">
        <f t="shared" si="25"/>
        <v>0</v>
      </c>
      <c r="BG312" s="139">
        <f t="shared" si="26"/>
        <v>0</v>
      </c>
      <c r="BH312" s="139">
        <f t="shared" si="27"/>
        <v>0</v>
      </c>
      <c r="BI312" s="139">
        <f t="shared" si="28"/>
        <v>0</v>
      </c>
      <c r="BJ312" s="16" t="s">
        <v>81</v>
      </c>
      <c r="BK312" s="139">
        <f t="shared" si="29"/>
        <v>0</v>
      </c>
      <c r="BL312" s="16" t="s">
        <v>159</v>
      </c>
      <c r="BM312" s="138" t="s">
        <v>622</v>
      </c>
    </row>
    <row r="313" spans="2:65" s="1" customFormat="1" ht="16.5" customHeight="1">
      <c r="B313" s="31"/>
      <c r="C313" s="155" t="s">
        <v>623</v>
      </c>
      <c r="D313" s="155" t="s">
        <v>289</v>
      </c>
      <c r="E313" s="156" t="s">
        <v>624</v>
      </c>
      <c r="F313" s="157" t="s">
        <v>625</v>
      </c>
      <c r="G313" s="158" t="s">
        <v>176</v>
      </c>
      <c r="H313" s="159">
        <v>12</v>
      </c>
      <c r="I313" s="160"/>
      <c r="J313" s="161">
        <f t="shared" si="20"/>
        <v>0</v>
      </c>
      <c r="K313" s="157" t="s">
        <v>186</v>
      </c>
      <c r="L313" s="162"/>
      <c r="M313" s="163" t="s">
        <v>1</v>
      </c>
      <c r="N313" s="164" t="s">
        <v>41</v>
      </c>
      <c r="P313" s="136">
        <f t="shared" si="21"/>
        <v>0</v>
      </c>
      <c r="Q313" s="136">
        <v>1E-3</v>
      </c>
      <c r="R313" s="136">
        <f t="shared" si="22"/>
        <v>1.2E-2</v>
      </c>
      <c r="S313" s="136">
        <v>0</v>
      </c>
      <c r="T313" s="137">
        <f t="shared" si="23"/>
        <v>0</v>
      </c>
      <c r="AR313" s="138" t="s">
        <v>188</v>
      </c>
      <c r="AT313" s="138" t="s">
        <v>289</v>
      </c>
      <c r="AU313" s="138" t="s">
        <v>159</v>
      </c>
      <c r="AY313" s="16" t="s">
        <v>152</v>
      </c>
      <c r="BE313" s="139">
        <f t="shared" si="24"/>
        <v>0</v>
      </c>
      <c r="BF313" s="139">
        <f t="shared" si="25"/>
        <v>0</v>
      </c>
      <c r="BG313" s="139">
        <f t="shared" si="26"/>
        <v>0</v>
      </c>
      <c r="BH313" s="139">
        <f t="shared" si="27"/>
        <v>0</v>
      </c>
      <c r="BI313" s="139">
        <f t="shared" si="28"/>
        <v>0</v>
      </c>
      <c r="BJ313" s="16" t="s">
        <v>81</v>
      </c>
      <c r="BK313" s="139">
        <f t="shared" si="29"/>
        <v>0</v>
      </c>
      <c r="BL313" s="16" t="s">
        <v>159</v>
      </c>
      <c r="BM313" s="138" t="s">
        <v>626</v>
      </c>
    </row>
    <row r="314" spans="2:65" s="1" customFormat="1" ht="16.5" customHeight="1">
      <c r="B314" s="31"/>
      <c r="C314" s="155" t="s">
        <v>627</v>
      </c>
      <c r="D314" s="155" t="s">
        <v>289</v>
      </c>
      <c r="E314" s="156" t="s">
        <v>628</v>
      </c>
      <c r="F314" s="157" t="s">
        <v>629</v>
      </c>
      <c r="G314" s="158" t="s">
        <v>176</v>
      </c>
      <c r="H314" s="159">
        <v>23</v>
      </c>
      <c r="I314" s="160"/>
      <c r="J314" s="161">
        <f t="shared" si="20"/>
        <v>0</v>
      </c>
      <c r="K314" s="157" t="s">
        <v>186</v>
      </c>
      <c r="L314" s="162"/>
      <c r="M314" s="163" t="s">
        <v>1</v>
      </c>
      <c r="N314" s="164" t="s">
        <v>41</v>
      </c>
      <c r="P314" s="136">
        <f t="shared" si="21"/>
        <v>0</v>
      </c>
      <c r="Q314" s="136">
        <v>1E-3</v>
      </c>
      <c r="R314" s="136">
        <f t="shared" si="22"/>
        <v>2.3E-2</v>
      </c>
      <c r="S314" s="136">
        <v>0</v>
      </c>
      <c r="T314" s="137">
        <f t="shared" si="23"/>
        <v>0</v>
      </c>
      <c r="AR314" s="138" t="s">
        <v>188</v>
      </c>
      <c r="AT314" s="138" t="s">
        <v>289</v>
      </c>
      <c r="AU314" s="138" t="s">
        <v>159</v>
      </c>
      <c r="AY314" s="16" t="s">
        <v>152</v>
      </c>
      <c r="BE314" s="139">
        <f t="shared" si="24"/>
        <v>0</v>
      </c>
      <c r="BF314" s="139">
        <f t="shared" si="25"/>
        <v>0</v>
      </c>
      <c r="BG314" s="139">
        <f t="shared" si="26"/>
        <v>0</v>
      </c>
      <c r="BH314" s="139">
        <f t="shared" si="27"/>
        <v>0</v>
      </c>
      <c r="BI314" s="139">
        <f t="shared" si="28"/>
        <v>0</v>
      </c>
      <c r="BJ314" s="16" t="s">
        <v>81</v>
      </c>
      <c r="BK314" s="139">
        <f t="shared" si="29"/>
        <v>0</v>
      </c>
      <c r="BL314" s="16" t="s">
        <v>159</v>
      </c>
      <c r="BM314" s="138" t="s">
        <v>630</v>
      </c>
    </row>
    <row r="315" spans="2:65" s="1" customFormat="1" ht="16.5" customHeight="1">
      <c r="B315" s="31"/>
      <c r="C315" s="155" t="s">
        <v>631</v>
      </c>
      <c r="D315" s="155" t="s">
        <v>289</v>
      </c>
      <c r="E315" s="156" t="s">
        <v>632</v>
      </c>
      <c r="F315" s="157" t="s">
        <v>633</v>
      </c>
      <c r="G315" s="158" t="s">
        <v>176</v>
      </c>
      <c r="H315" s="159">
        <v>23</v>
      </c>
      <c r="I315" s="160"/>
      <c r="J315" s="161">
        <f t="shared" si="20"/>
        <v>0</v>
      </c>
      <c r="K315" s="157" t="s">
        <v>186</v>
      </c>
      <c r="L315" s="162"/>
      <c r="M315" s="163" t="s">
        <v>1</v>
      </c>
      <c r="N315" s="164" t="s">
        <v>41</v>
      </c>
      <c r="P315" s="136">
        <f t="shared" si="21"/>
        <v>0</v>
      </c>
      <c r="Q315" s="136">
        <v>1E-3</v>
      </c>
      <c r="R315" s="136">
        <f t="shared" si="22"/>
        <v>2.3E-2</v>
      </c>
      <c r="S315" s="136">
        <v>0</v>
      </c>
      <c r="T315" s="137">
        <f t="shared" si="23"/>
        <v>0</v>
      </c>
      <c r="AR315" s="138" t="s">
        <v>188</v>
      </c>
      <c r="AT315" s="138" t="s">
        <v>289</v>
      </c>
      <c r="AU315" s="138" t="s">
        <v>159</v>
      </c>
      <c r="AY315" s="16" t="s">
        <v>152</v>
      </c>
      <c r="BE315" s="139">
        <f t="shared" si="24"/>
        <v>0</v>
      </c>
      <c r="BF315" s="139">
        <f t="shared" si="25"/>
        <v>0</v>
      </c>
      <c r="BG315" s="139">
        <f t="shared" si="26"/>
        <v>0</v>
      </c>
      <c r="BH315" s="139">
        <f t="shared" si="27"/>
        <v>0</v>
      </c>
      <c r="BI315" s="139">
        <f t="shared" si="28"/>
        <v>0</v>
      </c>
      <c r="BJ315" s="16" t="s">
        <v>81</v>
      </c>
      <c r="BK315" s="139">
        <f t="shared" si="29"/>
        <v>0</v>
      </c>
      <c r="BL315" s="16" t="s">
        <v>159</v>
      </c>
      <c r="BM315" s="138" t="s">
        <v>634</v>
      </c>
    </row>
    <row r="316" spans="2:65" s="1" customFormat="1" ht="16.5" customHeight="1">
      <c r="B316" s="31"/>
      <c r="C316" s="155" t="s">
        <v>635</v>
      </c>
      <c r="D316" s="155" t="s">
        <v>289</v>
      </c>
      <c r="E316" s="156" t="s">
        <v>636</v>
      </c>
      <c r="F316" s="157" t="s">
        <v>637</v>
      </c>
      <c r="G316" s="158" t="s">
        <v>176</v>
      </c>
      <c r="H316" s="159">
        <v>17</v>
      </c>
      <c r="I316" s="160"/>
      <c r="J316" s="161">
        <f t="shared" si="20"/>
        <v>0</v>
      </c>
      <c r="K316" s="157" t="s">
        <v>186</v>
      </c>
      <c r="L316" s="162"/>
      <c r="M316" s="163" t="s">
        <v>1</v>
      </c>
      <c r="N316" s="164" t="s">
        <v>41</v>
      </c>
      <c r="P316" s="136">
        <f t="shared" si="21"/>
        <v>0</v>
      </c>
      <c r="Q316" s="136">
        <v>1E-3</v>
      </c>
      <c r="R316" s="136">
        <f t="shared" si="22"/>
        <v>1.7000000000000001E-2</v>
      </c>
      <c r="S316" s="136">
        <v>0</v>
      </c>
      <c r="T316" s="137">
        <f t="shared" si="23"/>
        <v>0</v>
      </c>
      <c r="AR316" s="138" t="s">
        <v>188</v>
      </c>
      <c r="AT316" s="138" t="s">
        <v>289</v>
      </c>
      <c r="AU316" s="138" t="s">
        <v>159</v>
      </c>
      <c r="AY316" s="16" t="s">
        <v>152</v>
      </c>
      <c r="BE316" s="139">
        <f t="shared" si="24"/>
        <v>0</v>
      </c>
      <c r="BF316" s="139">
        <f t="shared" si="25"/>
        <v>0</v>
      </c>
      <c r="BG316" s="139">
        <f t="shared" si="26"/>
        <v>0</v>
      </c>
      <c r="BH316" s="139">
        <f t="shared" si="27"/>
        <v>0</v>
      </c>
      <c r="BI316" s="139">
        <f t="shared" si="28"/>
        <v>0</v>
      </c>
      <c r="BJ316" s="16" t="s">
        <v>81</v>
      </c>
      <c r="BK316" s="139">
        <f t="shared" si="29"/>
        <v>0</v>
      </c>
      <c r="BL316" s="16" t="s">
        <v>159</v>
      </c>
      <c r="BM316" s="138" t="s">
        <v>638</v>
      </c>
    </row>
    <row r="317" spans="2:65" s="1" customFormat="1" ht="16.5" customHeight="1">
      <c r="B317" s="31"/>
      <c r="C317" s="155" t="s">
        <v>639</v>
      </c>
      <c r="D317" s="155" t="s">
        <v>289</v>
      </c>
      <c r="E317" s="156" t="s">
        <v>640</v>
      </c>
      <c r="F317" s="157" t="s">
        <v>641</v>
      </c>
      <c r="G317" s="158" t="s">
        <v>176</v>
      </c>
      <c r="H317" s="159">
        <v>12</v>
      </c>
      <c r="I317" s="160"/>
      <c r="J317" s="161">
        <f t="shared" si="20"/>
        <v>0</v>
      </c>
      <c r="K317" s="157" t="s">
        <v>186</v>
      </c>
      <c r="L317" s="162"/>
      <c r="M317" s="163" t="s">
        <v>1</v>
      </c>
      <c r="N317" s="164" t="s">
        <v>41</v>
      </c>
      <c r="P317" s="136">
        <f t="shared" si="21"/>
        <v>0</v>
      </c>
      <c r="Q317" s="136">
        <v>1E-3</v>
      </c>
      <c r="R317" s="136">
        <f t="shared" si="22"/>
        <v>1.2E-2</v>
      </c>
      <c r="S317" s="136">
        <v>0</v>
      </c>
      <c r="T317" s="137">
        <f t="shared" si="23"/>
        <v>0</v>
      </c>
      <c r="AR317" s="138" t="s">
        <v>188</v>
      </c>
      <c r="AT317" s="138" t="s">
        <v>289</v>
      </c>
      <c r="AU317" s="138" t="s">
        <v>159</v>
      </c>
      <c r="AY317" s="16" t="s">
        <v>152</v>
      </c>
      <c r="BE317" s="139">
        <f t="shared" si="24"/>
        <v>0</v>
      </c>
      <c r="BF317" s="139">
        <f t="shared" si="25"/>
        <v>0</v>
      </c>
      <c r="BG317" s="139">
        <f t="shared" si="26"/>
        <v>0</v>
      </c>
      <c r="BH317" s="139">
        <f t="shared" si="27"/>
        <v>0</v>
      </c>
      <c r="BI317" s="139">
        <f t="shared" si="28"/>
        <v>0</v>
      </c>
      <c r="BJ317" s="16" t="s">
        <v>81</v>
      </c>
      <c r="BK317" s="139">
        <f t="shared" si="29"/>
        <v>0</v>
      </c>
      <c r="BL317" s="16" t="s">
        <v>159</v>
      </c>
      <c r="BM317" s="138" t="s">
        <v>642</v>
      </c>
    </row>
    <row r="318" spans="2:65" s="1" customFormat="1" ht="16.5" customHeight="1">
      <c r="B318" s="31"/>
      <c r="C318" s="155" t="s">
        <v>643</v>
      </c>
      <c r="D318" s="155" t="s">
        <v>289</v>
      </c>
      <c r="E318" s="156" t="s">
        <v>644</v>
      </c>
      <c r="F318" s="157" t="s">
        <v>645</v>
      </c>
      <c r="G318" s="158" t="s">
        <v>176</v>
      </c>
      <c r="H318" s="159">
        <v>19</v>
      </c>
      <c r="I318" s="160"/>
      <c r="J318" s="161">
        <f t="shared" si="20"/>
        <v>0</v>
      </c>
      <c r="K318" s="157" t="s">
        <v>186</v>
      </c>
      <c r="L318" s="162"/>
      <c r="M318" s="163" t="s">
        <v>1</v>
      </c>
      <c r="N318" s="164" t="s">
        <v>41</v>
      </c>
      <c r="P318" s="136">
        <f t="shared" si="21"/>
        <v>0</v>
      </c>
      <c r="Q318" s="136">
        <v>1E-3</v>
      </c>
      <c r="R318" s="136">
        <f t="shared" si="22"/>
        <v>1.9E-2</v>
      </c>
      <c r="S318" s="136">
        <v>0</v>
      </c>
      <c r="T318" s="137">
        <f t="shared" si="23"/>
        <v>0</v>
      </c>
      <c r="AR318" s="138" t="s">
        <v>188</v>
      </c>
      <c r="AT318" s="138" t="s">
        <v>289</v>
      </c>
      <c r="AU318" s="138" t="s">
        <v>159</v>
      </c>
      <c r="AY318" s="16" t="s">
        <v>152</v>
      </c>
      <c r="BE318" s="139">
        <f t="shared" si="24"/>
        <v>0</v>
      </c>
      <c r="BF318" s="139">
        <f t="shared" si="25"/>
        <v>0</v>
      </c>
      <c r="BG318" s="139">
        <f t="shared" si="26"/>
        <v>0</v>
      </c>
      <c r="BH318" s="139">
        <f t="shared" si="27"/>
        <v>0</v>
      </c>
      <c r="BI318" s="139">
        <f t="shared" si="28"/>
        <v>0</v>
      </c>
      <c r="BJ318" s="16" t="s">
        <v>81</v>
      </c>
      <c r="BK318" s="139">
        <f t="shared" si="29"/>
        <v>0</v>
      </c>
      <c r="BL318" s="16" t="s">
        <v>159</v>
      </c>
      <c r="BM318" s="138" t="s">
        <v>646</v>
      </c>
    </row>
    <row r="319" spans="2:65" s="1" customFormat="1" ht="16.5" customHeight="1">
      <c r="B319" s="31"/>
      <c r="C319" s="155" t="s">
        <v>647</v>
      </c>
      <c r="D319" s="155" t="s">
        <v>289</v>
      </c>
      <c r="E319" s="156" t="s">
        <v>648</v>
      </c>
      <c r="F319" s="157" t="s">
        <v>649</v>
      </c>
      <c r="G319" s="158" t="s">
        <v>176</v>
      </c>
      <c r="H319" s="159">
        <v>23</v>
      </c>
      <c r="I319" s="160"/>
      <c r="J319" s="161">
        <f t="shared" si="20"/>
        <v>0</v>
      </c>
      <c r="K319" s="157" t="s">
        <v>186</v>
      </c>
      <c r="L319" s="162"/>
      <c r="M319" s="163" t="s">
        <v>1</v>
      </c>
      <c r="N319" s="164" t="s">
        <v>41</v>
      </c>
      <c r="P319" s="136">
        <f t="shared" si="21"/>
        <v>0</v>
      </c>
      <c r="Q319" s="136">
        <v>1E-3</v>
      </c>
      <c r="R319" s="136">
        <f t="shared" si="22"/>
        <v>2.3E-2</v>
      </c>
      <c r="S319" s="136">
        <v>0</v>
      </c>
      <c r="T319" s="137">
        <f t="shared" si="23"/>
        <v>0</v>
      </c>
      <c r="AR319" s="138" t="s">
        <v>188</v>
      </c>
      <c r="AT319" s="138" t="s">
        <v>289</v>
      </c>
      <c r="AU319" s="138" t="s">
        <v>159</v>
      </c>
      <c r="AY319" s="16" t="s">
        <v>152</v>
      </c>
      <c r="BE319" s="139">
        <f t="shared" si="24"/>
        <v>0</v>
      </c>
      <c r="BF319" s="139">
        <f t="shared" si="25"/>
        <v>0</v>
      </c>
      <c r="BG319" s="139">
        <f t="shared" si="26"/>
        <v>0</v>
      </c>
      <c r="BH319" s="139">
        <f t="shared" si="27"/>
        <v>0</v>
      </c>
      <c r="BI319" s="139">
        <f t="shared" si="28"/>
        <v>0</v>
      </c>
      <c r="BJ319" s="16" t="s">
        <v>81</v>
      </c>
      <c r="BK319" s="139">
        <f t="shared" si="29"/>
        <v>0</v>
      </c>
      <c r="BL319" s="16" t="s">
        <v>159</v>
      </c>
      <c r="BM319" s="138" t="s">
        <v>650</v>
      </c>
    </row>
    <row r="320" spans="2:65" s="1" customFormat="1" ht="16.5" customHeight="1">
      <c r="B320" s="31"/>
      <c r="C320" s="155" t="s">
        <v>651</v>
      </c>
      <c r="D320" s="155" t="s">
        <v>289</v>
      </c>
      <c r="E320" s="156" t="s">
        <v>652</v>
      </c>
      <c r="F320" s="157" t="s">
        <v>653</v>
      </c>
      <c r="G320" s="158" t="s">
        <v>176</v>
      </c>
      <c r="H320" s="159">
        <v>9</v>
      </c>
      <c r="I320" s="160"/>
      <c r="J320" s="161">
        <f t="shared" si="20"/>
        <v>0</v>
      </c>
      <c r="K320" s="157" t="s">
        <v>186</v>
      </c>
      <c r="L320" s="162"/>
      <c r="M320" s="163" t="s">
        <v>1</v>
      </c>
      <c r="N320" s="164" t="s">
        <v>41</v>
      </c>
      <c r="P320" s="136">
        <f t="shared" si="21"/>
        <v>0</v>
      </c>
      <c r="Q320" s="136">
        <v>1E-3</v>
      </c>
      <c r="R320" s="136">
        <f t="shared" si="22"/>
        <v>9.0000000000000011E-3</v>
      </c>
      <c r="S320" s="136">
        <v>0</v>
      </c>
      <c r="T320" s="137">
        <f t="shared" si="23"/>
        <v>0</v>
      </c>
      <c r="AR320" s="138" t="s">
        <v>188</v>
      </c>
      <c r="AT320" s="138" t="s">
        <v>289</v>
      </c>
      <c r="AU320" s="138" t="s">
        <v>159</v>
      </c>
      <c r="AY320" s="16" t="s">
        <v>152</v>
      </c>
      <c r="BE320" s="139">
        <f t="shared" si="24"/>
        <v>0</v>
      </c>
      <c r="BF320" s="139">
        <f t="shared" si="25"/>
        <v>0</v>
      </c>
      <c r="BG320" s="139">
        <f t="shared" si="26"/>
        <v>0</v>
      </c>
      <c r="BH320" s="139">
        <f t="shared" si="27"/>
        <v>0</v>
      </c>
      <c r="BI320" s="139">
        <f t="shared" si="28"/>
        <v>0</v>
      </c>
      <c r="BJ320" s="16" t="s">
        <v>81</v>
      </c>
      <c r="BK320" s="139">
        <f t="shared" si="29"/>
        <v>0</v>
      </c>
      <c r="BL320" s="16" t="s">
        <v>159</v>
      </c>
      <c r="BM320" s="138" t="s">
        <v>654</v>
      </c>
    </row>
    <row r="321" spans="2:65" s="1" customFormat="1" ht="16.5" customHeight="1">
      <c r="B321" s="31"/>
      <c r="C321" s="155" t="s">
        <v>655</v>
      </c>
      <c r="D321" s="155" t="s">
        <v>289</v>
      </c>
      <c r="E321" s="156" t="s">
        <v>656</v>
      </c>
      <c r="F321" s="157" t="s">
        <v>657</v>
      </c>
      <c r="G321" s="158" t="s">
        <v>176</v>
      </c>
      <c r="H321" s="159">
        <v>28</v>
      </c>
      <c r="I321" s="160"/>
      <c r="J321" s="161">
        <f t="shared" si="20"/>
        <v>0</v>
      </c>
      <c r="K321" s="157" t="s">
        <v>186</v>
      </c>
      <c r="L321" s="162"/>
      <c r="M321" s="163" t="s">
        <v>1</v>
      </c>
      <c r="N321" s="164" t="s">
        <v>41</v>
      </c>
      <c r="P321" s="136">
        <f t="shared" si="21"/>
        <v>0</v>
      </c>
      <c r="Q321" s="136">
        <v>1E-3</v>
      </c>
      <c r="R321" s="136">
        <f t="shared" si="22"/>
        <v>2.8000000000000001E-2</v>
      </c>
      <c r="S321" s="136">
        <v>0</v>
      </c>
      <c r="T321" s="137">
        <f t="shared" si="23"/>
        <v>0</v>
      </c>
      <c r="AR321" s="138" t="s">
        <v>188</v>
      </c>
      <c r="AT321" s="138" t="s">
        <v>289</v>
      </c>
      <c r="AU321" s="138" t="s">
        <v>159</v>
      </c>
      <c r="AY321" s="16" t="s">
        <v>152</v>
      </c>
      <c r="BE321" s="139">
        <f t="shared" si="24"/>
        <v>0</v>
      </c>
      <c r="BF321" s="139">
        <f t="shared" si="25"/>
        <v>0</v>
      </c>
      <c r="BG321" s="139">
        <f t="shared" si="26"/>
        <v>0</v>
      </c>
      <c r="BH321" s="139">
        <f t="shared" si="27"/>
        <v>0</v>
      </c>
      <c r="BI321" s="139">
        <f t="shared" si="28"/>
        <v>0</v>
      </c>
      <c r="BJ321" s="16" t="s">
        <v>81</v>
      </c>
      <c r="BK321" s="139">
        <f t="shared" si="29"/>
        <v>0</v>
      </c>
      <c r="BL321" s="16" t="s">
        <v>159</v>
      </c>
      <c r="BM321" s="138" t="s">
        <v>658</v>
      </c>
    </row>
    <row r="322" spans="2:65" s="1" customFormat="1" ht="16.5" customHeight="1">
      <c r="B322" s="31"/>
      <c r="C322" s="155" t="s">
        <v>659</v>
      </c>
      <c r="D322" s="155" t="s">
        <v>289</v>
      </c>
      <c r="E322" s="156" t="s">
        <v>660</v>
      </c>
      <c r="F322" s="157" t="s">
        <v>661</v>
      </c>
      <c r="G322" s="158" t="s">
        <v>176</v>
      </c>
      <c r="H322" s="159">
        <v>23</v>
      </c>
      <c r="I322" s="160"/>
      <c r="J322" s="161">
        <f t="shared" si="20"/>
        <v>0</v>
      </c>
      <c r="K322" s="157" t="s">
        <v>186</v>
      </c>
      <c r="L322" s="162"/>
      <c r="M322" s="163" t="s">
        <v>1</v>
      </c>
      <c r="N322" s="164" t="s">
        <v>41</v>
      </c>
      <c r="P322" s="136">
        <f t="shared" si="21"/>
        <v>0</v>
      </c>
      <c r="Q322" s="136">
        <v>1E-3</v>
      </c>
      <c r="R322" s="136">
        <f t="shared" si="22"/>
        <v>2.3E-2</v>
      </c>
      <c r="S322" s="136">
        <v>0</v>
      </c>
      <c r="T322" s="137">
        <f t="shared" si="23"/>
        <v>0</v>
      </c>
      <c r="AR322" s="138" t="s">
        <v>188</v>
      </c>
      <c r="AT322" s="138" t="s">
        <v>289</v>
      </c>
      <c r="AU322" s="138" t="s">
        <v>159</v>
      </c>
      <c r="AY322" s="16" t="s">
        <v>152</v>
      </c>
      <c r="BE322" s="139">
        <f t="shared" si="24"/>
        <v>0</v>
      </c>
      <c r="BF322" s="139">
        <f t="shared" si="25"/>
        <v>0</v>
      </c>
      <c r="BG322" s="139">
        <f t="shared" si="26"/>
        <v>0</v>
      </c>
      <c r="BH322" s="139">
        <f t="shared" si="27"/>
        <v>0</v>
      </c>
      <c r="BI322" s="139">
        <f t="shared" si="28"/>
        <v>0</v>
      </c>
      <c r="BJ322" s="16" t="s">
        <v>81</v>
      </c>
      <c r="BK322" s="139">
        <f t="shared" si="29"/>
        <v>0</v>
      </c>
      <c r="BL322" s="16" t="s">
        <v>159</v>
      </c>
      <c r="BM322" s="138" t="s">
        <v>662</v>
      </c>
    </row>
    <row r="323" spans="2:65" s="1" customFormat="1" ht="16.5" customHeight="1">
      <c r="B323" s="31"/>
      <c r="C323" s="155" t="s">
        <v>663</v>
      </c>
      <c r="D323" s="155" t="s">
        <v>289</v>
      </c>
      <c r="E323" s="156" t="s">
        <v>664</v>
      </c>
      <c r="F323" s="157" t="s">
        <v>665</v>
      </c>
      <c r="G323" s="158" t="s">
        <v>176</v>
      </c>
      <c r="H323" s="159">
        <v>19</v>
      </c>
      <c r="I323" s="160"/>
      <c r="J323" s="161">
        <f t="shared" si="20"/>
        <v>0</v>
      </c>
      <c r="K323" s="157" t="s">
        <v>186</v>
      </c>
      <c r="L323" s="162"/>
      <c r="M323" s="163" t="s">
        <v>1</v>
      </c>
      <c r="N323" s="164" t="s">
        <v>41</v>
      </c>
      <c r="P323" s="136">
        <f t="shared" si="21"/>
        <v>0</v>
      </c>
      <c r="Q323" s="136">
        <v>1E-3</v>
      </c>
      <c r="R323" s="136">
        <f t="shared" si="22"/>
        <v>1.9E-2</v>
      </c>
      <c r="S323" s="136">
        <v>0</v>
      </c>
      <c r="T323" s="137">
        <f t="shared" si="23"/>
        <v>0</v>
      </c>
      <c r="AR323" s="138" t="s">
        <v>188</v>
      </c>
      <c r="AT323" s="138" t="s">
        <v>289</v>
      </c>
      <c r="AU323" s="138" t="s">
        <v>159</v>
      </c>
      <c r="AY323" s="16" t="s">
        <v>152</v>
      </c>
      <c r="BE323" s="139">
        <f t="shared" si="24"/>
        <v>0</v>
      </c>
      <c r="BF323" s="139">
        <f t="shared" si="25"/>
        <v>0</v>
      </c>
      <c r="BG323" s="139">
        <f t="shared" si="26"/>
        <v>0</v>
      </c>
      <c r="BH323" s="139">
        <f t="shared" si="27"/>
        <v>0</v>
      </c>
      <c r="BI323" s="139">
        <f t="shared" si="28"/>
        <v>0</v>
      </c>
      <c r="BJ323" s="16" t="s">
        <v>81</v>
      </c>
      <c r="BK323" s="139">
        <f t="shared" si="29"/>
        <v>0</v>
      </c>
      <c r="BL323" s="16" t="s">
        <v>159</v>
      </c>
      <c r="BM323" s="138" t="s">
        <v>666</v>
      </c>
    </row>
    <row r="324" spans="2:65" s="1" customFormat="1" ht="16.5" customHeight="1">
      <c r="B324" s="31"/>
      <c r="C324" s="155" t="s">
        <v>667</v>
      </c>
      <c r="D324" s="155" t="s">
        <v>289</v>
      </c>
      <c r="E324" s="156" t="s">
        <v>668</v>
      </c>
      <c r="F324" s="157" t="s">
        <v>669</v>
      </c>
      <c r="G324" s="158" t="s">
        <v>176</v>
      </c>
      <c r="H324" s="159">
        <v>40</v>
      </c>
      <c r="I324" s="160"/>
      <c r="J324" s="161">
        <f t="shared" si="20"/>
        <v>0</v>
      </c>
      <c r="K324" s="157" t="s">
        <v>186</v>
      </c>
      <c r="L324" s="162"/>
      <c r="M324" s="163" t="s">
        <v>1</v>
      </c>
      <c r="N324" s="164" t="s">
        <v>41</v>
      </c>
      <c r="P324" s="136">
        <f t="shared" si="21"/>
        <v>0</v>
      </c>
      <c r="Q324" s="136">
        <v>1.01E-3</v>
      </c>
      <c r="R324" s="136">
        <f t="shared" si="22"/>
        <v>4.0400000000000005E-2</v>
      </c>
      <c r="S324" s="136">
        <v>0</v>
      </c>
      <c r="T324" s="137">
        <f t="shared" si="23"/>
        <v>0</v>
      </c>
      <c r="AR324" s="138" t="s">
        <v>188</v>
      </c>
      <c r="AT324" s="138" t="s">
        <v>289</v>
      </c>
      <c r="AU324" s="138" t="s">
        <v>159</v>
      </c>
      <c r="AY324" s="16" t="s">
        <v>152</v>
      </c>
      <c r="BE324" s="139">
        <f t="shared" si="24"/>
        <v>0</v>
      </c>
      <c r="BF324" s="139">
        <f t="shared" si="25"/>
        <v>0</v>
      </c>
      <c r="BG324" s="139">
        <f t="shared" si="26"/>
        <v>0</v>
      </c>
      <c r="BH324" s="139">
        <f t="shared" si="27"/>
        <v>0</v>
      </c>
      <c r="BI324" s="139">
        <f t="shared" si="28"/>
        <v>0</v>
      </c>
      <c r="BJ324" s="16" t="s">
        <v>81</v>
      </c>
      <c r="BK324" s="139">
        <f t="shared" si="29"/>
        <v>0</v>
      </c>
      <c r="BL324" s="16" t="s">
        <v>159</v>
      </c>
      <c r="BM324" s="138" t="s">
        <v>670</v>
      </c>
    </row>
    <row r="325" spans="2:65" s="1" customFormat="1" ht="16.5" customHeight="1">
      <c r="B325" s="31"/>
      <c r="C325" s="155" t="s">
        <v>671</v>
      </c>
      <c r="D325" s="155" t="s">
        <v>289</v>
      </c>
      <c r="E325" s="156" t="s">
        <v>672</v>
      </c>
      <c r="F325" s="157" t="s">
        <v>673</v>
      </c>
      <c r="G325" s="158" t="s">
        <v>176</v>
      </c>
      <c r="H325" s="159">
        <v>32</v>
      </c>
      <c r="I325" s="160"/>
      <c r="J325" s="161">
        <f t="shared" si="20"/>
        <v>0</v>
      </c>
      <c r="K325" s="157" t="s">
        <v>186</v>
      </c>
      <c r="L325" s="162"/>
      <c r="M325" s="163" t="s">
        <v>1</v>
      </c>
      <c r="N325" s="164" t="s">
        <v>41</v>
      </c>
      <c r="P325" s="136">
        <f t="shared" si="21"/>
        <v>0</v>
      </c>
      <c r="Q325" s="136">
        <v>1E-3</v>
      </c>
      <c r="R325" s="136">
        <f t="shared" si="22"/>
        <v>3.2000000000000001E-2</v>
      </c>
      <c r="S325" s="136">
        <v>0</v>
      </c>
      <c r="T325" s="137">
        <f t="shared" si="23"/>
        <v>0</v>
      </c>
      <c r="AR325" s="138" t="s">
        <v>188</v>
      </c>
      <c r="AT325" s="138" t="s">
        <v>289</v>
      </c>
      <c r="AU325" s="138" t="s">
        <v>159</v>
      </c>
      <c r="AY325" s="16" t="s">
        <v>152</v>
      </c>
      <c r="BE325" s="139">
        <f t="shared" si="24"/>
        <v>0</v>
      </c>
      <c r="BF325" s="139">
        <f t="shared" si="25"/>
        <v>0</v>
      </c>
      <c r="BG325" s="139">
        <f t="shared" si="26"/>
        <v>0</v>
      </c>
      <c r="BH325" s="139">
        <f t="shared" si="27"/>
        <v>0</v>
      </c>
      <c r="BI325" s="139">
        <f t="shared" si="28"/>
        <v>0</v>
      </c>
      <c r="BJ325" s="16" t="s">
        <v>81</v>
      </c>
      <c r="BK325" s="139">
        <f t="shared" si="29"/>
        <v>0</v>
      </c>
      <c r="BL325" s="16" t="s">
        <v>159</v>
      </c>
      <c r="BM325" s="138" t="s">
        <v>674</v>
      </c>
    </row>
    <row r="326" spans="2:65" s="1" customFormat="1" ht="16.5" customHeight="1">
      <c r="B326" s="31"/>
      <c r="C326" s="155" t="s">
        <v>675</v>
      </c>
      <c r="D326" s="155" t="s">
        <v>289</v>
      </c>
      <c r="E326" s="156" t="s">
        <v>676</v>
      </c>
      <c r="F326" s="157" t="s">
        <v>677</v>
      </c>
      <c r="G326" s="158" t="s">
        <v>176</v>
      </c>
      <c r="H326" s="159">
        <v>19</v>
      </c>
      <c r="I326" s="160"/>
      <c r="J326" s="161">
        <f t="shared" si="20"/>
        <v>0</v>
      </c>
      <c r="K326" s="157" t="s">
        <v>186</v>
      </c>
      <c r="L326" s="162"/>
      <c r="M326" s="163" t="s">
        <v>1</v>
      </c>
      <c r="N326" s="164" t="s">
        <v>41</v>
      </c>
      <c r="P326" s="136">
        <f t="shared" si="21"/>
        <v>0</v>
      </c>
      <c r="Q326" s="136">
        <v>1E-3</v>
      </c>
      <c r="R326" s="136">
        <f t="shared" si="22"/>
        <v>1.9E-2</v>
      </c>
      <c r="S326" s="136">
        <v>0</v>
      </c>
      <c r="T326" s="137">
        <f t="shared" si="23"/>
        <v>0</v>
      </c>
      <c r="AR326" s="138" t="s">
        <v>188</v>
      </c>
      <c r="AT326" s="138" t="s">
        <v>289</v>
      </c>
      <c r="AU326" s="138" t="s">
        <v>159</v>
      </c>
      <c r="AY326" s="16" t="s">
        <v>152</v>
      </c>
      <c r="BE326" s="139">
        <f t="shared" si="24"/>
        <v>0</v>
      </c>
      <c r="BF326" s="139">
        <f t="shared" si="25"/>
        <v>0</v>
      </c>
      <c r="BG326" s="139">
        <f t="shared" si="26"/>
        <v>0</v>
      </c>
      <c r="BH326" s="139">
        <f t="shared" si="27"/>
        <v>0</v>
      </c>
      <c r="BI326" s="139">
        <f t="shared" si="28"/>
        <v>0</v>
      </c>
      <c r="BJ326" s="16" t="s">
        <v>81</v>
      </c>
      <c r="BK326" s="139">
        <f t="shared" si="29"/>
        <v>0</v>
      </c>
      <c r="BL326" s="16" t="s">
        <v>159</v>
      </c>
      <c r="BM326" s="138" t="s">
        <v>678</v>
      </c>
    </row>
    <row r="327" spans="2:65" s="1" customFormat="1" ht="16.5" customHeight="1">
      <c r="B327" s="31"/>
      <c r="C327" s="155" t="s">
        <v>679</v>
      </c>
      <c r="D327" s="155" t="s">
        <v>289</v>
      </c>
      <c r="E327" s="156" t="s">
        <v>680</v>
      </c>
      <c r="F327" s="157" t="s">
        <v>681</v>
      </c>
      <c r="G327" s="158" t="s">
        <v>176</v>
      </c>
      <c r="H327" s="159">
        <v>9</v>
      </c>
      <c r="I327" s="160"/>
      <c r="J327" s="161">
        <f t="shared" si="20"/>
        <v>0</v>
      </c>
      <c r="K327" s="157" t="s">
        <v>186</v>
      </c>
      <c r="L327" s="162"/>
      <c r="M327" s="163" t="s">
        <v>1</v>
      </c>
      <c r="N327" s="164" t="s">
        <v>41</v>
      </c>
      <c r="P327" s="136">
        <f t="shared" si="21"/>
        <v>0</v>
      </c>
      <c r="Q327" s="136">
        <v>1E-3</v>
      </c>
      <c r="R327" s="136">
        <f t="shared" si="22"/>
        <v>9.0000000000000011E-3</v>
      </c>
      <c r="S327" s="136">
        <v>0</v>
      </c>
      <c r="T327" s="137">
        <f t="shared" si="23"/>
        <v>0</v>
      </c>
      <c r="AR327" s="138" t="s">
        <v>188</v>
      </c>
      <c r="AT327" s="138" t="s">
        <v>289</v>
      </c>
      <c r="AU327" s="138" t="s">
        <v>159</v>
      </c>
      <c r="AY327" s="16" t="s">
        <v>152</v>
      </c>
      <c r="BE327" s="139">
        <f t="shared" si="24"/>
        <v>0</v>
      </c>
      <c r="BF327" s="139">
        <f t="shared" si="25"/>
        <v>0</v>
      </c>
      <c r="BG327" s="139">
        <f t="shared" si="26"/>
        <v>0</v>
      </c>
      <c r="BH327" s="139">
        <f t="shared" si="27"/>
        <v>0</v>
      </c>
      <c r="BI327" s="139">
        <f t="shared" si="28"/>
        <v>0</v>
      </c>
      <c r="BJ327" s="16" t="s">
        <v>81</v>
      </c>
      <c r="BK327" s="139">
        <f t="shared" si="29"/>
        <v>0</v>
      </c>
      <c r="BL327" s="16" t="s">
        <v>159</v>
      </c>
      <c r="BM327" s="138" t="s">
        <v>682</v>
      </c>
    </row>
    <row r="328" spans="2:65" s="1" customFormat="1" ht="16.5" customHeight="1">
      <c r="B328" s="31"/>
      <c r="C328" s="155" t="s">
        <v>683</v>
      </c>
      <c r="D328" s="155" t="s">
        <v>289</v>
      </c>
      <c r="E328" s="156" t="s">
        <v>684</v>
      </c>
      <c r="F328" s="157" t="s">
        <v>685</v>
      </c>
      <c r="G328" s="158" t="s">
        <v>176</v>
      </c>
      <c r="H328" s="159">
        <v>6</v>
      </c>
      <c r="I328" s="160"/>
      <c r="J328" s="161">
        <f t="shared" si="20"/>
        <v>0</v>
      </c>
      <c r="K328" s="157" t="s">
        <v>186</v>
      </c>
      <c r="L328" s="162"/>
      <c r="M328" s="163" t="s">
        <v>1</v>
      </c>
      <c r="N328" s="164" t="s">
        <v>41</v>
      </c>
      <c r="P328" s="136">
        <f t="shared" si="21"/>
        <v>0</v>
      </c>
      <c r="Q328" s="136">
        <v>1E-3</v>
      </c>
      <c r="R328" s="136">
        <f t="shared" si="22"/>
        <v>6.0000000000000001E-3</v>
      </c>
      <c r="S328" s="136">
        <v>0</v>
      </c>
      <c r="T328" s="137">
        <f t="shared" si="23"/>
        <v>0</v>
      </c>
      <c r="AR328" s="138" t="s">
        <v>188</v>
      </c>
      <c r="AT328" s="138" t="s">
        <v>289</v>
      </c>
      <c r="AU328" s="138" t="s">
        <v>159</v>
      </c>
      <c r="AY328" s="16" t="s">
        <v>152</v>
      </c>
      <c r="BE328" s="139">
        <f t="shared" si="24"/>
        <v>0</v>
      </c>
      <c r="BF328" s="139">
        <f t="shared" si="25"/>
        <v>0</v>
      </c>
      <c r="BG328" s="139">
        <f t="shared" si="26"/>
        <v>0</v>
      </c>
      <c r="BH328" s="139">
        <f t="shared" si="27"/>
        <v>0</v>
      </c>
      <c r="BI328" s="139">
        <f t="shared" si="28"/>
        <v>0</v>
      </c>
      <c r="BJ328" s="16" t="s">
        <v>81</v>
      </c>
      <c r="BK328" s="139">
        <f t="shared" si="29"/>
        <v>0</v>
      </c>
      <c r="BL328" s="16" t="s">
        <v>159</v>
      </c>
      <c r="BM328" s="138" t="s">
        <v>686</v>
      </c>
    </row>
    <row r="329" spans="2:65" s="1" customFormat="1" ht="16.5" customHeight="1">
      <c r="B329" s="31"/>
      <c r="C329" s="155" t="s">
        <v>687</v>
      </c>
      <c r="D329" s="155" t="s">
        <v>289</v>
      </c>
      <c r="E329" s="156" t="s">
        <v>688</v>
      </c>
      <c r="F329" s="157" t="s">
        <v>689</v>
      </c>
      <c r="G329" s="158" t="s">
        <v>176</v>
      </c>
      <c r="H329" s="159">
        <v>9</v>
      </c>
      <c r="I329" s="160"/>
      <c r="J329" s="161">
        <f t="shared" si="20"/>
        <v>0</v>
      </c>
      <c r="K329" s="157" t="s">
        <v>186</v>
      </c>
      <c r="L329" s="162"/>
      <c r="M329" s="163" t="s">
        <v>1</v>
      </c>
      <c r="N329" s="164" t="s">
        <v>41</v>
      </c>
      <c r="P329" s="136">
        <f t="shared" si="21"/>
        <v>0</v>
      </c>
      <c r="Q329" s="136">
        <v>1E-3</v>
      </c>
      <c r="R329" s="136">
        <f t="shared" si="22"/>
        <v>9.0000000000000011E-3</v>
      </c>
      <c r="S329" s="136">
        <v>0</v>
      </c>
      <c r="T329" s="137">
        <f t="shared" si="23"/>
        <v>0</v>
      </c>
      <c r="AR329" s="138" t="s">
        <v>188</v>
      </c>
      <c r="AT329" s="138" t="s">
        <v>289</v>
      </c>
      <c r="AU329" s="138" t="s">
        <v>159</v>
      </c>
      <c r="AY329" s="16" t="s">
        <v>152</v>
      </c>
      <c r="BE329" s="139">
        <f t="shared" si="24"/>
        <v>0</v>
      </c>
      <c r="BF329" s="139">
        <f t="shared" si="25"/>
        <v>0</v>
      </c>
      <c r="BG329" s="139">
        <f t="shared" si="26"/>
        <v>0</v>
      </c>
      <c r="BH329" s="139">
        <f t="shared" si="27"/>
        <v>0</v>
      </c>
      <c r="BI329" s="139">
        <f t="shared" si="28"/>
        <v>0</v>
      </c>
      <c r="BJ329" s="16" t="s">
        <v>81</v>
      </c>
      <c r="BK329" s="139">
        <f t="shared" si="29"/>
        <v>0</v>
      </c>
      <c r="BL329" s="16" t="s">
        <v>159</v>
      </c>
      <c r="BM329" s="138" t="s">
        <v>690</v>
      </c>
    </row>
    <row r="330" spans="2:65" s="1" customFormat="1" ht="16.5" customHeight="1">
      <c r="B330" s="31"/>
      <c r="C330" s="155" t="s">
        <v>691</v>
      </c>
      <c r="D330" s="155" t="s">
        <v>289</v>
      </c>
      <c r="E330" s="156" t="s">
        <v>692</v>
      </c>
      <c r="F330" s="157" t="s">
        <v>693</v>
      </c>
      <c r="G330" s="158" t="s">
        <v>176</v>
      </c>
      <c r="H330" s="159">
        <v>132</v>
      </c>
      <c r="I330" s="160"/>
      <c r="J330" s="161">
        <f t="shared" si="20"/>
        <v>0</v>
      </c>
      <c r="K330" s="157" t="s">
        <v>186</v>
      </c>
      <c r="L330" s="162"/>
      <c r="M330" s="163" t="s">
        <v>1</v>
      </c>
      <c r="N330" s="164" t="s">
        <v>41</v>
      </c>
      <c r="P330" s="136">
        <f t="shared" si="21"/>
        <v>0</v>
      </c>
      <c r="Q330" s="136">
        <v>1E-3</v>
      </c>
      <c r="R330" s="136">
        <f t="shared" si="22"/>
        <v>0.13200000000000001</v>
      </c>
      <c r="S330" s="136">
        <v>0</v>
      </c>
      <c r="T330" s="137">
        <f t="shared" si="23"/>
        <v>0</v>
      </c>
      <c r="AR330" s="138" t="s">
        <v>188</v>
      </c>
      <c r="AT330" s="138" t="s">
        <v>289</v>
      </c>
      <c r="AU330" s="138" t="s">
        <v>159</v>
      </c>
      <c r="AY330" s="16" t="s">
        <v>152</v>
      </c>
      <c r="BE330" s="139">
        <f t="shared" si="24"/>
        <v>0</v>
      </c>
      <c r="BF330" s="139">
        <f t="shared" si="25"/>
        <v>0</v>
      </c>
      <c r="BG330" s="139">
        <f t="shared" si="26"/>
        <v>0</v>
      </c>
      <c r="BH330" s="139">
        <f t="shared" si="27"/>
        <v>0</v>
      </c>
      <c r="BI330" s="139">
        <f t="shared" si="28"/>
        <v>0</v>
      </c>
      <c r="BJ330" s="16" t="s">
        <v>81</v>
      </c>
      <c r="BK330" s="139">
        <f t="shared" si="29"/>
        <v>0</v>
      </c>
      <c r="BL330" s="16" t="s">
        <v>159</v>
      </c>
      <c r="BM330" s="138" t="s">
        <v>694</v>
      </c>
    </row>
    <row r="331" spans="2:65" s="1" customFormat="1" ht="16.5" customHeight="1">
      <c r="B331" s="31"/>
      <c r="C331" s="155" t="s">
        <v>695</v>
      </c>
      <c r="D331" s="155" t="s">
        <v>289</v>
      </c>
      <c r="E331" s="156" t="s">
        <v>696</v>
      </c>
      <c r="F331" s="157" t="s">
        <v>697</v>
      </c>
      <c r="G331" s="158" t="s">
        <v>176</v>
      </c>
      <c r="H331" s="159">
        <v>220</v>
      </c>
      <c r="I331" s="160"/>
      <c r="J331" s="161">
        <f t="shared" si="20"/>
        <v>0</v>
      </c>
      <c r="K331" s="157" t="s">
        <v>186</v>
      </c>
      <c r="L331" s="162"/>
      <c r="M331" s="163" t="s">
        <v>1</v>
      </c>
      <c r="N331" s="164" t="s">
        <v>41</v>
      </c>
      <c r="P331" s="136">
        <f t="shared" si="21"/>
        <v>0</v>
      </c>
      <c r="Q331" s="136">
        <v>1E-3</v>
      </c>
      <c r="R331" s="136">
        <f t="shared" si="22"/>
        <v>0.22</v>
      </c>
      <c r="S331" s="136">
        <v>0</v>
      </c>
      <c r="T331" s="137">
        <f t="shared" si="23"/>
        <v>0</v>
      </c>
      <c r="AR331" s="138" t="s">
        <v>188</v>
      </c>
      <c r="AT331" s="138" t="s">
        <v>289</v>
      </c>
      <c r="AU331" s="138" t="s">
        <v>159</v>
      </c>
      <c r="AY331" s="16" t="s">
        <v>152</v>
      </c>
      <c r="BE331" s="139">
        <f t="shared" si="24"/>
        <v>0</v>
      </c>
      <c r="BF331" s="139">
        <f t="shared" si="25"/>
        <v>0</v>
      </c>
      <c r="BG331" s="139">
        <f t="shared" si="26"/>
        <v>0</v>
      </c>
      <c r="BH331" s="139">
        <f t="shared" si="27"/>
        <v>0</v>
      </c>
      <c r="BI331" s="139">
        <f t="shared" si="28"/>
        <v>0</v>
      </c>
      <c r="BJ331" s="16" t="s">
        <v>81</v>
      </c>
      <c r="BK331" s="139">
        <f t="shared" si="29"/>
        <v>0</v>
      </c>
      <c r="BL331" s="16" t="s">
        <v>159</v>
      </c>
      <c r="BM331" s="138" t="s">
        <v>698</v>
      </c>
    </row>
    <row r="332" spans="2:65" s="1" customFormat="1" ht="16.5" customHeight="1">
      <c r="B332" s="31"/>
      <c r="C332" s="155" t="s">
        <v>699</v>
      </c>
      <c r="D332" s="155" t="s">
        <v>289</v>
      </c>
      <c r="E332" s="156" t="s">
        <v>700</v>
      </c>
      <c r="F332" s="157" t="s">
        <v>701</v>
      </c>
      <c r="G332" s="158" t="s">
        <v>176</v>
      </c>
      <c r="H332" s="159">
        <v>220</v>
      </c>
      <c r="I332" s="160"/>
      <c r="J332" s="161">
        <f t="shared" si="20"/>
        <v>0</v>
      </c>
      <c r="K332" s="157" t="s">
        <v>186</v>
      </c>
      <c r="L332" s="162"/>
      <c r="M332" s="163" t="s">
        <v>1</v>
      </c>
      <c r="N332" s="164" t="s">
        <v>41</v>
      </c>
      <c r="P332" s="136">
        <f t="shared" si="21"/>
        <v>0</v>
      </c>
      <c r="Q332" s="136">
        <v>1E-3</v>
      </c>
      <c r="R332" s="136">
        <f t="shared" si="22"/>
        <v>0.22</v>
      </c>
      <c r="S332" s="136">
        <v>0</v>
      </c>
      <c r="T332" s="137">
        <f t="shared" si="23"/>
        <v>0</v>
      </c>
      <c r="AR332" s="138" t="s">
        <v>188</v>
      </c>
      <c r="AT332" s="138" t="s">
        <v>289</v>
      </c>
      <c r="AU332" s="138" t="s">
        <v>159</v>
      </c>
      <c r="AY332" s="16" t="s">
        <v>152</v>
      </c>
      <c r="BE332" s="139">
        <f t="shared" si="24"/>
        <v>0</v>
      </c>
      <c r="BF332" s="139">
        <f t="shared" si="25"/>
        <v>0</v>
      </c>
      <c r="BG332" s="139">
        <f t="shared" si="26"/>
        <v>0</v>
      </c>
      <c r="BH332" s="139">
        <f t="shared" si="27"/>
        <v>0</v>
      </c>
      <c r="BI332" s="139">
        <f t="shared" si="28"/>
        <v>0</v>
      </c>
      <c r="BJ332" s="16" t="s">
        <v>81</v>
      </c>
      <c r="BK332" s="139">
        <f t="shared" si="29"/>
        <v>0</v>
      </c>
      <c r="BL332" s="16" t="s">
        <v>159</v>
      </c>
      <c r="BM332" s="138" t="s">
        <v>702</v>
      </c>
    </row>
    <row r="333" spans="2:65" s="1" customFormat="1" ht="16.5" customHeight="1">
      <c r="B333" s="31"/>
      <c r="C333" s="155" t="s">
        <v>703</v>
      </c>
      <c r="D333" s="155" t="s">
        <v>289</v>
      </c>
      <c r="E333" s="156" t="s">
        <v>704</v>
      </c>
      <c r="F333" s="157" t="s">
        <v>705</v>
      </c>
      <c r="G333" s="158" t="s">
        <v>176</v>
      </c>
      <c r="H333" s="159">
        <v>132</v>
      </c>
      <c r="I333" s="160"/>
      <c r="J333" s="161">
        <f t="shared" si="20"/>
        <v>0</v>
      </c>
      <c r="K333" s="157" t="s">
        <v>186</v>
      </c>
      <c r="L333" s="162"/>
      <c r="M333" s="163" t="s">
        <v>1</v>
      </c>
      <c r="N333" s="164" t="s">
        <v>41</v>
      </c>
      <c r="P333" s="136">
        <f t="shared" si="21"/>
        <v>0</v>
      </c>
      <c r="Q333" s="136">
        <v>1E-3</v>
      </c>
      <c r="R333" s="136">
        <f t="shared" si="22"/>
        <v>0.13200000000000001</v>
      </c>
      <c r="S333" s="136">
        <v>0</v>
      </c>
      <c r="T333" s="137">
        <f t="shared" si="23"/>
        <v>0</v>
      </c>
      <c r="AR333" s="138" t="s">
        <v>188</v>
      </c>
      <c r="AT333" s="138" t="s">
        <v>289</v>
      </c>
      <c r="AU333" s="138" t="s">
        <v>159</v>
      </c>
      <c r="AY333" s="16" t="s">
        <v>152</v>
      </c>
      <c r="BE333" s="139">
        <f t="shared" si="24"/>
        <v>0</v>
      </c>
      <c r="BF333" s="139">
        <f t="shared" si="25"/>
        <v>0</v>
      </c>
      <c r="BG333" s="139">
        <f t="shared" si="26"/>
        <v>0</v>
      </c>
      <c r="BH333" s="139">
        <f t="shared" si="27"/>
        <v>0</v>
      </c>
      <c r="BI333" s="139">
        <f t="shared" si="28"/>
        <v>0</v>
      </c>
      <c r="BJ333" s="16" t="s">
        <v>81</v>
      </c>
      <c r="BK333" s="139">
        <f t="shared" si="29"/>
        <v>0</v>
      </c>
      <c r="BL333" s="16" t="s">
        <v>159</v>
      </c>
      <c r="BM333" s="138" t="s">
        <v>706</v>
      </c>
    </row>
    <row r="334" spans="2:65" s="1" customFormat="1" ht="16.5" customHeight="1">
      <c r="B334" s="31"/>
      <c r="C334" s="155" t="s">
        <v>707</v>
      </c>
      <c r="D334" s="155" t="s">
        <v>289</v>
      </c>
      <c r="E334" s="156" t="s">
        <v>708</v>
      </c>
      <c r="F334" s="157" t="s">
        <v>709</v>
      </c>
      <c r="G334" s="158" t="s">
        <v>176</v>
      </c>
      <c r="H334" s="159">
        <v>264</v>
      </c>
      <c r="I334" s="160"/>
      <c r="J334" s="161">
        <f t="shared" si="20"/>
        <v>0</v>
      </c>
      <c r="K334" s="157" t="s">
        <v>186</v>
      </c>
      <c r="L334" s="162"/>
      <c r="M334" s="163" t="s">
        <v>1</v>
      </c>
      <c r="N334" s="164" t="s">
        <v>41</v>
      </c>
      <c r="P334" s="136">
        <f t="shared" si="21"/>
        <v>0</v>
      </c>
      <c r="Q334" s="136">
        <v>1E-3</v>
      </c>
      <c r="R334" s="136">
        <f t="shared" si="22"/>
        <v>0.26400000000000001</v>
      </c>
      <c r="S334" s="136">
        <v>0</v>
      </c>
      <c r="T334" s="137">
        <f t="shared" si="23"/>
        <v>0</v>
      </c>
      <c r="AR334" s="138" t="s">
        <v>188</v>
      </c>
      <c r="AT334" s="138" t="s">
        <v>289</v>
      </c>
      <c r="AU334" s="138" t="s">
        <v>159</v>
      </c>
      <c r="AY334" s="16" t="s">
        <v>152</v>
      </c>
      <c r="BE334" s="139">
        <f t="shared" si="24"/>
        <v>0</v>
      </c>
      <c r="BF334" s="139">
        <f t="shared" si="25"/>
        <v>0</v>
      </c>
      <c r="BG334" s="139">
        <f t="shared" si="26"/>
        <v>0</v>
      </c>
      <c r="BH334" s="139">
        <f t="shared" si="27"/>
        <v>0</v>
      </c>
      <c r="BI334" s="139">
        <f t="shared" si="28"/>
        <v>0</v>
      </c>
      <c r="BJ334" s="16" t="s">
        <v>81</v>
      </c>
      <c r="BK334" s="139">
        <f t="shared" si="29"/>
        <v>0</v>
      </c>
      <c r="BL334" s="16" t="s">
        <v>159</v>
      </c>
      <c r="BM334" s="138" t="s">
        <v>710</v>
      </c>
    </row>
    <row r="335" spans="2:65" s="1" customFormat="1" ht="16.5" customHeight="1">
      <c r="B335" s="31"/>
      <c r="C335" s="155" t="s">
        <v>711</v>
      </c>
      <c r="D335" s="155" t="s">
        <v>289</v>
      </c>
      <c r="E335" s="156" t="s">
        <v>712</v>
      </c>
      <c r="F335" s="157" t="s">
        <v>713</v>
      </c>
      <c r="G335" s="158" t="s">
        <v>176</v>
      </c>
      <c r="H335" s="159">
        <v>220</v>
      </c>
      <c r="I335" s="160"/>
      <c r="J335" s="161">
        <f t="shared" si="20"/>
        <v>0</v>
      </c>
      <c r="K335" s="157" t="s">
        <v>186</v>
      </c>
      <c r="L335" s="162"/>
      <c r="M335" s="163" t="s">
        <v>1</v>
      </c>
      <c r="N335" s="164" t="s">
        <v>41</v>
      </c>
      <c r="P335" s="136">
        <f t="shared" si="21"/>
        <v>0</v>
      </c>
      <c r="Q335" s="136">
        <v>1E-3</v>
      </c>
      <c r="R335" s="136">
        <f t="shared" si="22"/>
        <v>0.22</v>
      </c>
      <c r="S335" s="136">
        <v>0</v>
      </c>
      <c r="T335" s="137">
        <f t="shared" si="23"/>
        <v>0</v>
      </c>
      <c r="AR335" s="138" t="s">
        <v>188</v>
      </c>
      <c r="AT335" s="138" t="s">
        <v>289</v>
      </c>
      <c r="AU335" s="138" t="s">
        <v>159</v>
      </c>
      <c r="AY335" s="16" t="s">
        <v>152</v>
      </c>
      <c r="BE335" s="139">
        <f t="shared" si="24"/>
        <v>0</v>
      </c>
      <c r="BF335" s="139">
        <f t="shared" si="25"/>
        <v>0</v>
      </c>
      <c r="BG335" s="139">
        <f t="shared" si="26"/>
        <v>0</v>
      </c>
      <c r="BH335" s="139">
        <f t="shared" si="27"/>
        <v>0</v>
      </c>
      <c r="BI335" s="139">
        <f t="shared" si="28"/>
        <v>0</v>
      </c>
      <c r="BJ335" s="16" t="s">
        <v>81</v>
      </c>
      <c r="BK335" s="139">
        <f t="shared" si="29"/>
        <v>0</v>
      </c>
      <c r="BL335" s="16" t="s">
        <v>159</v>
      </c>
      <c r="BM335" s="138" t="s">
        <v>714</v>
      </c>
    </row>
    <row r="336" spans="2:65" s="11" customFormat="1" ht="20.85" customHeight="1">
      <c r="B336" s="115"/>
      <c r="D336" s="116" t="s">
        <v>75</v>
      </c>
      <c r="E336" s="125" t="s">
        <v>715</v>
      </c>
      <c r="F336" s="125" t="s">
        <v>716</v>
      </c>
      <c r="I336" s="118"/>
      <c r="J336" s="126">
        <f>BK336</f>
        <v>0</v>
      </c>
      <c r="L336" s="115"/>
      <c r="M336" s="120"/>
      <c r="P336" s="121">
        <f>SUM(P337:P355)</f>
        <v>0</v>
      </c>
      <c r="R336" s="121">
        <f>SUM(R337:R355)</f>
        <v>1.0100000000000001E-2</v>
      </c>
      <c r="T336" s="122">
        <f>SUM(T337:T355)</f>
        <v>0</v>
      </c>
      <c r="AR336" s="116" t="s">
        <v>159</v>
      </c>
      <c r="AT336" s="123" t="s">
        <v>75</v>
      </c>
      <c r="AU336" s="123" t="s">
        <v>86</v>
      </c>
      <c r="AY336" s="116" t="s">
        <v>152</v>
      </c>
      <c r="BK336" s="124">
        <f>SUM(BK337:BK355)</f>
        <v>0</v>
      </c>
    </row>
    <row r="337" spans="2:65" s="1" customFormat="1" ht="21.75" customHeight="1">
      <c r="B337" s="31"/>
      <c r="C337" s="127" t="s">
        <v>717</v>
      </c>
      <c r="D337" s="127" t="s">
        <v>155</v>
      </c>
      <c r="E337" s="128" t="s">
        <v>502</v>
      </c>
      <c r="F337" s="129" t="s">
        <v>503</v>
      </c>
      <c r="G337" s="130" t="s">
        <v>84</v>
      </c>
      <c r="H337" s="131">
        <v>200</v>
      </c>
      <c r="I337" s="132"/>
      <c r="J337" s="133">
        <f>ROUND(I337*H337,2)</f>
        <v>0</v>
      </c>
      <c r="K337" s="129" t="s">
        <v>158</v>
      </c>
      <c r="L337" s="31"/>
      <c r="M337" s="134" t="s">
        <v>1</v>
      </c>
      <c r="N337" s="135" t="s">
        <v>41</v>
      </c>
      <c r="P337" s="136">
        <f>O337*H337</f>
        <v>0</v>
      </c>
      <c r="Q337" s="136">
        <v>0</v>
      </c>
      <c r="R337" s="136">
        <f>Q337*H337</f>
        <v>0</v>
      </c>
      <c r="S337" s="136">
        <v>0</v>
      </c>
      <c r="T337" s="137">
        <f>S337*H337</f>
        <v>0</v>
      </c>
      <c r="AR337" s="138" t="s">
        <v>245</v>
      </c>
      <c r="AT337" s="138" t="s">
        <v>155</v>
      </c>
      <c r="AU337" s="138" t="s">
        <v>94</v>
      </c>
      <c r="AY337" s="16" t="s">
        <v>152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6" t="s">
        <v>81</v>
      </c>
      <c r="BK337" s="139">
        <f>ROUND(I337*H337,2)</f>
        <v>0</v>
      </c>
      <c r="BL337" s="16" t="s">
        <v>245</v>
      </c>
      <c r="BM337" s="138" t="s">
        <v>718</v>
      </c>
    </row>
    <row r="338" spans="2:65" s="12" customFormat="1" ht="11.25">
      <c r="B338" s="140"/>
      <c r="D338" s="141" t="s">
        <v>161</v>
      </c>
      <c r="E338" s="142" t="s">
        <v>1</v>
      </c>
      <c r="F338" s="143" t="s">
        <v>114</v>
      </c>
      <c r="H338" s="144">
        <v>200</v>
      </c>
      <c r="I338" s="145"/>
      <c r="L338" s="140"/>
      <c r="M338" s="146"/>
      <c r="T338" s="147"/>
      <c r="AT338" s="142" t="s">
        <v>161</v>
      </c>
      <c r="AU338" s="142" t="s">
        <v>94</v>
      </c>
      <c r="AV338" s="12" t="s">
        <v>86</v>
      </c>
      <c r="AW338" s="12" t="s">
        <v>32</v>
      </c>
      <c r="AX338" s="12" t="s">
        <v>81</v>
      </c>
      <c r="AY338" s="142" t="s">
        <v>152</v>
      </c>
    </row>
    <row r="339" spans="2:65" s="1" customFormat="1" ht="16.5" customHeight="1">
      <c r="B339" s="31"/>
      <c r="C339" s="155" t="s">
        <v>719</v>
      </c>
      <c r="D339" s="155" t="s">
        <v>289</v>
      </c>
      <c r="E339" s="156" t="s">
        <v>507</v>
      </c>
      <c r="F339" s="157" t="s">
        <v>508</v>
      </c>
      <c r="G339" s="158" t="s">
        <v>509</v>
      </c>
      <c r="H339" s="159">
        <v>0.1</v>
      </c>
      <c r="I339" s="160"/>
      <c r="J339" s="161">
        <f>ROUND(I339*H339,2)</f>
        <v>0</v>
      </c>
      <c r="K339" s="157" t="s">
        <v>158</v>
      </c>
      <c r="L339" s="162"/>
      <c r="M339" s="163" t="s">
        <v>1</v>
      </c>
      <c r="N339" s="164" t="s">
        <v>41</v>
      </c>
      <c r="P339" s="136">
        <f>O339*H339</f>
        <v>0</v>
      </c>
      <c r="Q339" s="136">
        <v>1E-3</v>
      </c>
      <c r="R339" s="136">
        <f>Q339*H339</f>
        <v>1E-4</v>
      </c>
      <c r="S339" s="136">
        <v>0</v>
      </c>
      <c r="T339" s="137">
        <f>S339*H339</f>
        <v>0</v>
      </c>
      <c r="AR339" s="138" t="s">
        <v>245</v>
      </c>
      <c r="AT339" s="138" t="s">
        <v>289</v>
      </c>
      <c r="AU339" s="138" t="s">
        <v>94</v>
      </c>
      <c r="AY339" s="16" t="s">
        <v>152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6" t="s">
        <v>81</v>
      </c>
      <c r="BK339" s="139">
        <f>ROUND(I339*H339,2)</f>
        <v>0</v>
      </c>
      <c r="BL339" s="16" t="s">
        <v>245</v>
      </c>
      <c r="BM339" s="138" t="s">
        <v>720</v>
      </c>
    </row>
    <row r="340" spans="2:65" s="12" customFormat="1" ht="11.25">
      <c r="B340" s="140"/>
      <c r="D340" s="141" t="s">
        <v>161</v>
      </c>
      <c r="F340" s="143" t="s">
        <v>721</v>
      </c>
      <c r="H340" s="144">
        <v>0.1</v>
      </c>
      <c r="I340" s="145"/>
      <c r="L340" s="140"/>
      <c r="M340" s="146"/>
      <c r="T340" s="147"/>
      <c r="AT340" s="142" t="s">
        <v>161</v>
      </c>
      <c r="AU340" s="142" t="s">
        <v>94</v>
      </c>
      <c r="AV340" s="12" t="s">
        <v>86</v>
      </c>
      <c r="AW340" s="12" t="s">
        <v>4</v>
      </c>
      <c r="AX340" s="12" t="s">
        <v>81</v>
      </c>
      <c r="AY340" s="142" t="s">
        <v>152</v>
      </c>
    </row>
    <row r="341" spans="2:65" s="1" customFormat="1" ht="16.5" customHeight="1">
      <c r="B341" s="31"/>
      <c r="C341" s="127" t="s">
        <v>722</v>
      </c>
      <c r="D341" s="127" t="s">
        <v>155</v>
      </c>
      <c r="E341" s="128" t="s">
        <v>723</v>
      </c>
      <c r="F341" s="129" t="s">
        <v>527</v>
      </c>
      <c r="G341" s="130" t="s">
        <v>84</v>
      </c>
      <c r="H341" s="131">
        <v>200</v>
      </c>
      <c r="I341" s="132"/>
      <c r="J341" s="133">
        <f>ROUND(I341*H341,2)</f>
        <v>0</v>
      </c>
      <c r="K341" s="129" t="s">
        <v>158</v>
      </c>
      <c r="L341" s="31"/>
      <c r="M341" s="134" t="s">
        <v>1</v>
      </c>
      <c r="N341" s="135" t="s">
        <v>41</v>
      </c>
      <c r="P341" s="136">
        <f>O341*H341</f>
        <v>0</v>
      </c>
      <c r="Q341" s="136">
        <v>0</v>
      </c>
      <c r="R341" s="136">
        <f>Q341*H341</f>
        <v>0</v>
      </c>
      <c r="S341" s="136">
        <v>0</v>
      </c>
      <c r="T341" s="137">
        <f>S341*H341</f>
        <v>0</v>
      </c>
      <c r="AR341" s="138" t="s">
        <v>245</v>
      </c>
      <c r="AT341" s="138" t="s">
        <v>155</v>
      </c>
      <c r="AU341" s="138" t="s">
        <v>94</v>
      </c>
      <c r="AY341" s="16" t="s">
        <v>152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6" t="s">
        <v>81</v>
      </c>
      <c r="BK341" s="139">
        <f>ROUND(I341*H341,2)</f>
        <v>0</v>
      </c>
      <c r="BL341" s="16" t="s">
        <v>245</v>
      </c>
      <c r="BM341" s="138" t="s">
        <v>724</v>
      </c>
    </row>
    <row r="342" spans="2:65" s="1" customFormat="1" ht="16.5" customHeight="1">
      <c r="B342" s="31"/>
      <c r="C342" s="127" t="s">
        <v>725</v>
      </c>
      <c r="D342" s="127" t="s">
        <v>155</v>
      </c>
      <c r="E342" s="128" t="s">
        <v>726</v>
      </c>
      <c r="F342" s="129" t="s">
        <v>531</v>
      </c>
      <c r="G342" s="130" t="s">
        <v>84</v>
      </c>
      <c r="H342" s="131">
        <v>200</v>
      </c>
      <c r="I342" s="132"/>
      <c r="J342" s="133">
        <f>ROUND(I342*H342,2)</f>
        <v>0</v>
      </c>
      <c r="K342" s="129" t="s">
        <v>158</v>
      </c>
      <c r="L342" s="31"/>
      <c r="M342" s="134" t="s">
        <v>1</v>
      </c>
      <c r="N342" s="135" t="s">
        <v>41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245</v>
      </c>
      <c r="AT342" s="138" t="s">
        <v>155</v>
      </c>
      <c r="AU342" s="138" t="s">
        <v>94</v>
      </c>
      <c r="AY342" s="16" t="s">
        <v>152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6" t="s">
        <v>81</v>
      </c>
      <c r="BK342" s="139">
        <f>ROUND(I342*H342,2)</f>
        <v>0</v>
      </c>
      <c r="BL342" s="16" t="s">
        <v>245</v>
      </c>
      <c r="BM342" s="138" t="s">
        <v>727</v>
      </c>
    </row>
    <row r="343" spans="2:65" s="1" customFormat="1" ht="16.5" customHeight="1">
      <c r="B343" s="31"/>
      <c r="C343" s="127" t="s">
        <v>728</v>
      </c>
      <c r="D343" s="127" t="s">
        <v>155</v>
      </c>
      <c r="E343" s="128" t="s">
        <v>729</v>
      </c>
      <c r="F343" s="129" t="s">
        <v>730</v>
      </c>
      <c r="G343" s="130" t="s">
        <v>196</v>
      </c>
      <c r="H343" s="131">
        <v>4.0000000000000001E-3</v>
      </c>
      <c r="I343" s="132"/>
      <c r="J343" s="133">
        <f>ROUND(I343*H343,2)</f>
        <v>0</v>
      </c>
      <c r="K343" s="129" t="s">
        <v>158</v>
      </c>
      <c r="L343" s="31"/>
      <c r="M343" s="134" t="s">
        <v>1</v>
      </c>
      <c r="N343" s="135" t="s">
        <v>41</v>
      </c>
      <c r="P343" s="136">
        <f>O343*H343</f>
        <v>0</v>
      </c>
      <c r="Q343" s="136">
        <v>0</v>
      </c>
      <c r="R343" s="136">
        <f>Q343*H343</f>
        <v>0</v>
      </c>
      <c r="S343" s="136">
        <v>0</v>
      </c>
      <c r="T343" s="137">
        <f>S343*H343</f>
        <v>0</v>
      </c>
      <c r="AR343" s="138" t="s">
        <v>245</v>
      </c>
      <c r="AT343" s="138" t="s">
        <v>155</v>
      </c>
      <c r="AU343" s="138" t="s">
        <v>94</v>
      </c>
      <c r="AY343" s="16" t="s">
        <v>152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6" t="s">
        <v>81</v>
      </c>
      <c r="BK343" s="139">
        <f>ROUND(I343*H343,2)</f>
        <v>0</v>
      </c>
      <c r="BL343" s="16" t="s">
        <v>245</v>
      </c>
      <c r="BM343" s="138" t="s">
        <v>731</v>
      </c>
    </row>
    <row r="344" spans="2:65" s="12" customFormat="1" ht="11.25">
      <c r="B344" s="140"/>
      <c r="D344" s="141" t="s">
        <v>161</v>
      </c>
      <c r="F344" s="143" t="s">
        <v>732</v>
      </c>
      <c r="H344" s="144">
        <v>4.0000000000000001E-3</v>
      </c>
      <c r="I344" s="145"/>
      <c r="L344" s="140"/>
      <c r="M344" s="146"/>
      <c r="T344" s="147"/>
      <c r="AT344" s="142" t="s">
        <v>161</v>
      </c>
      <c r="AU344" s="142" t="s">
        <v>94</v>
      </c>
      <c r="AV344" s="12" t="s">
        <v>86</v>
      </c>
      <c r="AW344" s="12" t="s">
        <v>4</v>
      </c>
      <c r="AX344" s="12" t="s">
        <v>81</v>
      </c>
      <c r="AY344" s="142" t="s">
        <v>152</v>
      </c>
    </row>
    <row r="345" spans="2:65" s="1" customFormat="1" ht="16.5" customHeight="1">
      <c r="B345" s="31"/>
      <c r="C345" s="155" t="s">
        <v>733</v>
      </c>
      <c r="D345" s="155" t="s">
        <v>289</v>
      </c>
      <c r="E345" s="156" t="s">
        <v>734</v>
      </c>
      <c r="F345" s="157" t="s">
        <v>735</v>
      </c>
      <c r="G345" s="158" t="s">
        <v>408</v>
      </c>
      <c r="H345" s="159">
        <v>4</v>
      </c>
      <c r="I345" s="160"/>
      <c r="J345" s="161">
        <f>ROUND(I345*H345,2)</f>
        <v>0</v>
      </c>
      <c r="K345" s="157" t="s">
        <v>158</v>
      </c>
      <c r="L345" s="162"/>
      <c r="M345" s="163" t="s">
        <v>1</v>
      </c>
      <c r="N345" s="164" t="s">
        <v>41</v>
      </c>
      <c r="P345" s="136">
        <f>O345*H345</f>
        <v>0</v>
      </c>
      <c r="Q345" s="136">
        <v>1E-3</v>
      </c>
      <c r="R345" s="136">
        <f>Q345*H345</f>
        <v>4.0000000000000001E-3</v>
      </c>
      <c r="S345" s="136">
        <v>0</v>
      </c>
      <c r="T345" s="137">
        <f>S345*H345</f>
        <v>0</v>
      </c>
      <c r="AR345" s="138" t="s">
        <v>245</v>
      </c>
      <c r="AT345" s="138" t="s">
        <v>289</v>
      </c>
      <c r="AU345" s="138" t="s">
        <v>94</v>
      </c>
      <c r="AY345" s="16" t="s">
        <v>152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81</v>
      </c>
      <c r="BK345" s="139">
        <f>ROUND(I345*H345,2)</f>
        <v>0</v>
      </c>
      <c r="BL345" s="16" t="s">
        <v>245</v>
      </c>
      <c r="BM345" s="138" t="s">
        <v>736</v>
      </c>
    </row>
    <row r="346" spans="2:65" s="12" customFormat="1" ht="11.25">
      <c r="B346" s="140"/>
      <c r="D346" s="141" t="s">
        <v>161</v>
      </c>
      <c r="E346" s="142" t="s">
        <v>1</v>
      </c>
      <c r="F346" s="143" t="s">
        <v>737</v>
      </c>
      <c r="H346" s="144">
        <v>4</v>
      </c>
      <c r="I346" s="145"/>
      <c r="L346" s="140"/>
      <c r="M346" s="146"/>
      <c r="T346" s="147"/>
      <c r="AT346" s="142" t="s">
        <v>161</v>
      </c>
      <c r="AU346" s="142" t="s">
        <v>94</v>
      </c>
      <c r="AV346" s="12" t="s">
        <v>86</v>
      </c>
      <c r="AW346" s="12" t="s">
        <v>32</v>
      </c>
      <c r="AX346" s="12" t="s">
        <v>81</v>
      </c>
      <c r="AY346" s="142" t="s">
        <v>152</v>
      </c>
    </row>
    <row r="347" spans="2:65" s="1" customFormat="1" ht="21.75" customHeight="1">
      <c r="B347" s="31"/>
      <c r="C347" s="127" t="s">
        <v>738</v>
      </c>
      <c r="D347" s="127" t="s">
        <v>155</v>
      </c>
      <c r="E347" s="128" t="s">
        <v>739</v>
      </c>
      <c r="F347" s="129" t="s">
        <v>740</v>
      </c>
      <c r="G347" s="130" t="s">
        <v>84</v>
      </c>
      <c r="H347" s="131">
        <v>200</v>
      </c>
      <c r="I347" s="132"/>
      <c r="J347" s="133">
        <f>ROUND(I347*H347,2)</f>
        <v>0</v>
      </c>
      <c r="K347" s="129" t="s">
        <v>158</v>
      </c>
      <c r="L347" s="31"/>
      <c r="M347" s="134" t="s">
        <v>1</v>
      </c>
      <c r="N347" s="135" t="s">
        <v>41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245</v>
      </c>
      <c r="AT347" s="138" t="s">
        <v>155</v>
      </c>
      <c r="AU347" s="138" t="s">
        <v>94</v>
      </c>
      <c r="AY347" s="16" t="s">
        <v>152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81</v>
      </c>
      <c r="BK347" s="139">
        <f>ROUND(I347*H347,2)</f>
        <v>0</v>
      </c>
      <c r="BL347" s="16" t="s">
        <v>245</v>
      </c>
      <c r="BM347" s="138" t="s">
        <v>741</v>
      </c>
    </row>
    <row r="348" spans="2:65" s="12" customFormat="1" ht="11.25">
      <c r="B348" s="140"/>
      <c r="D348" s="141" t="s">
        <v>161</v>
      </c>
      <c r="E348" s="142" t="s">
        <v>1</v>
      </c>
      <c r="F348" s="143" t="s">
        <v>114</v>
      </c>
      <c r="H348" s="144">
        <v>200</v>
      </c>
      <c r="I348" s="145"/>
      <c r="L348" s="140"/>
      <c r="M348" s="146"/>
      <c r="T348" s="147"/>
      <c r="AT348" s="142" t="s">
        <v>161</v>
      </c>
      <c r="AU348" s="142" t="s">
        <v>94</v>
      </c>
      <c r="AV348" s="12" t="s">
        <v>86</v>
      </c>
      <c r="AW348" s="12" t="s">
        <v>32</v>
      </c>
      <c r="AX348" s="12" t="s">
        <v>81</v>
      </c>
      <c r="AY348" s="142" t="s">
        <v>152</v>
      </c>
    </row>
    <row r="349" spans="2:65" s="1" customFormat="1" ht="16.5" customHeight="1">
      <c r="B349" s="31"/>
      <c r="C349" s="155" t="s">
        <v>742</v>
      </c>
      <c r="D349" s="155" t="s">
        <v>289</v>
      </c>
      <c r="E349" s="156" t="s">
        <v>743</v>
      </c>
      <c r="F349" s="157" t="s">
        <v>744</v>
      </c>
      <c r="G349" s="158" t="s">
        <v>196</v>
      </c>
      <c r="H349" s="159">
        <v>20</v>
      </c>
      <c r="I349" s="160"/>
      <c r="J349" s="161">
        <f>ROUND(I349*H349,2)</f>
        <v>0</v>
      </c>
      <c r="K349" s="157" t="s">
        <v>186</v>
      </c>
      <c r="L349" s="162"/>
      <c r="M349" s="163" t="s">
        <v>1</v>
      </c>
      <c r="N349" s="164" t="s">
        <v>41</v>
      </c>
      <c r="P349" s="136">
        <f>O349*H349</f>
        <v>0</v>
      </c>
      <c r="Q349" s="136">
        <v>0</v>
      </c>
      <c r="R349" s="136">
        <f>Q349*H349</f>
        <v>0</v>
      </c>
      <c r="S349" s="136">
        <v>0</v>
      </c>
      <c r="T349" s="137">
        <f>S349*H349</f>
        <v>0</v>
      </c>
      <c r="AR349" s="138" t="s">
        <v>245</v>
      </c>
      <c r="AT349" s="138" t="s">
        <v>289</v>
      </c>
      <c r="AU349" s="138" t="s">
        <v>94</v>
      </c>
      <c r="AY349" s="16" t="s">
        <v>152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6" t="s">
        <v>81</v>
      </c>
      <c r="BK349" s="139">
        <f>ROUND(I349*H349,2)</f>
        <v>0</v>
      </c>
      <c r="BL349" s="16" t="s">
        <v>245</v>
      </c>
      <c r="BM349" s="138" t="s">
        <v>745</v>
      </c>
    </row>
    <row r="350" spans="2:65" s="12" customFormat="1" ht="11.25">
      <c r="B350" s="140"/>
      <c r="D350" s="141" t="s">
        <v>161</v>
      </c>
      <c r="E350" s="142" t="s">
        <v>1</v>
      </c>
      <c r="F350" s="143" t="s">
        <v>746</v>
      </c>
      <c r="H350" s="144">
        <v>20</v>
      </c>
      <c r="I350" s="145"/>
      <c r="L350" s="140"/>
      <c r="M350" s="146"/>
      <c r="T350" s="147"/>
      <c r="AT350" s="142" t="s">
        <v>161</v>
      </c>
      <c r="AU350" s="142" t="s">
        <v>94</v>
      </c>
      <c r="AV350" s="12" t="s">
        <v>86</v>
      </c>
      <c r="AW350" s="12" t="s">
        <v>32</v>
      </c>
      <c r="AX350" s="12" t="s">
        <v>81</v>
      </c>
      <c r="AY350" s="142" t="s">
        <v>152</v>
      </c>
    </row>
    <row r="351" spans="2:65" s="1" customFormat="1" ht="16.5" customHeight="1">
      <c r="B351" s="31"/>
      <c r="C351" s="127" t="s">
        <v>747</v>
      </c>
      <c r="D351" s="127" t="s">
        <v>155</v>
      </c>
      <c r="E351" s="128" t="s">
        <v>748</v>
      </c>
      <c r="F351" s="129" t="s">
        <v>749</v>
      </c>
      <c r="G351" s="130" t="s">
        <v>84</v>
      </c>
      <c r="H351" s="131">
        <v>200</v>
      </c>
      <c r="I351" s="132"/>
      <c r="J351" s="133">
        <f>ROUND(I351*H351,2)</f>
        <v>0</v>
      </c>
      <c r="K351" s="129" t="s">
        <v>158</v>
      </c>
      <c r="L351" s="31"/>
      <c r="M351" s="134" t="s">
        <v>1</v>
      </c>
      <c r="N351" s="135" t="s">
        <v>41</v>
      </c>
      <c r="P351" s="136">
        <f>O351*H351</f>
        <v>0</v>
      </c>
      <c r="Q351" s="136">
        <v>0</v>
      </c>
      <c r="R351" s="136">
        <f>Q351*H351</f>
        <v>0</v>
      </c>
      <c r="S351" s="136">
        <v>0</v>
      </c>
      <c r="T351" s="137">
        <f>S351*H351</f>
        <v>0</v>
      </c>
      <c r="AR351" s="138" t="s">
        <v>245</v>
      </c>
      <c r="AT351" s="138" t="s">
        <v>155</v>
      </c>
      <c r="AU351" s="138" t="s">
        <v>94</v>
      </c>
      <c r="AY351" s="16" t="s">
        <v>152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6" t="s">
        <v>81</v>
      </c>
      <c r="BK351" s="139">
        <f>ROUND(I351*H351,2)</f>
        <v>0</v>
      </c>
      <c r="BL351" s="16" t="s">
        <v>245</v>
      </c>
      <c r="BM351" s="138" t="s">
        <v>750</v>
      </c>
    </row>
    <row r="352" spans="2:65" s="1" customFormat="1" ht="16.5" customHeight="1">
      <c r="B352" s="31"/>
      <c r="C352" s="127" t="s">
        <v>751</v>
      </c>
      <c r="D352" s="127" t="s">
        <v>155</v>
      </c>
      <c r="E352" s="128" t="s">
        <v>752</v>
      </c>
      <c r="F352" s="129" t="s">
        <v>753</v>
      </c>
      <c r="G352" s="130" t="s">
        <v>84</v>
      </c>
      <c r="H352" s="131">
        <v>200</v>
      </c>
      <c r="I352" s="132"/>
      <c r="J352" s="133">
        <f>ROUND(I352*H352,2)</f>
        <v>0</v>
      </c>
      <c r="K352" s="129" t="s">
        <v>158</v>
      </c>
      <c r="L352" s="31"/>
      <c r="M352" s="134" t="s">
        <v>1</v>
      </c>
      <c r="N352" s="135" t="s">
        <v>41</v>
      </c>
      <c r="P352" s="136">
        <f>O352*H352</f>
        <v>0</v>
      </c>
      <c r="Q352" s="136">
        <v>0</v>
      </c>
      <c r="R352" s="136">
        <f>Q352*H352</f>
        <v>0</v>
      </c>
      <c r="S352" s="136">
        <v>0</v>
      </c>
      <c r="T352" s="137">
        <f>S352*H352</f>
        <v>0</v>
      </c>
      <c r="AR352" s="138" t="s">
        <v>245</v>
      </c>
      <c r="AT352" s="138" t="s">
        <v>155</v>
      </c>
      <c r="AU352" s="138" t="s">
        <v>94</v>
      </c>
      <c r="AY352" s="16" t="s">
        <v>152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6" t="s">
        <v>81</v>
      </c>
      <c r="BK352" s="139">
        <f>ROUND(I352*H352,2)</f>
        <v>0</v>
      </c>
      <c r="BL352" s="16" t="s">
        <v>245</v>
      </c>
      <c r="BM352" s="138" t="s">
        <v>754</v>
      </c>
    </row>
    <row r="353" spans="2:65" s="1" customFormat="1" ht="16.5" customHeight="1">
      <c r="B353" s="31"/>
      <c r="C353" s="155" t="s">
        <v>755</v>
      </c>
      <c r="D353" s="155" t="s">
        <v>289</v>
      </c>
      <c r="E353" s="156" t="s">
        <v>756</v>
      </c>
      <c r="F353" s="157" t="s">
        <v>757</v>
      </c>
      <c r="G353" s="158" t="s">
        <v>408</v>
      </c>
      <c r="H353" s="159">
        <v>6</v>
      </c>
      <c r="I353" s="160"/>
      <c r="J353" s="161">
        <f>ROUND(I353*H353,2)</f>
        <v>0</v>
      </c>
      <c r="K353" s="157" t="s">
        <v>158</v>
      </c>
      <c r="L353" s="162"/>
      <c r="M353" s="163" t="s">
        <v>1</v>
      </c>
      <c r="N353" s="164" t="s">
        <v>41</v>
      </c>
      <c r="P353" s="136">
        <f>O353*H353</f>
        <v>0</v>
      </c>
      <c r="Q353" s="136">
        <v>1E-3</v>
      </c>
      <c r="R353" s="136">
        <f>Q353*H353</f>
        <v>6.0000000000000001E-3</v>
      </c>
      <c r="S353" s="136">
        <v>0</v>
      </c>
      <c r="T353" s="137">
        <f>S353*H353</f>
        <v>0</v>
      </c>
      <c r="AR353" s="138" t="s">
        <v>245</v>
      </c>
      <c r="AT353" s="138" t="s">
        <v>289</v>
      </c>
      <c r="AU353" s="138" t="s">
        <v>94</v>
      </c>
      <c r="AY353" s="16" t="s">
        <v>152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81</v>
      </c>
      <c r="BK353" s="139">
        <f>ROUND(I353*H353,2)</f>
        <v>0</v>
      </c>
      <c r="BL353" s="16" t="s">
        <v>245</v>
      </c>
      <c r="BM353" s="138" t="s">
        <v>758</v>
      </c>
    </row>
    <row r="354" spans="2:65" s="12" customFormat="1" ht="11.25">
      <c r="B354" s="140"/>
      <c r="D354" s="141" t="s">
        <v>161</v>
      </c>
      <c r="F354" s="143" t="s">
        <v>759</v>
      </c>
      <c r="H354" s="144">
        <v>6</v>
      </c>
      <c r="I354" s="145"/>
      <c r="L354" s="140"/>
      <c r="M354" s="146"/>
      <c r="T354" s="147"/>
      <c r="AT354" s="142" t="s">
        <v>161</v>
      </c>
      <c r="AU354" s="142" t="s">
        <v>94</v>
      </c>
      <c r="AV354" s="12" t="s">
        <v>86</v>
      </c>
      <c r="AW354" s="12" t="s">
        <v>4</v>
      </c>
      <c r="AX354" s="12" t="s">
        <v>81</v>
      </c>
      <c r="AY354" s="142" t="s">
        <v>152</v>
      </c>
    </row>
    <row r="355" spans="2:65" s="1" customFormat="1" ht="16.5" customHeight="1">
      <c r="B355" s="31"/>
      <c r="C355" s="127" t="s">
        <v>760</v>
      </c>
      <c r="D355" s="127" t="s">
        <v>155</v>
      </c>
      <c r="E355" s="128" t="s">
        <v>761</v>
      </c>
      <c r="F355" s="129" t="s">
        <v>762</v>
      </c>
      <c r="G355" s="130" t="s">
        <v>84</v>
      </c>
      <c r="H355" s="131">
        <v>200</v>
      </c>
      <c r="I355" s="132"/>
      <c r="J355" s="133">
        <f>ROUND(I355*H355,2)</f>
        <v>0</v>
      </c>
      <c r="K355" s="129" t="s">
        <v>158</v>
      </c>
      <c r="L355" s="31"/>
      <c r="M355" s="134" t="s">
        <v>1</v>
      </c>
      <c r="N355" s="135" t="s">
        <v>41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81</v>
      </c>
      <c r="AT355" s="138" t="s">
        <v>155</v>
      </c>
      <c r="AU355" s="138" t="s">
        <v>94</v>
      </c>
      <c r="AY355" s="16" t="s">
        <v>152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6" t="s">
        <v>81</v>
      </c>
      <c r="BK355" s="139">
        <f>ROUND(I355*H355,2)</f>
        <v>0</v>
      </c>
      <c r="BL355" s="16" t="s">
        <v>81</v>
      </c>
      <c r="BM355" s="138" t="s">
        <v>763</v>
      </c>
    </row>
    <row r="356" spans="2:65" s="11" customFormat="1" ht="20.85" customHeight="1">
      <c r="B356" s="115"/>
      <c r="D356" s="116" t="s">
        <v>75</v>
      </c>
      <c r="E356" s="125" t="s">
        <v>363</v>
      </c>
      <c r="F356" s="125" t="s">
        <v>364</v>
      </c>
      <c r="I356" s="118"/>
      <c r="J356" s="126">
        <f>BK356</f>
        <v>0</v>
      </c>
      <c r="L356" s="115"/>
      <c r="M356" s="120"/>
      <c r="P356" s="121">
        <f>SUM(P357:P358)</f>
        <v>0</v>
      </c>
      <c r="R356" s="121">
        <f>SUM(R357:R358)</f>
        <v>0</v>
      </c>
      <c r="T356" s="122">
        <f>SUM(T357:T358)</f>
        <v>0</v>
      </c>
      <c r="AR356" s="116" t="s">
        <v>81</v>
      </c>
      <c r="AT356" s="123" t="s">
        <v>75</v>
      </c>
      <c r="AU356" s="123" t="s">
        <v>86</v>
      </c>
      <c r="AY356" s="116" t="s">
        <v>152</v>
      </c>
      <c r="BK356" s="124">
        <f>SUM(BK357:BK358)</f>
        <v>0</v>
      </c>
    </row>
    <row r="357" spans="2:65" s="1" customFormat="1" ht="16.5" customHeight="1">
      <c r="B357" s="31"/>
      <c r="C357" s="127" t="s">
        <v>764</v>
      </c>
      <c r="D357" s="127" t="s">
        <v>155</v>
      </c>
      <c r="E357" s="128" t="s">
        <v>765</v>
      </c>
      <c r="F357" s="129" t="s">
        <v>766</v>
      </c>
      <c r="G357" s="130" t="s">
        <v>196</v>
      </c>
      <c r="H357" s="131">
        <v>40</v>
      </c>
      <c r="I357" s="132"/>
      <c r="J357" s="133">
        <f>ROUND(I357*H357,2)</f>
        <v>0</v>
      </c>
      <c r="K357" s="129" t="s">
        <v>158</v>
      </c>
      <c r="L357" s="31"/>
      <c r="M357" s="134" t="s">
        <v>1</v>
      </c>
      <c r="N357" s="135" t="s">
        <v>41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159</v>
      </c>
      <c r="AT357" s="138" t="s">
        <v>155</v>
      </c>
      <c r="AU357" s="138" t="s">
        <v>94</v>
      </c>
      <c r="AY357" s="16" t="s">
        <v>152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81</v>
      </c>
      <c r="BK357" s="139">
        <f>ROUND(I357*H357,2)</f>
        <v>0</v>
      </c>
      <c r="BL357" s="16" t="s">
        <v>159</v>
      </c>
      <c r="BM357" s="138" t="s">
        <v>767</v>
      </c>
    </row>
    <row r="358" spans="2:65" s="1" customFormat="1" ht="16.5" customHeight="1">
      <c r="B358" s="31"/>
      <c r="C358" s="127" t="s">
        <v>768</v>
      </c>
      <c r="D358" s="127" t="s">
        <v>155</v>
      </c>
      <c r="E358" s="128" t="s">
        <v>769</v>
      </c>
      <c r="F358" s="129" t="s">
        <v>770</v>
      </c>
      <c r="G358" s="130" t="s">
        <v>196</v>
      </c>
      <c r="H358" s="131">
        <v>40</v>
      </c>
      <c r="I358" s="132"/>
      <c r="J358" s="133">
        <f>ROUND(I358*H358,2)</f>
        <v>0</v>
      </c>
      <c r="K358" s="129" t="s">
        <v>158</v>
      </c>
      <c r="L358" s="31"/>
      <c r="M358" s="134" t="s">
        <v>1</v>
      </c>
      <c r="N358" s="135" t="s">
        <v>41</v>
      </c>
      <c r="P358" s="136">
        <f>O358*H358</f>
        <v>0</v>
      </c>
      <c r="Q358" s="136">
        <v>0</v>
      </c>
      <c r="R358" s="136">
        <f>Q358*H358</f>
        <v>0</v>
      </c>
      <c r="S358" s="136">
        <v>0</v>
      </c>
      <c r="T358" s="137">
        <f>S358*H358</f>
        <v>0</v>
      </c>
      <c r="AR358" s="138" t="s">
        <v>159</v>
      </c>
      <c r="AT358" s="138" t="s">
        <v>155</v>
      </c>
      <c r="AU358" s="138" t="s">
        <v>94</v>
      </c>
      <c r="AY358" s="16" t="s">
        <v>152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6" t="s">
        <v>81</v>
      </c>
      <c r="BK358" s="139">
        <f>ROUND(I358*H358,2)</f>
        <v>0</v>
      </c>
      <c r="BL358" s="16" t="s">
        <v>159</v>
      </c>
      <c r="BM358" s="138" t="s">
        <v>771</v>
      </c>
    </row>
    <row r="359" spans="2:65" s="11" customFormat="1" ht="22.9" customHeight="1">
      <c r="B359" s="115"/>
      <c r="D359" s="116" t="s">
        <v>75</v>
      </c>
      <c r="E359" s="125" t="s">
        <v>772</v>
      </c>
      <c r="F359" s="125" t="s">
        <v>773</v>
      </c>
      <c r="I359" s="118"/>
      <c r="J359" s="126">
        <f>BK359</f>
        <v>0</v>
      </c>
      <c r="L359" s="115"/>
      <c r="M359" s="120"/>
      <c r="P359" s="121">
        <f>SUM(P360:P367)</f>
        <v>0</v>
      </c>
      <c r="R359" s="121">
        <f>SUM(R360:R367)</f>
        <v>1.51566</v>
      </c>
      <c r="T359" s="122">
        <f>SUM(T360:T367)</f>
        <v>0</v>
      </c>
      <c r="AR359" s="116" t="s">
        <v>159</v>
      </c>
      <c r="AT359" s="123" t="s">
        <v>75</v>
      </c>
      <c r="AU359" s="123" t="s">
        <v>81</v>
      </c>
      <c r="AY359" s="116" t="s">
        <v>152</v>
      </c>
      <c r="BK359" s="124">
        <f>SUM(BK360:BK367)</f>
        <v>0</v>
      </c>
    </row>
    <row r="360" spans="2:65" s="1" customFormat="1" ht="16.5" customHeight="1">
      <c r="B360" s="31"/>
      <c r="C360" s="127" t="s">
        <v>774</v>
      </c>
      <c r="D360" s="127" t="s">
        <v>155</v>
      </c>
      <c r="E360" s="128" t="s">
        <v>775</v>
      </c>
      <c r="F360" s="129" t="s">
        <v>776</v>
      </c>
      <c r="G360" s="130" t="s">
        <v>176</v>
      </c>
      <c r="H360" s="131">
        <v>2</v>
      </c>
      <c r="I360" s="132"/>
      <c r="J360" s="133">
        <f t="shared" ref="J360:J367" si="30">ROUND(I360*H360,2)</f>
        <v>0</v>
      </c>
      <c r="K360" s="129" t="s">
        <v>158</v>
      </c>
      <c r="L360" s="31"/>
      <c r="M360" s="134" t="s">
        <v>1</v>
      </c>
      <c r="N360" s="135" t="s">
        <v>41</v>
      </c>
      <c r="P360" s="136">
        <f t="shared" ref="P360:P367" si="31">O360*H360</f>
        <v>0</v>
      </c>
      <c r="Q360" s="136">
        <v>7.2870000000000004E-2</v>
      </c>
      <c r="R360" s="136">
        <f t="shared" ref="R360:R367" si="32">Q360*H360</f>
        <v>0.14574000000000001</v>
      </c>
      <c r="S360" s="136">
        <v>0</v>
      </c>
      <c r="T360" s="137">
        <f t="shared" ref="T360:T367" si="33">S360*H360</f>
        <v>0</v>
      </c>
      <c r="AR360" s="138" t="s">
        <v>159</v>
      </c>
      <c r="AT360" s="138" t="s">
        <v>155</v>
      </c>
      <c r="AU360" s="138" t="s">
        <v>86</v>
      </c>
      <c r="AY360" s="16" t="s">
        <v>152</v>
      </c>
      <c r="BE360" s="139">
        <f t="shared" ref="BE360:BE367" si="34">IF(N360="základní",J360,0)</f>
        <v>0</v>
      </c>
      <c r="BF360" s="139">
        <f t="shared" ref="BF360:BF367" si="35">IF(N360="snížená",J360,0)</f>
        <v>0</v>
      </c>
      <c r="BG360" s="139">
        <f t="shared" ref="BG360:BG367" si="36">IF(N360="zákl. přenesená",J360,0)</f>
        <v>0</v>
      </c>
      <c r="BH360" s="139">
        <f t="shared" ref="BH360:BH367" si="37">IF(N360="sníž. přenesená",J360,0)</f>
        <v>0</v>
      </c>
      <c r="BI360" s="139">
        <f t="shared" ref="BI360:BI367" si="38">IF(N360="nulová",J360,0)</f>
        <v>0</v>
      </c>
      <c r="BJ360" s="16" t="s">
        <v>81</v>
      </c>
      <c r="BK360" s="139">
        <f t="shared" ref="BK360:BK367" si="39">ROUND(I360*H360,2)</f>
        <v>0</v>
      </c>
      <c r="BL360" s="16" t="s">
        <v>159</v>
      </c>
      <c r="BM360" s="138" t="s">
        <v>777</v>
      </c>
    </row>
    <row r="361" spans="2:65" s="1" customFormat="1" ht="24.2" customHeight="1">
      <c r="B361" s="31"/>
      <c r="C361" s="155" t="s">
        <v>778</v>
      </c>
      <c r="D361" s="155" t="s">
        <v>289</v>
      </c>
      <c r="E361" s="156" t="s">
        <v>779</v>
      </c>
      <c r="F361" s="157" t="s">
        <v>780</v>
      </c>
      <c r="G361" s="158" t="s">
        <v>176</v>
      </c>
      <c r="H361" s="159">
        <v>2</v>
      </c>
      <c r="I361" s="160"/>
      <c r="J361" s="161">
        <f t="shared" si="30"/>
        <v>0</v>
      </c>
      <c r="K361" s="157" t="s">
        <v>186</v>
      </c>
      <c r="L361" s="162"/>
      <c r="M361" s="163" t="s">
        <v>1</v>
      </c>
      <c r="N361" s="164" t="s">
        <v>41</v>
      </c>
      <c r="P361" s="136">
        <f t="shared" si="31"/>
        <v>0</v>
      </c>
      <c r="Q361" s="136">
        <v>1.35E-2</v>
      </c>
      <c r="R361" s="136">
        <f t="shared" si="32"/>
        <v>2.7E-2</v>
      </c>
      <c r="S361" s="136">
        <v>0</v>
      </c>
      <c r="T361" s="137">
        <f t="shared" si="33"/>
        <v>0</v>
      </c>
      <c r="AR361" s="138" t="s">
        <v>188</v>
      </c>
      <c r="AT361" s="138" t="s">
        <v>289</v>
      </c>
      <c r="AU361" s="138" t="s">
        <v>86</v>
      </c>
      <c r="AY361" s="16" t="s">
        <v>152</v>
      </c>
      <c r="BE361" s="139">
        <f t="shared" si="34"/>
        <v>0</v>
      </c>
      <c r="BF361" s="139">
        <f t="shared" si="35"/>
        <v>0</v>
      </c>
      <c r="BG361" s="139">
        <f t="shared" si="36"/>
        <v>0</v>
      </c>
      <c r="BH361" s="139">
        <f t="shared" si="37"/>
        <v>0</v>
      </c>
      <c r="BI361" s="139">
        <f t="shared" si="38"/>
        <v>0</v>
      </c>
      <c r="BJ361" s="16" t="s">
        <v>81</v>
      </c>
      <c r="BK361" s="139">
        <f t="shared" si="39"/>
        <v>0</v>
      </c>
      <c r="BL361" s="16" t="s">
        <v>159</v>
      </c>
      <c r="BM361" s="138" t="s">
        <v>781</v>
      </c>
    </row>
    <row r="362" spans="2:65" s="1" customFormat="1" ht="16.5" customHeight="1">
      <c r="B362" s="31"/>
      <c r="C362" s="127" t="s">
        <v>782</v>
      </c>
      <c r="D362" s="127" t="s">
        <v>155</v>
      </c>
      <c r="E362" s="128" t="s">
        <v>783</v>
      </c>
      <c r="F362" s="129" t="s">
        <v>784</v>
      </c>
      <c r="G362" s="130" t="s">
        <v>176</v>
      </c>
      <c r="H362" s="131">
        <v>3</v>
      </c>
      <c r="I362" s="132"/>
      <c r="J362" s="133">
        <f t="shared" si="30"/>
        <v>0</v>
      </c>
      <c r="K362" s="129" t="s">
        <v>158</v>
      </c>
      <c r="L362" s="31"/>
      <c r="M362" s="134" t="s">
        <v>1</v>
      </c>
      <c r="N362" s="135" t="s">
        <v>41</v>
      </c>
      <c r="P362" s="136">
        <f t="shared" si="31"/>
        <v>0</v>
      </c>
      <c r="Q362" s="136">
        <v>0.35743999999999998</v>
      </c>
      <c r="R362" s="136">
        <f t="shared" si="32"/>
        <v>1.0723199999999999</v>
      </c>
      <c r="S362" s="136">
        <v>0</v>
      </c>
      <c r="T362" s="137">
        <f t="shared" si="33"/>
        <v>0</v>
      </c>
      <c r="AR362" s="138" t="s">
        <v>159</v>
      </c>
      <c r="AT362" s="138" t="s">
        <v>155</v>
      </c>
      <c r="AU362" s="138" t="s">
        <v>86</v>
      </c>
      <c r="AY362" s="16" t="s">
        <v>152</v>
      </c>
      <c r="BE362" s="139">
        <f t="shared" si="34"/>
        <v>0</v>
      </c>
      <c r="BF362" s="139">
        <f t="shared" si="35"/>
        <v>0</v>
      </c>
      <c r="BG362" s="139">
        <f t="shared" si="36"/>
        <v>0</v>
      </c>
      <c r="BH362" s="139">
        <f t="shared" si="37"/>
        <v>0</v>
      </c>
      <c r="BI362" s="139">
        <f t="shared" si="38"/>
        <v>0</v>
      </c>
      <c r="BJ362" s="16" t="s">
        <v>81</v>
      </c>
      <c r="BK362" s="139">
        <f t="shared" si="39"/>
        <v>0</v>
      </c>
      <c r="BL362" s="16" t="s">
        <v>159</v>
      </c>
      <c r="BM362" s="138" t="s">
        <v>785</v>
      </c>
    </row>
    <row r="363" spans="2:65" s="1" customFormat="1" ht="33" customHeight="1">
      <c r="B363" s="31"/>
      <c r="C363" s="155" t="s">
        <v>786</v>
      </c>
      <c r="D363" s="155" t="s">
        <v>289</v>
      </c>
      <c r="E363" s="156" t="s">
        <v>787</v>
      </c>
      <c r="F363" s="157" t="s">
        <v>788</v>
      </c>
      <c r="G363" s="158" t="s">
        <v>176</v>
      </c>
      <c r="H363" s="159">
        <v>3</v>
      </c>
      <c r="I363" s="160"/>
      <c r="J363" s="161">
        <f t="shared" si="30"/>
        <v>0</v>
      </c>
      <c r="K363" s="157" t="s">
        <v>186</v>
      </c>
      <c r="L363" s="162"/>
      <c r="M363" s="163" t="s">
        <v>1</v>
      </c>
      <c r="N363" s="164" t="s">
        <v>41</v>
      </c>
      <c r="P363" s="136">
        <f t="shared" si="31"/>
        <v>0</v>
      </c>
      <c r="Q363" s="136">
        <v>5.6599999999999998E-2</v>
      </c>
      <c r="R363" s="136">
        <f t="shared" si="32"/>
        <v>0.16980000000000001</v>
      </c>
      <c r="S363" s="136">
        <v>0</v>
      </c>
      <c r="T363" s="137">
        <f t="shared" si="33"/>
        <v>0</v>
      </c>
      <c r="AR363" s="138" t="s">
        <v>188</v>
      </c>
      <c r="AT363" s="138" t="s">
        <v>289</v>
      </c>
      <c r="AU363" s="138" t="s">
        <v>86</v>
      </c>
      <c r="AY363" s="16" t="s">
        <v>152</v>
      </c>
      <c r="BE363" s="139">
        <f t="shared" si="34"/>
        <v>0</v>
      </c>
      <c r="BF363" s="139">
        <f t="shared" si="35"/>
        <v>0</v>
      </c>
      <c r="BG363" s="139">
        <f t="shared" si="36"/>
        <v>0</v>
      </c>
      <c r="BH363" s="139">
        <f t="shared" si="37"/>
        <v>0</v>
      </c>
      <c r="BI363" s="139">
        <f t="shared" si="38"/>
        <v>0</v>
      </c>
      <c r="BJ363" s="16" t="s">
        <v>81</v>
      </c>
      <c r="BK363" s="139">
        <f t="shared" si="39"/>
        <v>0</v>
      </c>
      <c r="BL363" s="16" t="s">
        <v>159</v>
      </c>
      <c r="BM363" s="138" t="s">
        <v>789</v>
      </c>
    </row>
    <row r="364" spans="2:65" s="1" customFormat="1" ht="16.5" customHeight="1">
      <c r="B364" s="31"/>
      <c r="C364" s="127" t="s">
        <v>790</v>
      </c>
      <c r="D364" s="127" t="s">
        <v>155</v>
      </c>
      <c r="E364" s="128" t="s">
        <v>791</v>
      </c>
      <c r="F364" s="129" t="s">
        <v>792</v>
      </c>
      <c r="G364" s="130" t="s">
        <v>176</v>
      </c>
      <c r="H364" s="131">
        <v>1</v>
      </c>
      <c r="I364" s="132"/>
      <c r="J364" s="133">
        <f t="shared" si="30"/>
        <v>0</v>
      </c>
      <c r="K364" s="129" t="s">
        <v>186</v>
      </c>
      <c r="L364" s="31"/>
      <c r="M364" s="134" t="s">
        <v>1</v>
      </c>
      <c r="N364" s="135" t="s">
        <v>41</v>
      </c>
      <c r="P364" s="136">
        <f t="shared" si="31"/>
        <v>0</v>
      </c>
      <c r="Q364" s="136">
        <v>8.0000000000000004E-4</v>
      </c>
      <c r="R364" s="136">
        <f t="shared" si="32"/>
        <v>8.0000000000000004E-4</v>
      </c>
      <c r="S364" s="136">
        <v>0</v>
      </c>
      <c r="T364" s="137">
        <f t="shared" si="33"/>
        <v>0</v>
      </c>
      <c r="AR364" s="138" t="s">
        <v>159</v>
      </c>
      <c r="AT364" s="138" t="s">
        <v>155</v>
      </c>
      <c r="AU364" s="138" t="s">
        <v>86</v>
      </c>
      <c r="AY364" s="16" t="s">
        <v>152</v>
      </c>
      <c r="BE364" s="139">
        <f t="shared" si="34"/>
        <v>0</v>
      </c>
      <c r="BF364" s="139">
        <f t="shared" si="35"/>
        <v>0</v>
      </c>
      <c r="BG364" s="139">
        <f t="shared" si="36"/>
        <v>0</v>
      </c>
      <c r="BH364" s="139">
        <f t="shared" si="37"/>
        <v>0</v>
      </c>
      <c r="BI364" s="139">
        <f t="shared" si="38"/>
        <v>0</v>
      </c>
      <c r="BJ364" s="16" t="s">
        <v>81</v>
      </c>
      <c r="BK364" s="139">
        <f t="shared" si="39"/>
        <v>0</v>
      </c>
      <c r="BL364" s="16" t="s">
        <v>159</v>
      </c>
      <c r="BM364" s="138" t="s">
        <v>793</v>
      </c>
    </row>
    <row r="365" spans="2:65" s="1" customFormat="1" ht="21.75" customHeight="1">
      <c r="B365" s="31"/>
      <c r="C365" s="155" t="s">
        <v>794</v>
      </c>
      <c r="D365" s="155" t="s">
        <v>289</v>
      </c>
      <c r="E365" s="156" t="s">
        <v>795</v>
      </c>
      <c r="F365" s="157" t="s">
        <v>796</v>
      </c>
      <c r="G365" s="158" t="s">
        <v>176</v>
      </c>
      <c r="H365" s="159">
        <v>1</v>
      </c>
      <c r="I365" s="160"/>
      <c r="J365" s="161">
        <f t="shared" si="30"/>
        <v>0</v>
      </c>
      <c r="K365" s="157" t="s">
        <v>186</v>
      </c>
      <c r="L365" s="162"/>
      <c r="M365" s="163" t="s">
        <v>1</v>
      </c>
      <c r="N365" s="164" t="s">
        <v>41</v>
      </c>
      <c r="P365" s="136">
        <f t="shared" si="31"/>
        <v>0</v>
      </c>
      <c r="Q365" s="136">
        <v>0.1</v>
      </c>
      <c r="R365" s="136">
        <f t="shared" si="32"/>
        <v>0.1</v>
      </c>
      <c r="S365" s="136">
        <v>0</v>
      </c>
      <c r="T365" s="137">
        <f t="shared" si="33"/>
        <v>0</v>
      </c>
      <c r="AR365" s="138" t="s">
        <v>188</v>
      </c>
      <c r="AT365" s="138" t="s">
        <v>289</v>
      </c>
      <c r="AU365" s="138" t="s">
        <v>86</v>
      </c>
      <c r="AY365" s="16" t="s">
        <v>152</v>
      </c>
      <c r="BE365" s="139">
        <f t="shared" si="34"/>
        <v>0</v>
      </c>
      <c r="BF365" s="139">
        <f t="shared" si="35"/>
        <v>0</v>
      </c>
      <c r="BG365" s="139">
        <f t="shared" si="36"/>
        <v>0</v>
      </c>
      <c r="BH365" s="139">
        <f t="shared" si="37"/>
        <v>0</v>
      </c>
      <c r="BI365" s="139">
        <f t="shared" si="38"/>
        <v>0</v>
      </c>
      <c r="BJ365" s="16" t="s">
        <v>81</v>
      </c>
      <c r="BK365" s="139">
        <f t="shared" si="39"/>
        <v>0</v>
      </c>
      <c r="BL365" s="16" t="s">
        <v>159</v>
      </c>
      <c r="BM365" s="138" t="s">
        <v>797</v>
      </c>
    </row>
    <row r="366" spans="2:65" s="1" customFormat="1" ht="16.5" customHeight="1">
      <c r="B366" s="31"/>
      <c r="C366" s="127" t="s">
        <v>798</v>
      </c>
      <c r="D366" s="127" t="s">
        <v>155</v>
      </c>
      <c r="E366" s="128" t="s">
        <v>799</v>
      </c>
      <c r="F366" s="129" t="s">
        <v>800</v>
      </c>
      <c r="G366" s="130" t="s">
        <v>196</v>
      </c>
      <c r="H366" s="131">
        <v>2</v>
      </c>
      <c r="I366" s="132"/>
      <c r="J366" s="133">
        <f t="shared" si="30"/>
        <v>0</v>
      </c>
      <c r="K366" s="129" t="s">
        <v>186</v>
      </c>
      <c r="L366" s="31"/>
      <c r="M366" s="134" t="s">
        <v>1</v>
      </c>
      <c r="N366" s="135" t="s">
        <v>41</v>
      </c>
      <c r="P366" s="136">
        <f t="shared" si="31"/>
        <v>0</v>
      </c>
      <c r="Q366" s="136">
        <v>0</v>
      </c>
      <c r="R366" s="136">
        <f t="shared" si="32"/>
        <v>0</v>
      </c>
      <c r="S366" s="136">
        <v>0</v>
      </c>
      <c r="T366" s="137">
        <f t="shared" si="33"/>
        <v>0</v>
      </c>
      <c r="AR366" s="138" t="s">
        <v>81</v>
      </c>
      <c r="AT366" s="138" t="s">
        <v>155</v>
      </c>
      <c r="AU366" s="138" t="s">
        <v>86</v>
      </c>
      <c r="AY366" s="16" t="s">
        <v>152</v>
      </c>
      <c r="BE366" s="139">
        <f t="shared" si="34"/>
        <v>0</v>
      </c>
      <c r="BF366" s="139">
        <f t="shared" si="35"/>
        <v>0</v>
      </c>
      <c r="BG366" s="139">
        <f t="shared" si="36"/>
        <v>0</v>
      </c>
      <c r="BH366" s="139">
        <f t="shared" si="37"/>
        <v>0</v>
      </c>
      <c r="BI366" s="139">
        <f t="shared" si="38"/>
        <v>0</v>
      </c>
      <c r="BJ366" s="16" t="s">
        <v>81</v>
      </c>
      <c r="BK366" s="139">
        <f t="shared" si="39"/>
        <v>0</v>
      </c>
      <c r="BL366" s="16" t="s">
        <v>81</v>
      </c>
      <c r="BM366" s="138" t="s">
        <v>801</v>
      </c>
    </row>
    <row r="367" spans="2:65" s="1" customFormat="1" ht="16.5" customHeight="1">
      <c r="B367" s="31"/>
      <c r="C367" s="127" t="s">
        <v>802</v>
      </c>
      <c r="D367" s="127" t="s">
        <v>155</v>
      </c>
      <c r="E367" s="128" t="s">
        <v>803</v>
      </c>
      <c r="F367" s="129" t="s">
        <v>804</v>
      </c>
      <c r="G367" s="130" t="s">
        <v>196</v>
      </c>
      <c r="H367" s="131">
        <v>2</v>
      </c>
      <c r="I367" s="132"/>
      <c r="J367" s="133">
        <f t="shared" si="30"/>
        <v>0</v>
      </c>
      <c r="K367" s="129" t="s">
        <v>186</v>
      </c>
      <c r="L367" s="31"/>
      <c r="M367" s="174" t="s">
        <v>1</v>
      </c>
      <c r="N367" s="175" t="s">
        <v>41</v>
      </c>
      <c r="O367" s="176"/>
      <c r="P367" s="177">
        <f t="shared" si="31"/>
        <v>0</v>
      </c>
      <c r="Q367" s="177">
        <v>0</v>
      </c>
      <c r="R367" s="177">
        <f t="shared" si="32"/>
        <v>0</v>
      </c>
      <c r="S367" s="177">
        <v>0</v>
      </c>
      <c r="T367" s="178">
        <f t="shared" si="33"/>
        <v>0</v>
      </c>
      <c r="AR367" s="138" t="s">
        <v>81</v>
      </c>
      <c r="AT367" s="138" t="s">
        <v>155</v>
      </c>
      <c r="AU367" s="138" t="s">
        <v>86</v>
      </c>
      <c r="AY367" s="16" t="s">
        <v>152</v>
      </c>
      <c r="BE367" s="139">
        <f t="shared" si="34"/>
        <v>0</v>
      </c>
      <c r="BF367" s="139">
        <f t="shared" si="35"/>
        <v>0</v>
      </c>
      <c r="BG367" s="139">
        <f t="shared" si="36"/>
        <v>0</v>
      </c>
      <c r="BH367" s="139">
        <f t="shared" si="37"/>
        <v>0</v>
      </c>
      <c r="BI367" s="139">
        <f t="shared" si="38"/>
        <v>0</v>
      </c>
      <c r="BJ367" s="16" t="s">
        <v>81</v>
      </c>
      <c r="BK367" s="139">
        <f t="shared" si="39"/>
        <v>0</v>
      </c>
      <c r="BL367" s="16" t="s">
        <v>81</v>
      </c>
      <c r="BM367" s="138" t="s">
        <v>805</v>
      </c>
    </row>
    <row r="368" spans="2:65" s="1" customFormat="1" ht="6.95" customHeight="1">
      <c r="B368" s="43"/>
      <c r="C368" s="44"/>
      <c r="D368" s="44"/>
      <c r="E368" s="44"/>
      <c r="F368" s="44"/>
      <c r="G368" s="44"/>
      <c r="H368" s="44"/>
      <c r="I368" s="44"/>
      <c r="J368" s="44"/>
      <c r="K368" s="44"/>
      <c r="L368" s="31"/>
    </row>
  </sheetData>
  <sheetProtection algorithmName="SHA-512" hashValue="kgL9g3e58muQYdaMr0AhJ/BmZBM4CnGG0dcjyjejWyFv+mcbnIUB28HOWP9S4YvNiOUFweRX+dIjgxxKNAa2mA==" saltValue="rwnJxsxOi4GRWYnAE4LfCqQMcxUDRabITmzJ4Ia0yMmUcr8qO4mHGwpDFDbiIhQE6FwxoMVAaCHK11livzXMRQ==" spinCount="100000" sheet="1" objects="1" scenarios="1" formatColumns="0" formatRows="0" autoFilter="0"/>
  <autoFilter ref="C127:K367" xr:uid="{00000000-0009-0000-0000-000001000000}"/>
  <mergeCells count="6">
    <mergeCell ref="L2:V2"/>
    <mergeCell ref="E7:H7"/>
    <mergeCell ref="E16:H16"/>
    <mergeCell ref="E25:H25"/>
    <mergeCell ref="E85:H85"/>
    <mergeCell ref="E120:H120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8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806</v>
      </c>
      <c r="H4" s="19"/>
    </row>
    <row r="5" spans="2:8" ht="12" customHeight="1">
      <c r="B5" s="19"/>
      <c r="C5" s="23" t="s">
        <v>13</v>
      </c>
      <c r="D5" s="195" t="s">
        <v>14</v>
      </c>
      <c r="E5" s="191"/>
      <c r="F5" s="191"/>
      <c r="H5" s="19"/>
    </row>
    <row r="6" spans="2:8" ht="36.950000000000003" customHeight="1">
      <c r="B6" s="19"/>
      <c r="C6" s="25" t="s">
        <v>16</v>
      </c>
      <c r="D6" s="192" t="s">
        <v>17</v>
      </c>
      <c r="E6" s="191"/>
      <c r="F6" s="191"/>
      <c r="H6" s="19"/>
    </row>
    <row r="7" spans="2:8" ht="16.5" customHeight="1">
      <c r="B7" s="19"/>
      <c r="C7" s="26" t="s">
        <v>22</v>
      </c>
      <c r="D7" s="51" t="str">
        <f>'Rekapitulace stavby'!AN8</f>
        <v>10. 8. 2023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139</v>
      </c>
      <c r="F9" s="110" t="s">
        <v>807</v>
      </c>
      <c r="H9" s="107"/>
    </row>
    <row r="10" spans="2:8" s="1" customFormat="1" ht="26.45" customHeight="1">
      <c r="B10" s="31"/>
      <c r="C10" s="179" t="s">
        <v>14</v>
      </c>
      <c r="D10" s="179" t="s">
        <v>17</v>
      </c>
      <c r="H10" s="31"/>
    </row>
    <row r="11" spans="2:8" s="1" customFormat="1" ht="16.899999999999999" customHeight="1">
      <c r="B11" s="31"/>
      <c r="C11" s="180" t="s">
        <v>87</v>
      </c>
      <c r="D11" s="181" t="s">
        <v>1</v>
      </c>
      <c r="E11" s="182" t="s">
        <v>88</v>
      </c>
      <c r="F11" s="183">
        <v>5</v>
      </c>
      <c r="H11" s="31"/>
    </row>
    <row r="12" spans="2:8" s="1" customFormat="1" ht="16.899999999999999" customHeight="1">
      <c r="B12" s="31"/>
      <c r="C12" s="184" t="s">
        <v>87</v>
      </c>
      <c r="D12" s="184" t="s">
        <v>267</v>
      </c>
      <c r="E12" s="16" t="s">
        <v>1</v>
      </c>
      <c r="F12" s="185">
        <v>5</v>
      </c>
      <c r="H12" s="31"/>
    </row>
    <row r="13" spans="2:8" s="1" customFormat="1" ht="16.899999999999999" customHeight="1">
      <c r="B13" s="31"/>
      <c r="C13" s="186" t="s">
        <v>808</v>
      </c>
      <c r="H13" s="31"/>
    </row>
    <row r="14" spans="2:8" s="1" customFormat="1" ht="16.899999999999999" customHeight="1">
      <c r="B14" s="31"/>
      <c r="C14" s="184" t="s">
        <v>238</v>
      </c>
      <c r="D14" s="184" t="s">
        <v>239</v>
      </c>
      <c r="E14" s="16" t="s">
        <v>196</v>
      </c>
      <c r="F14" s="185">
        <v>2.75</v>
      </c>
      <c r="H14" s="31"/>
    </row>
    <row r="15" spans="2:8" s="1" customFormat="1" ht="16.899999999999999" customHeight="1">
      <c r="B15" s="31"/>
      <c r="C15" s="180" t="s">
        <v>111</v>
      </c>
      <c r="D15" s="181" t="s">
        <v>112</v>
      </c>
      <c r="E15" s="182" t="s">
        <v>103</v>
      </c>
      <c r="F15" s="183">
        <v>1188</v>
      </c>
      <c r="H15" s="31"/>
    </row>
    <row r="16" spans="2:8" s="1" customFormat="1" ht="16.899999999999999" customHeight="1">
      <c r="B16" s="31"/>
      <c r="C16" s="184" t="s">
        <v>1</v>
      </c>
      <c r="D16" s="184" t="s">
        <v>809</v>
      </c>
      <c r="E16" s="16" t="s">
        <v>1</v>
      </c>
      <c r="F16" s="185">
        <v>1188</v>
      </c>
      <c r="H16" s="31"/>
    </row>
    <row r="17" spans="2:8" s="1" customFormat="1" ht="16.899999999999999" customHeight="1">
      <c r="B17" s="31"/>
      <c r="C17" s="186" t="s">
        <v>808</v>
      </c>
      <c r="H17" s="31"/>
    </row>
    <row r="18" spans="2:8" s="1" customFormat="1" ht="16.899999999999999" customHeight="1">
      <c r="B18" s="31"/>
      <c r="C18" s="184" t="s">
        <v>567</v>
      </c>
      <c r="D18" s="184" t="s">
        <v>568</v>
      </c>
      <c r="E18" s="16" t="s">
        <v>176</v>
      </c>
      <c r="F18" s="185">
        <v>1584</v>
      </c>
      <c r="H18" s="31"/>
    </row>
    <row r="19" spans="2:8" s="1" customFormat="1" ht="16.899999999999999" customHeight="1">
      <c r="B19" s="31"/>
      <c r="C19" s="184" t="s">
        <v>576</v>
      </c>
      <c r="D19" s="184" t="s">
        <v>577</v>
      </c>
      <c r="E19" s="16" t="s">
        <v>176</v>
      </c>
      <c r="F19" s="185">
        <v>1188</v>
      </c>
      <c r="H19" s="31"/>
    </row>
    <row r="20" spans="2:8" s="1" customFormat="1" ht="16.899999999999999" customHeight="1">
      <c r="B20" s="31"/>
      <c r="C20" s="180" t="s">
        <v>83</v>
      </c>
      <c r="D20" s="181" t="s">
        <v>1</v>
      </c>
      <c r="E20" s="182" t="s">
        <v>84</v>
      </c>
      <c r="F20" s="183">
        <v>50</v>
      </c>
      <c r="H20" s="31"/>
    </row>
    <row r="21" spans="2:8" s="1" customFormat="1" ht="16.899999999999999" customHeight="1">
      <c r="B21" s="31"/>
      <c r="C21" s="184" t="s">
        <v>83</v>
      </c>
      <c r="D21" s="184" t="s">
        <v>264</v>
      </c>
      <c r="E21" s="16" t="s">
        <v>1</v>
      </c>
      <c r="F21" s="185">
        <v>50</v>
      </c>
      <c r="H21" s="31"/>
    </row>
    <row r="22" spans="2:8" s="1" customFormat="1" ht="16.899999999999999" customHeight="1">
      <c r="B22" s="31"/>
      <c r="C22" s="186" t="s">
        <v>808</v>
      </c>
      <c r="H22" s="31"/>
    </row>
    <row r="23" spans="2:8" s="1" customFormat="1" ht="16.899999999999999" customHeight="1">
      <c r="B23" s="31"/>
      <c r="C23" s="184" t="s">
        <v>261</v>
      </c>
      <c r="D23" s="184" t="s">
        <v>262</v>
      </c>
      <c r="E23" s="16" t="s">
        <v>84</v>
      </c>
      <c r="F23" s="185">
        <v>50</v>
      </c>
      <c r="H23" s="31"/>
    </row>
    <row r="24" spans="2:8" s="1" customFormat="1" ht="16.899999999999999" customHeight="1">
      <c r="B24" s="31"/>
      <c r="C24" s="184" t="s">
        <v>238</v>
      </c>
      <c r="D24" s="184" t="s">
        <v>239</v>
      </c>
      <c r="E24" s="16" t="s">
        <v>196</v>
      </c>
      <c r="F24" s="185">
        <v>2.75</v>
      </c>
      <c r="H24" s="31"/>
    </row>
    <row r="25" spans="2:8" s="1" customFormat="1" ht="16.899999999999999" customHeight="1">
      <c r="B25" s="31"/>
      <c r="C25" s="180" t="s">
        <v>95</v>
      </c>
      <c r="D25" s="181" t="s">
        <v>96</v>
      </c>
      <c r="E25" s="182" t="s">
        <v>84</v>
      </c>
      <c r="F25" s="183">
        <v>35</v>
      </c>
      <c r="H25" s="31"/>
    </row>
    <row r="26" spans="2:8" s="1" customFormat="1" ht="16.899999999999999" customHeight="1">
      <c r="B26" s="31"/>
      <c r="C26" s="184" t="s">
        <v>1</v>
      </c>
      <c r="D26" s="184" t="s">
        <v>97</v>
      </c>
      <c r="E26" s="16" t="s">
        <v>1</v>
      </c>
      <c r="F26" s="185">
        <v>35</v>
      </c>
      <c r="H26" s="31"/>
    </row>
    <row r="27" spans="2:8" s="1" customFormat="1" ht="16.899999999999999" customHeight="1">
      <c r="B27" s="31"/>
      <c r="C27" s="186" t="s">
        <v>808</v>
      </c>
      <c r="H27" s="31"/>
    </row>
    <row r="28" spans="2:8" s="1" customFormat="1" ht="16.899999999999999" customHeight="1">
      <c r="B28" s="31"/>
      <c r="C28" s="184" t="s">
        <v>243</v>
      </c>
      <c r="D28" s="184" t="s">
        <v>244</v>
      </c>
      <c r="E28" s="16" t="s">
        <v>88</v>
      </c>
      <c r="F28" s="185">
        <v>12.25</v>
      </c>
      <c r="H28" s="31"/>
    </row>
    <row r="29" spans="2:8" s="1" customFormat="1" ht="16.899999999999999" customHeight="1">
      <c r="B29" s="31"/>
      <c r="C29" s="184" t="s">
        <v>270</v>
      </c>
      <c r="D29" s="184" t="s">
        <v>271</v>
      </c>
      <c r="E29" s="16" t="s">
        <v>84</v>
      </c>
      <c r="F29" s="185">
        <v>155</v>
      </c>
      <c r="H29" s="31"/>
    </row>
    <row r="30" spans="2:8" s="1" customFormat="1" ht="16.899999999999999" customHeight="1">
      <c r="B30" s="31"/>
      <c r="C30" s="180" t="s">
        <v>98</v>
      </c>
      <c r="D30" s="181" t="s">
        <v>99</v>
      </c>
      <c r="E30" s="182" t="s">
        <v>84</v>
      </c>
      <c r="F30" s="183">
        <v>80</v>
      </c>
      <c r="H30" s="31"/>
    </row>
    <row r="31" spans="2:8" s="1" customFormat="1" ht="16.899999999999999" customHeight="1">
      <c r="B31" s="31"/>
      <c r="C31" s="184" t="s">
        <v>1</v>
      </c>
      <c r="D31" s="184" t="s">
        <v>100</v>
      </c>
      <c r="E31" s="16" t="s">
        <v>1</v>
      </c>
      <c r="F31" s="185">
        <v>80</v>
      </c>
      <c r="H31" s="31"/>
    </row>
    <row r="32" spans="2:8" s="1" customFormat="1" ht="16.899999999999999" customHeight="1">
      <c r="B32" s="31"/>
      <c r="C32" s="186" t="s">
        <v>808</v>
      </c>
      <c r="H32" s="31"/>
    </row>
    <row r="33" spans="2:8" s="1" customFormat="1" ht="16.899999999999999" customHeight="1">
      <c r="B33" s="31"/>
      <c r="C33" s="184" t="s">
        <v>270</v>
      </c>
      <c r="D33" s="184" t="s">
        <v>271</v>
      </c>
      <c r="E33" s="16" t="s">
        <v>84</v>
      </c>
      <c r="F33" s="185">
        <v>155</v>
      </c>
      <c r="H33" s="31"/>
    </row>
    <row r="34" spans="2:8" s="1" customFormat="1" ht="16.899999999999999" customHeight="1">
      <c r="B34" s="31"/>
      <c r="C34" s="184" t="s">
        <v>314</v>
      </c>
      <c r="D34" s="184" t="s">
        <v>315</v>
      </c>
      <c r="E34" s="16" t="s">
        <v>84</v>
      </c>
      <c r="F34" s="185">
        <v>80</v>
      </c>
      <c r="H34" s="31"/>
    </row>
    <row r="35" spans="2:8" s="1" customFormat="1" ht="16.899999999999999" customHeight="1">
      <c r="B35" s="31"/>
      <c r="C35" s="184" t="s">
        <v>318</v>
      </c>
      <c r="D35" s="184" t="s">
        <v>319</v>
      </c>
      <c r="E35" s="16" t="s">
        <v>84</v>
      </c>
      <c r="F35" s="185">
        <v>80</v>
      </c>
      <c r="H35" s="31"/>
    </row>
    <row r="36" spans="2:8" s="1" customFormat="1" ht="16.899999999999999" customHeight="1">
      <c r="B36" s="31"/>
      <c r="C36" s="184" t="s">
        <v>322</v>
      </c>
      <c r="D36" s="184" t="s">
        <v>323</v>
      </c>
      <c r="E36" s="16" t="s">
        <v>84</v>
      </c>
      <c r="F36" s="185">
        <v>80</v>
      </c>
      <c r="H36" s="31"/>
    </row>
    <row r="37" spans="2:8" s="1" customFormat="1" ht="16.899999999999999" customHeight="1">
      <c r="B37" s="31"/>
      <c r="C37" s="184" t="s">
        <v>311</v>
      </c>
      <c r="D37" s="184" t="s">
        <v>312</v>
      </c>
      <c r="E37" s="16" t="s">
        <v>84</v>
      </c>
      <c r="F37" s="185">
        <v>80</v>
      </c>
      <c r="H37" s="31"/>
    </row>
    <row r="38" spans="2:8" s="1" customFormat="1" ht="16.899999999999999" customHeight="1">
      <c r="B38" s="31"/>
      <c r="C38" s="180" t="s">
        <v>91</v>
      </c>
      <c r="D38" s="181" t="s">
        <v>92</v>
      </c>
      <c r="E38" s="182" t="s">
        <v>84</v>
      </c>
      <c r="F38" s="183">
        <v>40</v>
      </c>
      <c r="H38" s="31"/>
    </row>
    <row r="39" spans="2:8" s="1" customFormat="1" ht="16.899999999999999" customHeight="1">
      <c r="B39" s="31"/>
      <c r="C39" s="184" t="s">
        <v>1</v>
      </c>
      <c r="D39" s="184" t="s">
        <v>93</v>
      </c>
      <c r="E39" s="16" t="s">
        <v>1</v>
      </c>
      <c r="F39" s="185">
        <v>40</v>
      </c>
      <c r="H39" s="31"/>
    </row>
    <row r="40" spans="2:8" s="1" customFormat="1" ht="16.899999999999999" customHeight="1">
      <c r="B40" s="31"/>
      <c r="C40" s="186" t="s">
        <v>808</v>
      </c>
      <c r="H40" s="31"/>
    </row>
    <row r="41" spans="2:8" s="1" customFormat="1" ht="16.899999999999999" customHeight="1">
      <c r="B41" s="31"/>
      <c r="C41" s="184" t="s">
        <v>270</v>
      </c>
      <c r="D41" s="184" t="s">
        <v>271</v>
      </c>
      <c r="E41" s="16" t="s">
        <v>84</v>
      </c>
      <c r="F41" s="185">
        <v>155</v>
      </c>
      <c r="H41" s="31"/>
    </row>
    <row r="42" spans="2:8" s="1" customFormat="1" ht="16.899999999999999" customHeight="1">
      <c r="B42" s="31"/>
      <c r="C42" s="184" t="s">
        <v>326</v>
      </c>
      <c r="D42" s="184" t="s">
        <v>327</v>
      </c>
      <c r="E42" s="16" t="s">
        <v>84</v>
      </c>
      <c r="F42" s="185">
        <v>40</v>
      </c>
      <c r="H42" s="31"/>
    </row>
    <row r="43" spans="2:8" s="1" customFormat="1" ht="16.899999999999999" customHeight="1">
      <c r="B43" s="31"/>
      <c r="C43" s="180" t="s">
        <v>105</v>
      </c>
      <c r="D43" s="181" t="s">
        <v>106</v>
      </c>
      <c r="E43" s="182" t="s">
        <v>84</v>
      </c>
      <c r="F43" s="183">
        <v>45</v>
      </c>
      <c r="H43" s="31"/>
    </row>
    <row r="44" spans="2:8" s="1" customFormat="1" ht="16.899999999999999" customHeight="1">
      <c r="B44" s="31"/>
      <c r="C44" s="184" t="s">
        <v>1</v>
      </c>
      <c r="D44" s="184" t="s">
        <v>107</v>
      </c>
      <c r="E44" s="16" t="s">
        <v>1</v>
      </c>
      <c r="F44" s="185">
        <v>45</v>
      </c>
      <c r="H44" s="31"/>
    </row>
    <row r="45" spans="2:8" s="1" customFormat="1" ht="16.899999999999999" customHeight="1">
      <c r="B45" s="31"/>
      <c r="C45" s="186" t="s">
        <v>808</v>
      </c>
      <c r="H45" s="31"/>
    </row>
    <row r="46" spans="2:8" s="1" customFormat="1" ht="16.899999999999999" customHeight="1">
      <c r="B46" s="31"/>
      <c r="C46" s="184" t="s">
        <v>526</v>
      </c>
      <c r="D46" s="184" t="s">
        <v>527</v>
      </c>
      <c r="E46" s="16" t="s">
        <v>84</v>
      </c>
      <c r="F46" s="185">
        <v>45</v>
      </c>
      <c r="H46" s="31"/>
    </row>
    <row r="47" spans="2:8" s="1" customFormat="1" ht="16.899999999999999" customHeight="1">
      <c r="B47" s="31"/>
      <c r="C47" s="184" t="s">
        <v>512</v>
      </c>
      <c r="D47" s="184" t="s">
        <v>513</v>
      </c>
      <c r="E47" s="16" t="s">
        <v>84</v>
      </c>
      <c r="F47" s="185">
        <v>45</v>
      </c>
      <c r="H47" s="31"/>
    </row>
    <row r="48" spans="2:8" s="1" customFormat="1" ht="16.899999999999999" customHeight="1">
      <c r="B48" s="31"/>
      <c r="C48" s="184" t="s">
        <v>530</v>
      </c>
      <c r="D48" s="184" t="s">
        <v>531</v>
      </c>
      <c r="E48" s="16" t="s">
        <v>84</v>
      </c>
      <c r="F48" s="185">
        <v>45</v>
      </c>
      <c r="H48" s="31"/>
    </row>
    <row r="49" spans="2:8" s="1" customFormat="1" ht="16.899999999999999" customHeight="1">
      <c r="B49" s="31"/>
      <c r="C49" s="184" t="s">
        <v>502</v>
      </c>
      <c r="D49" s="184" t="s">
        <v>503</v>
      </c>
      <c r="E49" s="16" t="s">
        <v>84</v>
      </c>
      <c r="F49" s="185">
        <v>90</v>
      </c>
      <c r="H49" s="31"/>
    </row>
    <row r="50" spans="2:8" s="1" customFormat="1" ht="16.899999999999999" customHeight="1">
      <c r="B50" s="31"/>
      <c r="C50" s="184" t="s">
        <v>534</v>
      </c>
      <c r="D50" s="184" t="s">
        <v>535</v>
      </c>
      <c r="E50" s="16" t="s">
        <v>84</v>
      </c>
      <c r="F50" s="185">
        <v>45</v>
      </c>
      <c r="H50" s="31"/>
    </row>
    <row r="51" spans="2:8" s="1" customFormat="1" ht="16.899999999999999" customHeight="1">
      <c r="B51" s="31"/>
      <c r="C51" s="184" t="s">
        <v>580</v>
      </c>
      <c r="D51" s="184" t="s">
        <v>455</v>
      </c>
      <c r="E51" s="16" t="s">
        <v>88</v>
      </c>
      <c r="F51" s="185">
        <v>0.45</v>
      </c>
      <c r="H51" s="31"/>
    </row>
    <row r="52" spans="2:8" s="1" customFormat="1" ht="16.899999999999999" customHeight="1">
      <c r="B52" s="31"/>
      <c r="C52" s="184" t="s">
        <v>516</v>
      </c>
      <c r="D52" s="184" t="s">
        <v>517</v>
      </c>
      <c r="E52" s="16" t="s">
        <v>84</v>
      </c>
      <c r="F52" s="185">
        <v>5.85</v>
      </c>
      <c r="H52" s="31"/>
    </row>
    <row r="53" spans="2:8" s="1" customFormat="1" ht="16.899999999999999" customHeight="1">
      <c r="B53" s="31"/>
      <c r="C53" s="184" t="s">
        <v>521</v>
      </c>
      <c r="D53" s="184" t="s">
        <v>522</v>
      </c>
      <c r="E53" s="16" t="s">
        <v>196</v>
      </c>
      <c r="F53" s="185">
        <v>9.36</v>
      </c>
      <c r="H53" s="31"/>
    </row>
    <row r="54" spans="2:8" s="1" customFormat="1" ht="16.899999999999999" customHeight="1">
      <c r="B54" s="31"/>
      <c r="C54" s="184" t="s">
        <v>538</v>
      </c>
      <c r="D54" s="184" t="s">
        <v>539</v>
      </c>
      <c r="E54" s="16" t="s">
        <v>196</v>
      </c>
      <c r="F54" s="185">
        <v>6.3</v>
      </c>
      <c r="H54" s="31"/>
    </row>
    <row r="55" spans="2:8" s="1" customFormat="1" ht="16.899999999999999" customHeight="1">
      <c r="B55" s="31"/>
      <c r="C55" s="180" t="s">
        <v>101</v>
      </c>
      <c r="D55" s="181" t="s">
        <v>102</v>
      </c>
      <c r="E55" s="182" t="s">
        <v>103</v>
      </c>
      <c r="F55" s="183">
        <v>7</v>
      </c>
      <c r="H55" s="31"/>
    </row>
    <row r="56" spans="2:8" s="1" customFormat="1" ht="16.899999999999999" customHeight="1">
      <c r="B56" s="31"/>
      <c r="C56" s="184" t="s">
        <v>1</v>
      </c>
      <c r="D56" s="184" t="s">
        <v>104</v>
      </c>
      <c r="E56" s="16" t="s">
        <v>1</v>
      </c>
      <c r="F56" s="185">
        <v>7</v>
      </c>
      <c r="H56" s="31"/>
    </row>
    <row r="57" spans="2:8" s="1" customFormat="1" ht="16.899999999999999" customHeight="1">
      <c r="B57" s="31"/>
      <c r="C57" s="186" t="s">
        <v>808</v>
      </c>
      <c r="H57" s="31"/>
    </row>
    <row r="58" spans="2:8" s="1" customFormat="1" ht="16.899999999999999" customHeight="1">
      <c r="B58" s="31"/>
      <c r="C58" s="184" t="s">
        <v>393</v>
      </c>
      <c r="D58" s="184" t="s">
        <v>394</v>
      </c>
      <c r="E58" s="16" t="s">
        <v>176</v>
      </c>
      <c r="F58" s="185">
        <v>7</v>
      </c>
      <c r="H58" s="31"/>
    </row>
    <row r="59" spans="2:8" s="1" customFormat="1" ht="16.899999999999999" customHeight="1">
      <c r="B59" s="31"/>
      <c r="C59" s="184" t="s">
        <v>397</v>
      </c>
      <c r="D59" s="184" t="s">
        <v>398</v>
      </c>
      <c r="E59" s="16" t="s">
        <v>176</v>
      </c>
      <c r="F59" s="185">
        <v>7</v>
      </c>
      <c r="H59" s="31"/>
    </row>
    <row r="60" spans="2:8" s="1" customFormat="1" ht="16.899999999999999" customHeight="1">
      <c r="B60" s="31"/>
      <c r="C60" s="184" t="s">
        <v>416</v>
      </c>
      <c r="D60" s="184" t="s">
        <v>417</v>
      </c>
      <c r="E60" s="16" t="s">
        <v>176</v>
      </c>
      <c r="F60" s="185">
        <v>7</v>
      </c>
      <c r="H60" s="31"/>
    </row>
    <row r="61" spans="2:8" s="1" customFormat="1" ht="16.899999999999999" customHeight="1">
      <c r="B61" s="31"/>
      <c r="C61" s="184" t="s">
        <v>442</v>
      </c>
      <c r="D61" s="184" t="s">
        <v>443</v>
      </c>
      <c r="E61" s="16" t="s">
        <v>176</v>
      </c>
      <c r="F61" s="185">
        <v>7</v>
      </c>
      <c r="H61" s="31"/>
    </row>
    <row r="62" spans="2:8" s="1" customFormat="1" ht="16.899999999999999" customHeight="1">
      <c r="B62" s="31"/>
      <c r="C62" s="184" t="s">
        <v>434</v>
      </c>
      <c r="D62" s="184" t="s">
        <v>435</v>
      </c>
      <c r="E62" s="16" t="s">
        <v>176</v>
      </c>
      <c r="F62" s="185">
        <v>7</v>
      </c>
      <c r="H62" s="31"/>
    </row>
    <row r="63" spans="2:8" s="1" customFormat="1" ht="16.899999999999999" customHeight="1">
      <c r="B63" s="31"/>
      <c r="C63" s="184" t="s">
        <v>412</v>
      </c>
      <c r="D63" s="184" t="s">
        <v>413</v>
      </c>
      <c r="E63" s="16" t="s">
        <v>176</v>
      </c>
      <c r="F63" s="185">
        <v>7</v>
      </c>
      <c r="H63" s="31"/>
    </row>
    <row r="64" spans="2:8" s="1" customFormat="1" ht="16.899999999999999" customHeight="1">
      <c r="B64" s="31"/>
      <c r="C64" s="184" t="s">
        <v>446</v>
      </c>
      <c r="D64" s="184" t="s">
        <v>447</v>
      </c>
      <c r="E64" s="16" t="s">
        <v>84</v>
      </c>
      <c r="F64" s="185">
        <v>7</v>
      </c>
      <c r="H64" s="31"/>
    </row>
    <row r="65" spans="2:8" s="1" customFormat="1" ht="16.899999999999999" customHeight="1">
      <c r="B65" s="31"/>
      <c r="C65" s="184" t="s">
        <v>454</v>
      </c>
      <c r="D65" s="184" t="s">
        <v>455</v>
      </c>
      <c r="E65" s="16" t="s">
        <v>88</v>
      </c>
      <c r="F65" s="185">
        <v>0.7</v>
      </c>
      <c r="H65" s="31"/>
    </row>
    <row r="66" spans="2:8" s="1" customFormat="1" ht="16.899999999999999" customHeight="1">
      <c r="B66" s="31"/>
      <c r="C66" s="184" t="s">
        <v>406</v>
      </c>
      <c r="D66" s="184" t="s">
        <v>407</v>
      </c>
      <c r="E66" s="16" t="s">
        <v>408</v>
      </c>
      <c r="F66" s="185">
        <v>7</v>
      </c>
      <c r="H66" s="31"/>
    </row>
    <row r="67" spans="2:8" s="1" customFormat="1" ht="16.899999999999999" customHeight="1">
      <c r="B67" s="31"/>
      <c r="C67" s="184" t="s">
        <v>419</v>
      </c>
      <c r="D67" s="184" t="s">
        <v>420</v>
      </c>
      <c r="E67" s="16" t="s">
        <v>176</v>
      </c>
      <c r="F67" s="185">
        <v>21</v>
      </c>
      <c r="H67" s="31"/>
    </row>
    <row r="68" spans="2:8" s="1" customFormat="1" ht="16.899999999999999" customHeight="1">
      <c r="B68" s="31"/>
      <c r="C68" s="184" t="s">
        <v>424</v>
      </c>
      <c r="D68" s="184" t="s">
        <v>425</v>
      </c>
      <c r="E68" s="16" t="s">
        <v>176</v>
      </c>
      <c r="F68" s="185">
        <v>63</v>
      </c>
      <c r="H68" s="31"/>
    </row>
    <row r="69" spans="2:8" s="1" customFormat="1" ht="16.899999999999999" customHeight="1">
      <c r="B69" s="31"/>
      <c r="C69" s="184" t="s">
        <v>429</v>
      </c>
      <c r="D69" s="184" t="s">
        <v>430</v>
      </c>
      <c r="E69" s="16" t="s">
        <v>181</v>
      </c>
      <c r="F69" s="185">
        <v>14</v>
      </c>
      <c r="H69" s="31"/>
    </row>
    <row r="70" spans="2:8" s="1" customFormat="1" ht="16.899999999999999" customHeight="1">
      <c r="B70" s="31"/>
      <c r="C70" s="180" t="s">
        <v>114</v>
      </c>
      <c r="D70" s="181" t="s">
        <v>115</v>
      </c>
      <c r="E70" s="182" t="s">
        <v>84</v>
      </c>
      <c r="F70" s="183">
        <v>200</v>
      </c>
      <c r="H70" s="31"/>
    </row>
    <row r="71" spans="2:8" s="1" customFormat="1" ht="16.899999999999999" customHeight="1">
      <c r="B71" s="31"/>
      <c r="C71" s="184" t="s">
        <v>1</v>
      </c>
      <c r="D71" s="184" t="s">
        <v>116</v>
      </c>
      <c r="E71" s="16" t="s">
        <v>1</v>
      </c>
      <c r="F71" s="185">
        <v>200</v>
      </c>
      <c r="H71" s="31"/>
    </row>
    <row r="72" spans="2:8" s="1" customFormat="1" ht="16.899999999999999" customHeight="1">
      <c r="B72" s="31"/>
      <c r="C72" s="186" t="s">
        <v>808</v>
      </c>
      <c r="H72" s="31"/>
    </row>
    <row r="73" spans="2:8" s="1" customFormat="1" ht="16.899999999999999" customHeight="1">
      <c r="B73" s="31"/>
      <c r="C73" s="184" t="s">
        <v>739</v>
      </c>
      <c r="D73" s="184" t="s">
        <v>740</v>
      </c>
      <c r="E73" s="16" t="s">
        <v>84</v>
      </c>
      <c r="F73" s="185">
        <v>200</v>
      </c>
      <c r="H73" s="31"/>
    </row>
    <row r="74" spans="2:8" s="1" customFormat="1" ht="16.899999999999999" customHeight="1">
      <c r="B74" s="31"/>
      <c r="C74" s="184" t="s">
        <v>502</v>
      </c>
      <c r="D74" s="184" t="s">
        <v>503</v>
      </c>
      <c r="E74" s="16" t="s">
        <v>84</v>
      </c>
      <c r="F74" s="185">
        <v>200</v>
      </c>
      <c r="H74" s="31"/>
    </row>
    <row r="75" spans="2:8" s="1" customFormat="1" ht="16.899999999999999" customHeight="1">
      <c r="B75" s="31"/>
      <c r="C75" s="184" t="s">
        <v>734</v>
      </c>
      <c r="D75" s="184" t="s">
        <v>735</v>
      </c>
      <c r="E75" s="16" t="s">
        <v>408</v>
      </c>
      <c r="F75" s="185">
        <v>4</v>
      </c>
      <c r="H75" s="31"/>
    </row>
    <row r="76" spans="2:8" s="1" customFormat="1" ht="16.899999999999999" customHeight="1">
      <c r="B76" s="31"/>
      <c r="C76" s="184" t="s">
        <v>743</v>
      </c>
      <c r="D76" s="184" t="s">
        <v>744</v>
      </c>
      <c r="E76" s="16" t="s">
        <v>196</v>
      </c>
      <c r="F76" s="185">
        <v>20</v>
      </c>
      <c r="H76" s="31"/>
    </row>
    <row r="77" spans="2:8" s="1" customFormat="1" ht="16.899999999999999" customHeight="1">
      <c r="B77" s="31"/>
      <c r="C77" s="180" t="s">
        <v>108</v>
      </c>
      <c r="D77" s="181" t="s">
        <v>109</v>
      </c>
      <c r="E77" s="182" t="s">
        <v>84</v>
      </c>
      <c r="F77" s="183">
        <v>396</v>
      </c>
      <c r="H77" s="31"/>
    </row>
    <row r="78" spans="2:8" s="1" customFormat="1" ht="16.899999999999999" customHeight="1">
      <c r="B78" s="31"/>
      <c r="C78" s="184" t="s">
        <v>1</v>
      </c>
      <c r="D78" s="184" t="s">
        <v>810</v>
      </c>
      <c r="E78" s="16" t="s">
        <v>1</v>
      </c>
      <c r="F78" s="185">
        <v>396</v>
      </c>
      <c r="H78" s="31"/>
    </row>
    <row r="79" spans="2:8" s="1" customFormat="1" ht="16.899999999999999" customHeight="1">
      <c r="B79" s="31"/>
      <c r="C79" s="186" t="s">
        <v>808</v>
      </c>
      <c r="H79" s="31"/>
    </row>
    <row r="80" spans="2:8" s="1" customFormat="1" ht="16.899999999999999" customHeight="1">
      <c r="B80" s="31"/>
      <c r="C80" s="184" t="s">
        <v>567</v>
      </c>
      <c r="D80" s="184" t="s">
        <v>568</v>
      </c>
      <c r="E80" s="16" t="s">
        <v>176</v>
      </c>
      <c r="F80" s="185">
        <v>1584</v>
      </c>
      <c r="H80" s="31"/>
    </row>
    <row r="81" spans="2:8" s="1" customFormat="1" ht="16.899999999999999" customHeight="1">
      <c r="B81" s="31"/>
      <c r="C81" s="184" t="s">
        <v>572</v>
      </c>
      <c r="D81" s="184" t="s">
        <v>573</v>
      </c>
      <c r="E81" s="16" t="s">
        <v>176</v>
      </c>
      <c r="F81" s="185">
        <v>396</v>
      </c>
      <c r="H81" s="31"/>
    </row>
    <row r="82" spans="2:8" s="1" customFormat="1" ht="7.35" customHeight="1">
      <c r="B82" s="43"/>
      <c r="C82" s="44"/>
      <c r="D82" s="44"/>
      <c r="E82" s="44"/>
      <c r="F82" s="44"/>
      <c r="G82" s="44"/>
      <c r="H82" s="31"/>
    </row>
    <row r="83" spans="2:8" s="1" customFormat="1" ht="11.25"/>
  </sheetData>
  <sheetProtection algorithmName="SHA-512" hashValue="sUwb8+t+ZSk3MXpqMg4LJGiwk2I0DrD27ZpohL6Z2aJkHxPnHJe8t0Mlqi9/fx9xuHknCv8XKirp8LQTJznbaA==" saltValue="QHHldAGuQPGoDyV3ThB4IgZiZXsbGZfSMvjHPcUZ4nPiFTlypcgpnTNwGCtGQJ1X0zK5PS8pqMGXd4VL1HsKd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2023-131-lok_3 - Adaptačn...</vt:lpstr>
      <vt:lpstr>Seznam figur</vt:lpstr>
      <vt:lpstr>'2023-131-lok_3 - Adaptačn...'!Názvy_tisku</vt:lpstr>
      <vt:lpstr>'Rekapitulace stavby'!Názvy_tisku</vt:lpstr>
      <vt:lpstr>'Seznam figur'!Názvy_tisku</vt:lpstr>
      <vt:lpstr>'2023-131-lok_3 - Adaptačn...'!Oblast_tisku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Eva Fridrichová</cp:lastModifiedBy>
  <cp:lastPrinted>2023-09-14T12:43:44Z</cp:lastPrinted>
  <dcterms:created xsi:type="dcterms:W3CDTF">2023-09-14T09:50:44Z</dcterms:created>
  <dcterms:modified xsi:type="dcterms:W3CDTF">2023-09-14T12:43:58Z</dcterms:modified>
</cp:coreProperties>
</file>