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3\2023-2 Výsadba dřevin\Výzva\"/>
    </mc:Choice>
  </mc:AlternateContent>
  <bookViews>
    <workbookView xWindow="0" yWindow="0" windowWidth="19200" windowHeight="1146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1" l="1"/>
  <c r="K97" i="1"/>
  <c r="K50" i="1"/>
  <c r="K36" i="1"/>
  <c r="K33" i="1"/>
  <c r="K31" i="1"/>
  <c r="K26" i="1"/>
  <c r="K20" i="1"/>
  <c r="K17" i="1"/>
  <c r="K13" i="1"/>
  <c r="K4" i="1"/>
  <c r="K3" i="1"/>
  <c r="K22" i="1"/>
  <c r="K21" i="1"/>
  <c r="K19" i="1"/>
  <c r="K12" i="1"/>
  <c r="K11" i="1"/>
  <c r="K10" i="1"/>
  <c r="K9" i="1"/>
  <c r="K7" i="1"/>
  <c r="K6" i="1"/>
  <c r="K5" i="1"/>
  <c r="C81" i="1" l="1"/>
  <c r="C77" i="1"/>
  <c r="C78" i="1"/>
  <c r="C75" i="1"/>
  <c r="C73" i="1"/>
  <c r="C71" i="1"/>
  <c r="C72" i="1" s="1"/>
  <c r="K66" i="1"/>
  <c r="L66" i="1" s="1"/>
  <c r="C66" i="1"/>
  <c r="C69" i="1"/>
  <c r="C68" i="1"/>
  <c r="C67" i="1"/>
  <c r="C65" i="1"/>
  <c r="K94" i="1" l="1"/>
  <c r="C94" i="1"/>
  <c r="C88" i="1"/>
  <c r="C87" i="1"/>
  <c r="C86" i="1"/>
  <c r="C85" i="1"/>
  <c r="C84" i="1"/>
  <c r="C83" i="1"/>
  <c r="C82" i="1"/>
  <c r="C92" i="1"/>
  <c r="C91" i="1"/>
  <c r="K49" i="1" l="1"/>
  <c r="L49" i="1" s="1"/>
  <c r="K48" i="1"/>
  <c r="L31" i="1"/>
  <c r="L26" i="1"/>
  <c r="L13" i="1"/>
  <c r="L12" i="1"/>
  <c r="L11" i="1"/>
  <c r="L10" i="1"/>
  <c r="K30" i="1"/>
  <c r="L30" i="1" s="1"/>
  <c r="K29" i="1"/>
  <c r="L29" i="1" s="1"/>
  <c r="K28" i="1"/>
  <c r="L28" i="1" s="1"/>
  <c r="K27" i="1"/>
  <c r="L27" i="1" s="1"/>
  <c r="K93" i="1" l="1"/>
  <c r="L93" i="1" s="1"/>
  <c r="K90" i="1"/>
  <c r="L90" i="1" s="1"/>
  <c r="L9" i="1" l="1"/>
  <c r="K47" i="1" l="1"/>
  <c r="L47" i="1" s="1"/>
  <c r="K64" i="1" l="1"/>
  <c r="L64" i="1" s="1"/>
  <c r="K68" i="1"/>
  <c r="L68" i="1" s="1"/>
  <c r="K37" i="1"/>
  <c r="L37" i="1" s="1"/>
  <c r="K61" i="1"/>
  <c r="L61" i="1" s="1"/>
  <c r="L50" i="1" l="1"/>
  <c r="L19" i="1"/>
  <c r="L6" i="1"/>
  <c r="D52" i="1" l="1"/>
  <c r="K99" i="1"/>
  <c r="L99" i="1" s="1"/>
  <c r="L48" i="1" l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5" i="1"/>
  <c r="L35" i="1" s="1"/>
  <c r="K32" i="1"/>
  <c r="L32" i="1" s="1"/>
  <c r="K25" i="1"/>
  <c r="L25" i="1" s="1"/>
  <c r="K24" i="1"/>
  <c r="L24" i="1" s="1"/>
  <c r="K18" i="1"/>
  <c r="L18" i="1" s="1"/>
  <c r="L36" i="1"/>
  <c r="L33" i="1"/>
  <c r="L20" i="1"/>
  <c r="L17" i="1"/>
  <c r="E51" i="1" l="1"/>
  <c r="C51" i="1"/>
  <c r="K91" i="1" l="1"/>
  <c r="K92" i="1" s="1"/>
  <c r="C57" i="1"/>
  <c r="K95" i="1"/>
  <c r="C59" i="1"/>
  <c r="K59" i="1" s="1"/>
  <c r="L59" i="1" s="1"/>
  <c r="C60" i="1"/>
  <c r="C76" i="1"/>
  <c r="C79" i="1"/>
  <c r="C80" i="1" s="1"/>
  <c r="C58" i="1"/>
  <c r="C70" i="1"/>
  <c r="C74" i="1"/>
  <c r="K23" i="1"/>
  <c r="K96" i="1" l="1"/>
  <c r="L91" i="1"/>
  <c r="L94" i="1"/>
  <c r="L95" i="1"/>
  <c r="L4" i="1"/>
  <c r="L7" i="1"/>
  <c r="L5" i="1"/>
  <c r="L92" i="1" l="1"/>
  <c r="L96" i="1"/>
  <c r="L3" i="1"/>
  <c r="L22" i="1" l="1"/>
  <c r="L23" i="1" l="1"/>
  <c r="L21" i="1" l="1"/>
  <c r="K15" i="1" l="1"/>
  <c r="L15" i="1" s="1"/>
  <c r="K14" i="1" l="1"/>
  <c r="L14" i="1" s="1"/>
  <c r="K16" i="1"/>
  <c r="L16" i="1" s="1"/>
  <c r="K8" i="1" l="1"/>
  <c r="L8" i="1" l="1"/>
  <c r="K34" i="1"/>
  <c r="L34" i="1" s="1"/>
  <c r="K57" i="1"/>
  <c r="K58" i="1"/>
  <c r="L58" i="1" s="1"/>
  <c r="K60" i="1"/>
  <c r="L60" i="1" s="1"/>
  <c r="K62" i="1"/>
  <c r="K63" i="1"/>
  <c r="L63" i="1" s="1"/>
  <c r="K65" i="1"/>
  <c r="L65" i="1" s="1"/>
  <c r="K67" i="1"/>
  <c r="L67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L98" i="1"/>
  <c r="K89" i="1" l="1"/>
  <c r="L89" i="1" s="1"/>
  <c r="K53" i="1"/>
  <c r="L62" i="1"/>
  <c r="L57" i="1"/>
  <c r="L53" i="1" l="1"/>
  <c r="L100" i="1" l="1"/>
  <c r="L101" i="1" l="1"/>
  <c r="L102" i="1" s="1"/>
</calcChain>
</file>

<file path=xl/sharedStrings.xml><?xml version="1.0" encoding="utf-8"?>
<sst xmlns="http://schemas.openxmlformats.org/spreadsheetml/2006/main" count="356" uniqueCount="229">
  <si>
    <t>Celkem s DPH</t>
  </si>
  <si>
    <t>DPH 21 %</t>
  </si>
  <si>
    <t>Celkem bez DPH</t>
  </si>
  <si>
    <t>DOPRAVA</t>
  </si>
  <si>
    <t>LIKVIDACE BIOODPADU</t>
  </si>
  <si>
    <t>m3</t>
  </si>
  <si>
    <t>Dovoz vody pro zálivku rostlin na vzdálenost do 1000 m</t>
  </si>
  <si>
    <t>2 x zálivka ihned po výsadbě  (15l/1 ks - keř - 1 zálivka)</t>
  </si>
  <si>
    <t>ks</t>
  </si>
  <si>
    <t>Hnojení keře -  2 ks tablet/keř - hnojivo Silvamix Forte</t>
  </si>
  <si>
    <t>l</t>
  </si>
  <si>
    <t>Mulčovací kůra (výška vrstvy na záhonu 5 cm)</t>
  </si>
  <si>
    <t xml:space="preserve">Výsadba školkařských výpěstků v kontejnerech, velikostní kategorie 50 – 60 cm </t>
  </si>
  <si>
    <t>Výsadba keřů</t>
  </si>
  <si>
    <t>Povýsadbový řez - komparativní řez</t>
  </si>
  <si>
    <t>2 x zálivka ihned po výsadbě (50 l/1ks - strom - 1 zálivka)</t>
  </si>
  <si>
    <t>m2</t>
  </si>
  <si>
    <t>Mulčování (m2)</t>
  </si>
  <si>
    <t xml:space="preserve">Zhotovení závlahové mísy z mulčovací kůry ve vrtsvě 5 - 7 cm </t>
  </si>
  <si>
    <t>Hnojení výsadby stromu - 5 ks tablet/strom-hnojivo Silvamix Forte</t>
  </si>
  <si>
    <t>kg</t>
  </si>
  <si>
    <t>Přípravek např. Arboflex</t>
  </si>
  <si>
    <t>Nátěr kmenů vhodným přípravkem (např. Arbo-flex)</t>
  </si>
  <si>
    <t>Podkladový nátěr</t>
  </si>
  <si>
    <t xml:space="preserve">Nátěr kmenů vhodným podkladovým nátěrem </t>
  </si>
  <si>
    <t xml:space="preserve">Vrcholy kůlů spojeny půlkulatými dřevěnými příčkami (délka 50 cm) </t>
  </si>
  <si>
    <t>Ukotvení dřevin nadzemní dřevěnými kůly</t>
  </si>
  <si>
    <t xml:space="preserve">ks </t>
  </si>
  <si>
    <t>Odstranění a likvidace původní dřeviny včetně vyjmutí kořenového systému a odstranění kotvení</t>
  </si>
  <si>
    <t>Výsadba stromů</t>
  </si>
  <si>
    <t>Cena s DPH</t>
  </si>
  <si>
    <t>Cena bez DPH</t>
  </si>
  <si>
    <t>J. cena</t>
  </si>
  <si>
    <t>Jednotka</t>
  </si>
  <si>
    <t xml:space="preserve">Množství </t>
  </si>
  <si>
    <t>ne</t>
  </si>
  <si>
    <t>4400/64, k-ú. Modřany</t>
  </si>
  <si>
    <t>Generála Šišky x Čs. Exilu</t>
  </si>
  <si>
    <t>12-14</t>
  </si>
  <si>
    <t>Fagus sylvatica</t>
  </si>
  <si>
    <t>3931/1, k.ú. Modřany</t>
  </si>
  <si>
    <t>Písková X Nad Ražákem</t>
  </si>
  <si>
    <t>Populus simonii</t>
  </si>
  <si>
    <t>14-16</t>
  </si>
  <si>
    <t>3045/6, k.ú. Modřany</t>
  </si>
  <si>
    <t>Zvonice</t>
  </si>
  <si>
    <t>Pinus sylvestris</t>
  </si>
  <si>
    <t>4635/202, kú. Modřany</t>
  </si>
  <si>
    <t>4400/447, k.ú. Modřany</t>
  </si>
  <si>
    <t>Pirinská 3250</t>
  </si>
  <si>
    <t>Morus alba</t>
  </si>
  <si>
    <t>14-16 (200cm)</t>
  </si>
  <si>
    <t>580/43, kú. Kamýk</t>
  </si>
  <si>
    <t>Zdislavická proti čp. 761</t>
  </si>
  <si>
    <t>Likvidace původní dřeviny</t>
  </si>
  <si>
    <t xml:space="preserve">Pozem. parc. č. </t>
  </si>
  <si>
    <t>Ulice nebo čp.</t>
  </si>
  <si>
    <t>Velikost</t>
  </si>
  <si>
    <t>Rostlinný sortiment</t>
  </si>
  <si>
    <t>Lokalita</t>
  </si>
  <si>
    <t>lok. 2</t>
  </si>
  <si>
    <t xml:space="preserve">lok. 5 </t>
  </si>
  <si>
    <t>lok. 9</t>
  </si>
  <si>
    <t>lok. 3</t>
  </si>
  <si>
    <t>lok. 7</t>
  </si>
  <si>
    <r>
      <t>lípa velkolistá (</t>
    </r>
    <r>
      <rPr>
        <i/>
        <sz val="12"/>
        <rFont val="Times New Roman"/>
        <family val="1"/>
        <charset val="238"/>
      </rPr>
      <t>Tilia patyphyllos</t>
    </r>
    <r>
      <rPr>
        <sz val="12"/>
        <rFont val="Times New Roman"/>
        <family val="1"/>
        <charset val="238"/>
      </rPr>
      <t>)</t>
    </r>
  </si>
  <si>
    <t>Krhanická mezi  čp. 718-719</t>
  </si>
  <si>
    <t>345/75. kú. Kamýk</t>
  </si>
  <si>
    <r>
      <rPr>
        <sz val="12"/>
        <rFont val="Times New Roman"/>
        <family val="1"/>
        <charset val="238"/>
      </rPr>
      <t xml:space="preserve">javor mléč  </t>
    </r>
    <r>
      <rPr>
        <i/>
        <sz val="12"/>
        <rFont val="Times New Roman"/>
        <family val="1"/>
        <charset val="238"/>
      </rPr>
      <t>Acer platanoides "Drummondii"</t>
    </r>
  </si>
  <si>
    <t>Otradovická parkoviště proti čp. 580/2-4</t>
  </si>
  <si>
    <r>
      <t>okrasná jabloň (</t>
    </r>
    <r>
      <rPr>
        <i/>
        <sz val="12"/>
        <rFont val="Times New Roman"/>
        <family val="1"/>
        <charset val="238"/>
      </rPr>
      <t>Malus sp.</t>
    </r>
    <r>
      <rPr>
        <sz val="12"/>
        <rFont val="Times New Roman"/>
        <family val="1"/>
        <charset val="238"/>
      </rPr>
      <t>)</t>
    </r>
  </si>
  <si>
    <t>Písnická (zadní) mezi čp. 756-757</t>
  </si>
  <si>
    <t>499/2, kú. Kamýk</t>
  </si>
  <si>
    <r>
      <rPr>
        <sz val="12"/>
        <rFont val="Times New Roman"/>
        <family val="1"/>
        <charset val="238"/>
      </rPr>
      <t xml:space="preserve"> třešeň pilovitá </t>
    </r>
    <r>
      <rPr>
        <i/>
        <sz val="12"/>
        <rFont val="Times New Roman"/>
        <family val="1"/>
        <charset val="238"/>
      </rPr>
      <t>Prunus serrulata</t>
    </r>
  </si>
  <si>
    <t>magnolie japonská</t>
  </si>
  <si>
    <t>lok. 8</t>
  </si>
  <si>
    <t>lok. 4</t>
  </si>
  <si>
    <t>lok. 6</t>
  </si>
  <si>
    <t>Do koutů u DH</t>
  </si>
  <si>
    <t>lok. 1</t>
  </si>
  <si>
    <t>Prunus subhirtella "Autumnalis rosea"</t>
  </si>
  <si>
    <t>Cornus mas</t>
  </si>
  <si>
    <t>240/1, k.ú. Komořany</t>
  </si>
  <si>
    <t>Juglas regia</t>
  </si>
  <si>
    <t>3856/38, k.ú. Modřany</t>
  </si>
  <si>
    <t>3327/50, k.ú. Modřany</t>
  </si>
  <si>
    <t>3327/49, k.ú. Modřany</t>
  </si>
  <si>
    <t>Rorýsová x Zlochova</t>
  </si>
  <si>
    <t>Tilia cordata</t>
  </si>
  <si>
    <t>ano</t>
  </si>
  <si>
    <t>Sorbus aria</t>
  </si>
  <si>
    <t>Rezidence Modřanka vnitrob.</t>
  </si>
  <si>
    <t>873/49, k.ú. Kamýk</t>
  </si>
  <si>
    <t>Vnitroblok Pavlíkova</t>
  </si>
  <si>
    <t>873/1, k.ú. Kamýk</t>
  </si>
  <si>
    <t>Smolkova parčík před ZŠ</t>
  </si>
  <si>
    <t>Acer campestre</t>
  </si>
  <si>
    <t>Pancířova</t>
  </si>
  <si>
    <t>Betula pendula</t>
  </si>
  <si>
    <t>Krupná 2089 západ</t>
  </si>
  <si>
    <t>Euonymus alatus</t>
  </si>
  <si>
    <t>Hřebíkova</t>
  </si>
  <si>
    <t>Prunus serulata ´Kanzan´</t>
  </si>
  <si>
    <t>Povodňová</t>
  </si>
  <si>
    <t>Smotlachova</t>
  </si>
  <si>
    <t>884/31, k.ú. Kamýk</t>
  </si>
  <si>
    <t>1137/2, k.ú. Modřany</t>
  </si>
  <si>
    <t>4041/3, k.ú. Modřany</t>
  </si>
  <si>
    <t>1651/23, k.ú. Modřany</t>
  </si>
  <si>
    <t>3696/6, k.ú. Modřany</t>
  </si>
  <si>
    <t>Hasova pod čp. 3093</t>
  </si>
  <si>
    <t>4137/244, kú. Modřany</t>
  </si>
  <si>
    <t>Zárubova (směr BILLA)</t>
  </si>
  <si>
    <t>1859/98, kú. Kamýk</t>
  </si>
  <si>
    <t>promenáda RAK</t>
  </si>
  <si>
    <t>4400/417, k.ú. Modřany</t>
  </si>
  <si>
    <t>Prunus x schmittii</t>
  </si>
  <si>
    <t>Ke Zvonici</t>
  </si>
  <si>
    <t>2967/3, 25, k.ú. Modřany</t>
  </si>
  <si>
    <t>Deutzia sp.</t>
  </si>
  <si>
    <t>50 cm</t>
  </si>
  <si>
    <t>150 - 200 cm</t>
  </si>
  <si>
    <t>Abies concolor</t>
  </si>
  <si>
    <t>200</t>
  </si>
  <si>
    <t>3867/18, k.ú. Modřany</t>
  </si>
  <si>
    <t>Seidlova před 472/13</t>
  </si>
  <si>
    <t>345/165, kú. Kamýk</t>
  </si>
  <si>
    <t>60 cm</t>
  </si>
  <si>
    <t>DH Palmetová</t>
  </si>
  <si>
    <t>358/5, k.ú. Komořany</t>
  </si>
  <si>
    <t>2 m od západní strany kontejner.stání mezi 776-781</t>
  </si>
  <si>
    <t>1864/1, k.ú. Kamýk</t>
  </si>
  <si>
    <t>100-120 cm</t>
  </si>
  <si>
    <t>5/6, kú. Kamýk</t>
  </si>
  <si>
    <t>Daňkova 3335/4</t>
  </si>
  <si>
    <t>Počet ks stromů</t>
  </si>
  <si>
    <t>Počet ks keřů</t>
  </si>
  <si>
    <t>350-400 cm</t>
  </si>
  <si>
    <t>Soukupova (nad 521)</t>
  </si>
  <si>
    <t>1859/5, kú. Kamýk</t>
  </si>
  <si>
    <t xml:space="preserve">Třešeň japonská Kanzan </t>
  </si>
  <si>
    <t>Soukupova (nad 528)</t>
  </si>
  <si>
    <t>1859/1, kú. Kamýk</t>
  </si>
  <si>
    <t>Habr sloupovitý Fastigiata</t>
  </si>
  <si>
    <r>
      <t xml:space="preserve">Parková růže "Modern Ruby" růžový květ </t>
    </r>
    <r>
      <rPr>
        <sz val="9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dorůstající do 1,5-2 m</t>
    </r>
  </si>
  <si>
    <r>
      <rPr>
        <sz val="12"/>
        <color theme="1"/>
        <rFont val="Times New Roman"/>
        <family val="1"/>
        <charset val="238"/>
      </rPr>
      <t xml:space="preserve">Moruše bílá </t>
    </r>
    <r>
      <rPr>
        <i/>
        <sz val="12"/>
        <color theme="1"/>
        <rFont val="Times New Roman"/>
        <family val="1"/>
        <charset val="238"/>
      </rPr>
      <t>(Morus alba)</t>
    </r>
  </si>
  <si>
    <t>Thuje Smaragd</t>
  </si>
  <si>
    <t>Zárubova mezi 487 a BILLA</t>
  </si>
  <si>
    <t>celkem stromů</t>
  </si>
  <si>
    <t xml:space="preserve">celkem keřů </t>
  </si>
  <si>
    <t>Počet suchých dřevin k odstranění</t>
  </si>
  <si>
    <t xml:space="preserve">Úvazky ke kotvení ze syntetického vlákna (šířka 3-5 cm) </t>
  </si>
  <si>
    <t>Kompostovaná zemina (max. 0,1 m3/ks)</t>
  </si>
  <si>
    <t>Mulčovací kůra (střední frakce) (20 l/ks)</t>
  </si>
  <si>
    <t xml:space="preserve">Hloubení jamky pro vysazování keřů  do 0,005 m3 s výměnou půdy do 50%  (kvalitní nezaplevelenou kompostovanou zeminu) </t>
  </si>
  <si>
    <t>Kompostovaná zemina (max. 0,0025 m3/ks)</t>
  </si>
  <si>
    <t xml:space="preserve">Dřevěný kůl (průměr 6 - 10 cm, délka 250 cm) </t>
  </si>
  <si>
    <t>Terracottem</t>
  </si>
  <si>
    <t>1859/19, kú.Kamýk</t>
  </si>
  <si>
    <t>Imrychova mezi 980/1 a 981/3 do středu odpočinkové plochy</t>
  </si>
  <si>
    <t>258/1, k.ú. Komořany</t>
  </si>
  <si>
    <t>Krupná 2087 západ</t>
  </si>
  <si>
    <t>Krupná 2089 východ</t>
  </si>
  <si>
    <t xml:space="preserve">Thuje occidentalis </t>
  </si>
  <si>
    <t>175-200</t>
  </si>
  <si>
    <t>Výsadba stromů a keřů, včetně záílivky</t>
  </si>
  <si>
    <t>Zálivka stromů během roku</t>
  </si>
  <si>
    <t>Zállivka keřů během roku</t>
  </si>
  <si>
    <t>celkem výsadba</t>
  </si>
  <si>
    <t>celkem materiál</t>
  </si>
  <si>
    <t>celkem zálivky</t>
  </si>
  <si>
    <t>celkem materiál, práce a zálivky</t>
  </si>
  <si>
    <t>Hloubení jamky pro vysazování stromů  0,125-0,4 m3 s výměnou půdy do 50 %  (kvalitní nezaplevelenou kompostovanou zeminu)</t>
  </si>
  <si>
    <t>Magnolie ´Meganolia´</t>
  </si>
  <si>
    <t>80 cm</t>
  </si>
  <si>
    <t>Central park</t>
  </si>
  <si>
    <t>4097/20, k.ú. Modřany</t>
  </si>
  <si>
    <t>Výsadba školkařských výpěstků s kořenovým balem o obvodu kmene 12 - 14 cm ve výšce 1 m nad kořenovým krčkem a se založenou korunou ve výšce min. 1 m a výpěstků o výšce do 200 cm</t>
  </si>
  <si>
    <t>Výsadba školkařských výpěstků s kořenovým balem o obvodu kmene 14 - 16 cm ve výšce 1 m nad kořenovým krčkem a se založenou korunou ve výšce min. 1 m a stromů o výšce 200 cm a více</t>
  </si>
  <si>
    <t>Výsadba školkařských výpěstků s kořenovým balem velikosti 12 - 14 cm a 16 - 16 cm výšce 1 m nad kořenovým krčkem a se založenou korunou ve výšce min. 1 m a výpěstků o výšce 200 cm a více do strukturního substrátu. Plocha jámy 1,5 x 1,5 m, hl. 1 m se spodní vrstvou 60 cm strukturního substrátu ve složení 70 % štěrk 16/32, 25 % jílovitolinité půduy, 5 % biouhlu. Horní vrstva 40 cm bude ve složení 85 % zemina, 15 % kompost, s přídavkem terracottem. Do ceny je zahrnut materiál, vč. odvozu a dovozu a práce.</t>
  </si>
  <si>
    <t>Kotvící kůly (3 ks/strom) o průměru 6-10 cm a délce 300 cm pro výsadbu do strukturálního substrátu</t>
  </si>
  <si>
    <t>1x zálivka všech stromů - 50 l/ks</t>
  </si>
  <si>
    <t>cena za 10 zálivek všech stromů</t>
  </si>
  <si>
    <t xml:space="preserve">1x zálivka všech keřů - 15 l/ks </t>
  </si>
  <si>
    <t>cena za 10 zálivek všech keřů</t>
  </si>
  <si>
    <t>Robinia ´Purple robe´</t>
  </si>
  <si>
    <t>3330/76, k.ú. Modřany</t>
  </si>
  <si>
    <t>30 cm</t>
  </si>
  <si>
    <t>Na Komořsku</t>
  </si>
  <si>
    <t>3867/84, k.ú. Modřany</t>
  </si>
  <si>
    <t>Prunus avium ‘Plena’</t>
  </si>
  <si>
    <t>Gleditsia triacanthos ‘Inermis’</t>
  </si>
  <si>
    <r>
      <t xml:space="preserve">Mařatkova </t>
    </r>
    <r>
      <rPr>
        <sz val="10"/>
        <rFont val="Times New Roman"/>
        <family val="1"/>
        <charset val="238"/>
      </rPr>
      <t>(nároží zeleně u Cholupická 687/27)</t>
    </r>
  </si>
  <si>
    <t>1929/4 k.ú. Kamýk</t>
  </si>
  <si>
    <r>
      <t xml:space="preserve">Cholupická  </t>
    </r>
    <r>
      <rPr>
        <sz val="10"/>
        <rFont val="Times New Roman"/>
        <family val="1"/>
        <charset val="238"/>
      </rPr>
      <t>(vnitroblok za vchodem 690/21)</t>
    </r>
  </si>
  <si>
    <r>
      <t xml:space="preserve">Urbánkova  </t>
    </r>
    <r>
      <rPr>
        <sz val="10"/>
        <rFont val="Times New Roman"/>
        <family val="1"/>
        <charset val="238"/>
      </rPr>
      <t>(linie nároží DDM)</t>
    </r>
  </si>
  <si>
    <t>4635/613 k.ú. Modřany</t>
  </si>
  <si>
    <t>4635/202 k.ú. Modřany</t>
  </si>
  <si>
    <t>Daňkova mezi č.p. 3334-6</t>
  </si>
  <si>
    <t>Magnolia kobus</t>
  </si>
  <si>
    <t>Spiraea × bumalda ‘Antony Waterer’</t>
  </si>
  <si>
    <t>1 (+3)</t>
  </si>
  <si>
    <t>25-30 cm</t>
  </si>
  <si>
    <t>125-150 cm</t>
  </si>
  <si>
    <t>Ligustrum vulgare ‘Atrovirens’</t>
  </si>
  <si>
    <t>40-60</t>
  </si>
  <si>
    <r>
      <t xml:space="preserve">Cholupická  </t>
    </r>
    <r>
      <rPr>
        <sz val="10"/>
        <rFont val="Times New Roman"/>
        <family val="1"/>
        <charset val="238"/>
      </rPr>
      <t>(u vchodu č.p.693/15)</t>
    </r>
  </si>
  <si>
    <t>283/19 k.ú. Kamýk</t>
  </si>
  <si>
    <t>1x zálivka 50 l/strom</t>
  </si>
  <si>
    <t>Mladenovova 3232</t>
  </si>
  <si>
    <t>4400/273, k.ú. Modřany</t>
  </si>
  <si>
    <t>Cotoneaster salicifolius 'Symphatie'</t>
  </si>
  <si>
    <t>20-30 cm</t>
  </si>
  <si>
    <t>Tilia platyphyllos</t>
  </si>
  <si>
    <t>4653/1 k.ú. Modřany</t>
  </si>
  <si>
    <t>4635/234 k.ú. Modřany</t>
  </si>
  <si>
    <r>
      <t xml:space="preserve">Pavelkova </t>
    </r>
    <r>
      <rPr>
        <sz val="10"/>
        <rFont val="Times New Roman"/>
        <family val="1"/>
        <charset val="238"/>
      </rPr>
      <t>(u štítu domu 3399/2)</t>
    </r>
  </si>
  <si>
    <r>
      <t xml:space="preserve">Urbánkova </t>
    </r>
    <r>
      <rPr>
        <sz val="10"/>
        <rFont val="Times New Roman"/>
        <family val="1"/>
        <charset val="238"/>
      </rPr>
      <t>(proti DH, u domu 3364/55)</t>
    </r>
  </si>
  <si>
    <t>Platanus ×acerifolia</t>
  </si>
  <si>
    <t>580/45 k.ú. Kamýk</t>
  </si>
  <si>
    <r>
      <t xml:space="preserve">Durychova </t>
    </r>
    <r>
      <rPr>
        <sz val="10"/>
        <rFont val="Times New Roman"/>
        <family val="1"/>
        <charset val="238"/>
      </rPr>
      <t>(u vyústění Otradovické ul.)</t>
    </r>
  </si>
  <si>
    <r>
      <t xml:space="preserve">Mahalebka obecná (Prunus mahaleb) </t>
    </r>
    <r>
      <rPr>
        <b/>
        <sz val="12"/>
        <rFont val="Times New Roman"/>
        <family val="1"/>
        <charset val="238"/>
      </rPr>
      <t>až po pokácení javoru</t>
    </r>
  </si>
  <si>
    <r>
      <rPr>
        <b/>
        <sz val="12"/>
        <color theme="1"/>
        <rFont val="Times New Roman"/>
        <family val="1"/>
        <charset val="238"/>
      </rPr>
      <t>Příloha č.</t>
    </r>
    <r>
      <rPr>
        <b/>
        <sz val="12"/>
        <color rgb="FFFF0000"/>
        <rFont val="Times New Roman"/>
        <family val="1"/>
        <charset val="238"/>
      </rPr>
      <t xml:space="preserve"> 3 </t>
    </r>
    <r>
      <rPr>
        <b/>
        <sz val="12"/>
        <color theme="1"/>
        <rFont val="Times New Roman"/>
        <family val="1"/>
        <charset val="238"/>
      </rPr>
      <t>Výzvy - Podrobný položkový rozpočet</t>
    </r>
  </si>
  <si>
    <t>1x zálivka 15 l/keř</t>
  </si>
  <si>
    <t>barvy polí korespondují s barvami horní tabulky</t>
  </si>
  <si>
    <t>Jednotk. cena</t>
  </si>
  <si>
    <t>Fikerova u budky vlevo u chodníku</t>
  </si>
  <si>
    <t>Veškekrý materiál i voda na zálivky je včetně dopravy</t>
  </si>
  <si>
    <t>Výsadba jehličnatých stromů a keřů nad 80 cm s kořenovým balem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</si>
</sst>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6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0" xfId="0" applyFont="1" applyBorder="1"/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4" fillId="2" borderId="13" xfId="0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5" xfId="0" applyFont="1" applyBorder="1"/>
    <xf numFmtId="4" fontId="1" fillId="0" borderId="22" xfId="0" applyNumberFormat="1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right" vertical="center" wrapText="1"/>
    </xf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Fill="1" applyBorder="1" applyAlignment="1">
      <alignment vertical="center" wrapText="1"/>
    </xf>
    <xf numFmtId="4" fontId="3" fillId="0" borderId="23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9" fontId="1" fillId="0" borderId="27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26" xfId="0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9" fontId="1" fillId="0" borderId="20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/>
    <xf numFmtId="4" fontId="1" fillId="0" borderId="28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4" fontId="2" fillId="6" borderId="14" xfId="0" applyNumberFormat="1" applyFont="1" applyFill="1" applyBorder="1" applyAlignment="1">
      <alignment horizontal="center" vertical="center" wrapText="1"/>
    </xf>
    <xf numFmtId="4" fontId="2" fillId="6" borderId="33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4" fontId="3" fillId="3" borderId="17" xfId="0" applyNumberFormat="1" applyFont="1" applyFill="1" applyBorder="1" applyAlignment="1">
      <alignment horizontal="right"/>
    </xf>
    <xf numFmtId="0" fontId="1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/>
    </xf>
    <xf numFmtId="0" fontId="0" fillId="0" borderId="0" xfId="0" applyFill="1"/>
    <xf numFmtId="0" fontId="3" fillId="0" borderId="23" xfId="0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3" fillId="3" borderId="2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4" fontId="1" fillId="0" borderId="24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49" fontId="2" fillId="6" borderId="33" xfId="0" applyNumberFormat="1" applyFont="1" applyFill="1" applyBorder="1" applyAlignment="1">
      <alignment horizontal="center" vertical="center" wrapText="1"/>
    </xf>
    <xf numFmtId="4" fontId="1" fillId="3" borderId="31" xfId="0" applyNumberFormat="1" applyFont="1" applyFill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" fontId="1" fillId="0" borderId="28" xfId="0" applyNumberFormat="1" applyFont="1" applyFill="1" applyBorder="1" applyAlignment="1">
      <alignment horizontal="right"/>
    </xf>
    <xf numFmtId="4" fontId="1" fillId="0" borderId="31" xfId="0" applyNumberFormat="1" applyFont="1" applyFill="1" applyBorder="1"/>
    <xf numFmtId="0" fontId="2" fillId="0" borderId="0" xfId="0" applyFont="1" applyBorder="1"/>
    <xf numFmtId="0" fontId="1" fillId="3" borderId="23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6" xfId="0" applyNumberFormat="1" applyFont="1" applyFill="1" applyBorder="1"/>
    <xf numFmtId="4" fontId="3" fillId="3" borderId="25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center"/>
    </xf>
    <xf numFmtId="4" fontId="1" fillId="0" borderId="3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wrapText="1"/>
    </xf>
    <xf numFmtId="4" fontId="3" fillId="3" borderId="2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/>
    <xf numFmtId="0" fontId="4" fillId="2" borderId="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3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wrapText="1"/>
    </xf>
    <xf numFmtId="4" fontId="1" fillId="3" borderId="16" xfId="0" applyNumberFormat="1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 vertical="center"/>
    </xf>
    <xf numFmtId="4" fontId="3" fillId="3" borderId="32" xfId="0" applyNumberFormat="1" applyFont="1" applyFill="1" applyBorder="1" applyAlignment="1">
      <alignment horizontal="right" vertical="center" wrapText="1"/>
    </xf>
    <xf numFmtId="4" fontId="1" fillId="5" borderId="28" xfId="0" applyNumberFormat="1" applyFont="1" applyFill="1" applyBorder="1" applyAlignment="1">
      <alignment horizontal="left"/>
    </xf>
    <xf numFmtId="49" fontId="3" fillId="7" borderId="19" xfId="0" applyNumberFormat="1" applyFont="1" applyFill="1" applyBorder="1" applyAlignment="1">
      <alignment horizontal="left"/>
    </xf>
    <xf numFmtId="4" fontId="1" fillId="0" borderId="19" xfId="0" applyNumberFormat="1" applyFont="1" applyFill="1" applyBorder="1"/>
    <xf numFmtId="4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9" fontId="2" fillId="9" borderId="17" xfId="0" applyNumberFormat="1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left"/>
    </xf>
    <xf numFmtId="0" fontId="4" fillId="9" borderId="16" xfId="0" applyFont="1" applyFill="1" applyBorder="1" applyAlignment="1">
      <alignment horizontal="center"/>
    </xf>
    <xf numFmtId="49" fontId="4" fillId="9" borderId="16" xfId="0" applyNumberFormat="1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4" fontId="4" fillId="9" borderId="32" xfId="0" applyNumberFormat="1" applyFont="1" applyFill="1" applyBorder="1" applyAlignment="1"/>
    <xf numFmtId="4" fontId="2" fillId="9" borderId="1" xfId="0" applyNumberFormat="1" applyFont="1" applyFill="1" applyBorder="1"/>
    <xf numFmtId="4" fontId="2" fillId="9" borderId="32" xfId="0" applyNumberFormat="1" applyFont="1" applyFill="1" applyBorder="1" applyAlignment="1">
      <alignment horizontal="center"/>
    </xf>
    <xf numFmtId="0" fontId="2" fillId="9" borderId="1" xfId="0" applyFont="1" applyFill="1" applyBorder="1"/>
    <xf numFmtId="0" fontId="5" fillId="9" borderId="16" xfId="0" applyFont="1" applyFill="1" applyBorder="1" applyAlignment="1">
      <alignment horizontal="center" vertical="center" wrapText="1"/>
    </xf>
    <xf numFmtId="49" fontId="1" fillId="9" borderId="16" xfId="0" applyNumberFormat="1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wrapText="1"/>
    </xf>
    <xf numFmtId="4" fontId="3" fillId="9" borderId="32" xfId="0" applyNumberFormat="1" applyFont="1" applyFill="1" applyBorder="1" applyAlignment="1">
      <alignment horizontal="right" vertical="center" wrapText="1"/>
    </xf>
    <xf numFmtId="0" fontId="1" fillId="9" borderId="16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 wrapText="1"/>
    </xf>
    <xf numFmtId="4" fontId="2" fillId="9" borderId="5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2" fillId="0" borderId="16" xfId="0" applyNumberFormat="1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49" fontId="3" fillId="10" borderId="2" xfId="0" applyNumberFormat="1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49" fontId="1" fillId="10" borderId="24" xfId="0" applyNumberFormat="1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49" fontId="3" fillId="10" borderId="24" xfId="0" applyNumberFormat="1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49" fontId="3" fillId="7" borderId="23" xfId="0" applyNumberFormat="1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49" fontId="1" fillId="7" borderId="20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49" fontId="3" fillId="7" borderId="8" xfId="0" applyNumberFormat="1" applyFont="1" applyFill="1" applyBorder="1" applyAlignment="1">
      <alignment horizontal="center"/>
    </xf>
    <xf numFmtId="49" fontId="3" fillId="11" borderId="8" xfId="0" applyNumberFormat="1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49" fontId="3" fillId="11" borderId="2" xfId="0" applyNumberFormat="1" applyFon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49" fontId="1" fillId="11" borderId="6" xfId="0" applyNumberFormat="1" applyFont="1" applyFill="1" applyBorder="1" applyAlignment="1">
      <alignment horizontal="center"/>
    </xf>
    <xf numFmtId="0" fontId="6" fillId="11" borderId="31" xfId="0" applyFont="1" applyFill="1" applyBorder="1" applyAlignment="1">
      <alignment horizontal="center"/>
    </xf>
    <xf numFmtId="0" fontId="1" fillId="11" borderId="30" xfId="0" applyFont="1" applyFill="1" applyBorder="1" applyAlignment="1">
      <alignment horizontal="center"/>
    </xf>
    <xf numFmtId="0" fontId="1" fillId="11" borderId="28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49" fontId="1" fillId="11" borderId="31" xfId="0" applyNumberFormat="1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49" fontId="1" fillId="11" borderId="24" xfId="0" applyNumberFormat="1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3" fillId="11" borderId="22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49" fontId="3" fillId="11" borderId="24" xfId="0" applyNumberFormat="1" applyFont="1" applyFill="1" applyBorder="1" applyAlignment="1">
      <alignment horizontal="center"/>
    </xf>
    <xf numFmtId="0" fontId="1" fillId="13" borderId="3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11" borderId="23" xfId="0" applyFont="1" applyFill="1" applyBorder="1" applyAlignment="1">
      <alignment vertical="center" wrapText="1"/>
    </xf>
    <xf numFmtId="0" fontId="1" fillId="10" borderId="23" xfId="0" applyFont="1" applyFill="1" applyBorder="1" applyAlignment="1">
      <alignment vertical="center" wrapText="1"/>
    </xf>
    <xf numFmtId="0" fontId="7" fillId="12" borderId="28" xfId="0" applyFont="1" applyFill="1" applyBorder="1" applyAlignment="1">
      <alignment horizontal="center"/>
    </xf>
    <xf numFmtId="0" fontId="1" fillId="12" borderId="29" xfId="0" applyFont="1" applyFill="1" applyBorder="1" applyAlignment="1">
      <alignment horizontal="center"/>
    </xf>
    <xf numFmtId="0" fontId="1" fillId="12" borderId="28" xfId="0" applyFont="1" applyFill="1" applyBorder="1" applyAlignment="1">
      <alignment horizontal="center"/>
    </xf>
    <xf numFmtId="49" fontId="1" fillId="12" borderId="30" xfId="0" applyNumberFormat="1" applyFont="1" applyFill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49" fontId="3" fillId="12" borderId="23" xfId="0" applyNumberFormat="1" applyFont="1" applyFill="1" applyBorder="1" applyAlignment="1">
      <alignment horizontal="center"/>
    </xf>
    <xf numFmtId="0" fontId="3" fillId="12" borderId="27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49" fontId="3" fillId="12" borderId="8" xfId="0" applyNumberFormat="1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/>
    </xf>
    <xf numFmtId="49" fontId="3" fillId="12" borderId="24" xfId="0" applyNumberFormat="1" applyFont="1" applyFill="1" applyBorder="1" applyAlignment="1">
      <alignment horizontal="center"/>
    </xf>
    <xf numFmtId="0" fontId="3" fillId="12" borderId="28" xfId="0" applyFont="1" applyFill="1" applyBorder="1" applyAlignment="1">
      <alignment horizontal="center"/>
    </xf>
    <xf numFmtId="0" fontId="1" fillId="12" borderId="30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/>
    </xf>
    <xf numFmtId="49" fontId="1" fillId="12" borderId="31" xfId="0" applyNumberFormat="1" applyFont="1" applyFill="1" applyBorder="1" applyAlignment="1">
      <alignment horizontal="center"/>
    </xf>
    <xf numFmtId="0" fontId="3" fillId="12" borderId="26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49" fontId="1" fillId="12" borderId="6" xfId="0" applyNumberFormat="1" applyFont="1" applyFill="1" applyBorder="1" applyAlignment="1">
      <alignment horizontal="center"/>
    </xf>
    <xf numFmtId="0" fontId="6" fillId="12" borderId="28" xfId="0" applyFont="1" applyFill="1" applyBorder="1" applyAlignment="1">
      <alignment horizontal="center"/>
    </xf>
    <xf numFmtId="49" fontId="3" fillId="12" borderId="31" xfId="0" applyNumberFormat="1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49" fontId="1" fillId="12" borderId="24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1" fillId="12" borderId="23" xfId="0" applyFont="1" applyFill="1" applyBorder="1" applyAlignment="1">
      <alignment vertical="center" wrapText="1"/>
    </xf>
    <xf numFmtId="0" fontId="1" fillId="8" borderId="30" xfId="0" applyFont="1" applyFill="1" applyBorder="1" applyAlignment="1">
      <alignment vertical="center" wrapText="1"/>
    </xf>
    <xf numFmtId="0" fontId="6" fillId="12" borderId="2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3" fillId="0" borderId="22" xfId="0" applyNumberFormat="1" applyFont="1" applyFill="1" applyBorder="1" applyAlignment="1">
      <alignment horizontal="center"/>
    </xf>
    <xf numFmtId="4" fontId="3" fillId="0" borderId="2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4" fontId="3" fillId="0" borderId="26" xfId="0" applyNumberFormat="1" applyFont="1" applyFill="1" applyBorder="1" applyAlignment="1">
      <alignment horizontal="center"/>
    </xf>
    <xf numFmtId="4" fontId="3" fillId="0" borderId="28" xfId="0" applyNumberFormat="1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49" fontId="1" fillId="12" borderId="20" xfId="0" applyNumberFormat="1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0" fontId="1" fillId="14" borderId="24" xfId="0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49" fontId="1" fillId="14" borderId="2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49" fontId="1" fillId="3" borderId="28" xfId="0" applyNumberFormat="1" applyFont="1" applyFill="1" applyBorder="1" applyAlignment="1">
      <alignment horizontal="center" vertical="center"/>
    </xf>
    <xf numFmtId="4" fontId="3" fillId="3" borderId="31" xfId="0" applyNumberFormat="1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left" wrapText="1"/>
    </xf>
    <xf numFmtId="49" fontId="1" fillId="0" borderId="28" xfId="0" applyNumberFormat="1" applyFont="1" applyBorder="1" applyAlignment="1">
      <alignment horizontal="center" vertical="center"/>
    </xf>
    <xf numFmtId="4" fontId="3" fillId="3" borderId="28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3" fillId="0" borderId="0" xfId="0" applyFont="1" applyFill="1"/>
    <xf numFmtId="0" fontId="6" fillId="11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49" fontId="3" fillId="10" borderId="0" xfId="0" applyNumberFormat="1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49" fontId="1" fillId="7" borderId="24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49" fontId="3" fillId="7" borderId="3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wrapText="1"/>
    </xf>
    <xf numFmtId="0" fontId="4" fillId="4" borderId="16" xfId="0" applyFont="1" applyFill="1" applyBorder="1" applyAlignment="1">
      <alignment horizontal="left" wrapText="1"/>
    </xf>
    <xf numFmtId="0" fontId="4" fillId="4" borderId="3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/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1" fillId="15" borderId="23" xfId="0" applyFont="1" applyFill="1" applyBorder="1" applyAlignment="1">
      <alignment vertical="center" wrapText="1"/>
    </xf>
    <xf numFmtId="0" fontId="3" fillId="15" borderId="25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16" borderId="0" xfId="0" applyFont="1" applyFill="1" applyBorder="1" applyAlignment="1">
      <alignment horizontal="left" vertical="center"/>
    </xf>
    <xf numFmtId="4" fontId="3" fillId="3" borderId="21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right"/>
    </xf>
    <xf numFmtId="4" fontId="3" fillId="3" borderId="0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0" fontId="3" fillId="8" borderId="2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4" fontId="3" fillId="3" borderId="18" xfId="0" applyNumberFormat="1" applyFont="1" applyFill="1" applyBorder="1" applyAlignment="1">
      <alignment horizontal="right"/>
    </xf>
    <xf numFmtId="4" fontId="3" fillId="3" borderId="22" xfId="0" applyNumberFormat="1" applyFont="1" applyFill="1" applyBorder="1" applyAlignment="1">
      <alignment horizontal="right"/>
    </xf>
    <xf numFmtId="4" fontId="1" fillId="0" borderId="28" xfId="0" applyNumberFormat="1" applyFont="1" applyFill="1" applyBorder="1"/>
    <xf numFmtId="4" fontId="3" fillId="3" borderId="30" xfId="0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4" fontId="1" fillId="0" borderId="29" xfId="0" applyNumberFormat="1" applyFont="1" applyFill="1" applyBorder="1" applyAlignment="1">
      <alignment horizontal="right" vertical="center"/>
    </xf>
    <xf numFmtId="4" fontId="1" fillId="0" borderId="25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00"/>
      <color rgb="FFFFCCCC"/>
      <color rgb="FFFFCC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is.praha12.cz/registry/ren-gdpr/parcely/report_output.php?ID=75848219010&amp;REPORT=info" TargetMode="External"/><Relationship Id="rId1" Type="http://schemas.openxmlformats.org/officeDocument/2006/relationships/hyperlink" Target="https://www.zahradnictvi-flos.cz/koelreuteria-paniculata-svitel-latnat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tabSelected="1" topLeftCell="A70" zoomScale="85" zoomScaleNormal="85" workbookViewId="0">
      <selection activeCell="B62" sqref="B62"/>
    </sheetView>
  </sheetViews>
  <sheetFormatPr defaultRowHeight="15.75" x14ac:dyDescent="0.25"/>
  <cols>
    <col min="1" max="1" width="17.42578125" style="5" customWidth="1"/>
    <col min="2" max="2" width="58.42578125" style="3" customWidth="1"/>
    <col min="3" max="5" width="10.5703125" style="103" customWidth="1"/>
    <col min="6" max="6" width="17" style="4" customWidth="1"/>
    <col min="7" max="7" width="42.42578125" style="3" customWidth="1"/>
    <col min="8" max="8" width="29.5703125" style="3" customWidth="1"/>
    <col min="9" max="9" width="11.7109375" style="3" customWidth="1"/>
    <col min="10" max="10" width="11.7109375" style="2" customWidth="1"/>
    <col min="11" max="12" width="14.7109375" style="1" customWidth="1"/>
  </cols>
  <sheetData>
    <row r="1" spans="1:12" ht="16.5" customHeight="1" thickBot="1" x14ac:dyDescent="0.3">
      <c r="A1" s="348" t="s">
        <v>222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50"/>
    </row>
    <row r="2" spans="1:12" ht="51.75" thickBot="1" x14ac:dyDescent="0.3">
      <c r="A2" s="72" t="s">
        <v>59</v>
      </c>
      <c r="B2" s="71" t="s">
        <v>58</v>
      </c>
      <c r="C2" s="96" t="s">
        <v>135</v>
      </c>
      <c r="D2" s="96" t="s">
        <v>136</v>
      </c>
      <c r="E2" s="126" t="s">
        <v>150</v>
      </c>
      <c r="F2" s="127" t="s">
        <v>57</v>
      </c>
      <c r="G2" s="70" t="s">
        <v>56</v>
      </c>
      <c r="H2" s="69" t="s">
        <v>55</v>
      </c>
      <c r="I2" s="69" t="s">
        <v>54</v>
      </c>
      <c r="J2" s="76" t="s">
        <v>225</v>
      </c>
      <c r="K2" s="76" t="s">
        <v>31</v>
      </c>
      <c r="L2" s="77" t="s">
        <v>30</v>
      </c>
    </row>
    <row r="3" spans="1:12" x14ac:dyDescent="0.25">
      <c r="A3" s="352" t="s">
        <v>79</v>
      </c>
      <c r="B3" s="256" t="s">
        <v>145</v>
      </c>
      <c r="C3" s="257">
        <v>2</v>
      </c>
      <c r="D3" s="258"/>
      <c r="E3" s="258"/>
      <c r="F3" s="259" t="s">
        <v>43</v>
      </c>
      <c r="G3" s="75" t="s">
        <v>112</v>
      </c>
      <c r="H3" s="73" t="s">
        <v>113</v>
      </c>
      <c r="I3" s="74" t="s">
        <v>35</v>
      </c>
      <c r="J3" s="462">
        <v>0</v>
      </c>
      <c r="K3" s="297">
        <f>C3*J3</f>
        <v>0</v>
      </c>
      <c r="L3" s="100">
        <f>K3*1.21</f>
        <v>0</v>
      </c>
    </row>
    <row r="4" spans="1:12" x14ac:dyDescent="0.25">
      <c r="A4" s="353"/>
      <c r="B4" s="207" t="s">
        <v>144</v>
      </c>
      <c r="C4" s="208"/>
      <c r="D4" s="209">
        <v>3</v>
      </c>
      <c r="E4" s="209"/>
      <c r="F4" s="210" t="s">
        <v>127</v>
      </c>
      <c r="G4" s="68" t="s">
        <v>125</v>
      </c>
      <c r="H4" s="84" t="s">
        <v>126</v>
      </c>
      <c r="I4" s="91" t="s">
        <v>35</v>
      </c>
      <c r="J4" s="102">
        <v>0</v>
      </c>
      <c r="K4" s="293">
        <f>D4*J4</f>
        <v>0</v>
      </c>
      <c r="L4" s="122">
        <f>3*K4</f>
        <v>0</v>
      </c>
    </row>
    <row r="5" spans="1:12" x14ac:dyDescent="0.25">
      <c r="A5" s="118"/>
      <c r="B5" s="260" t="s">
        <v>143</v>
      </c>
      <c r="C5" s="261">
        <v>2</v>
      </c>
      <c r="D5" s="262"/>
      <c r="E5" s="262"/>
      <c r="F5" s="263" t="s">
        <v>137</v>
      </c>
      <c r="G5" s="68" t="s">
        <v>138</v>
      </c>
      <c r="H5" s="68" t="s">
        <v>139</v>
      </c>
      <c r="I5" s="91" t="s">
        <v>35</v>
      </c>
      <c r="J5" s="143">
        <v>0</v>
      </c>
      <c r="K5" s="294">
        <f t="shared" ref="K5" si="0">C5*J5</f>
        <v>0</v>
      </c>
      <c r="L5" s="122">
        <f>K5*1.21</f>
        <v>0</v>
      </c>
    </row>
    <row r="6" spans="1:12" x14ac:dyDescent="0.25">
      <c r="A6" s="124"/>
      <c r="B6" s="334" t="s">
        <v>173</v>
      </c>
      <c r="C6" s="335">
        <v>1</v>
      </c>
      <c r="D6" s="336"/>
      <c r="E6" s="336"/>
      <c r="F6" s="337" t="s">
        <v>174</v>
      </c>
      <c r="G6" s="120" t="s">
        <v>147</v>
      </c>
      <c r="H6" s="113" t="s">
        <v>158</v>
      </c>
      <c r="I6" s="121" t="s">
        <v>35</v>
      </c>
      <c r="J6" s="143">
        <v>0</v>
      </c>
      <c r="K6" s="294">
        <f t="shared" ref="K6:K13" si="1">C6*J6</f>
        <v>0</v>
      </c>
      <c r="L6" s="122">
        <f>K6*1.21</f>
        <v>0</v>
      </c>
    </row>
    <row r="7" spans="1:12" ht="16.5" thickBot="1" x14ac:dyDescent="0.3">
      <c r="A7" s="119"/>
      <c r="B7" s="222" t="s">
        <v>140</v>
      </c>
      <c r="C7" s="223">
        <v>2</v>
      </c>
      <c r="D7" s="224"/>
      <c r="E7" s="224"/>
      <c r="F7" s="225" t="s">
        <v>38</v>
      </c>
      <c r="G7" s="90" t="s">
        <v>141</v>
      </c>
      <c r="H7" s="85" t="s">
        <v>142</v>
      </c>
      <c r="I7" s="92" t="s">
        <v>35</v>
      </c>
      <c r="J7" s="451">
        <v>0</v>
      </c>
      <c r="K7" s="296">
        <f t="shared" si="1"/>
        <v>0</v>
      </c>
      <c r="L7" s="123">
        <f>K7*1.21</f>
        <v>0</v>
      </c>
    </row>
    <row r="8" spans="1:12" x14ac:dyDescent="0.25">
      <c r="A8" s="351" t="s">
        <v>60</v>
      </c>
      <c r="B8" s="264" t="s">
        <v>65</v>
      </c>
      <c r="C8" s="265">
        <v>1</v>
      </c>
      <c r="D8" s="264"/>
      <c r="E8" s="266"/>
      <c r="F8" s="267" t="s">
        <v>43</v>
      </c>
      <c r="G8" s="82" t="s">
        <v>66</v>
      </c>
      <c r="H8" s="78" t="s">
        <v>67</v>
      </c>
      <c r="I8" s="82" t="s">
        <v>35</v>
      </c>
      <c r="J8" s="452">
        <v>0</v>
      </c>
      <c r="K8" s="297">
        <f t="shared" si="1"/>
        <v>0</v>
      </c>
      <c r="L8" s="111">
        <f t="shared" ref="L8" si="2">K8*1.21</f>
        <v>0</v>
      </c>
    </row>
    <row r="9" spans="1:12" x14ac:dyDescent="0.25">
      <c r="A9" s="351"/>
      <c r="B9" s="260" t="s">
        <v>74</v>
      </c>
      <c r="C9" s="265">
        <v>2</v>
      </c>
      <c r="D9" s="264"/>
      <c r="E9" s="266"/>
      <c r="F9" s="267" t="s">
        <v>43</v>
      </c>
      <c r="G9" s="82" t="s">
        <v>66</v>
      </c>
      <c r="H9" s="80" t="s">
        <v>67</v>
      </c>
      <c r="I9" s="80" t="s">
        <v>35</v>
      </c>
      <c r="J9" s="102">
        <v>0</v>
      </c>
      <c r="K9" s="294">
        <f t="shared" si="1"/>
        <v>0</v>
      </c>
      <c r="L9" s="122">
        <f t="shared" ref="L9:L14" si="3">K9*1.21</f>
        <v>0</v>
      </c>
    </row>
    <row r="10" spans="1:12" x14ac:dyDescent="0.25">
      <c r="A10" s="351"/>
      <c r="B10" s="289" t="s">
        <v>191</v>
      </c>
      <c r="C10" s="265">
        <v>3</v>
      </c>
      <c r="D10" s="264"/>
      <c r="E10" s="266"/>
      <c r="F10" s="267" t="s">
        <v>43</v>
      </c>
      <c r="G10" s="82" t="s">
        <v>192</v>
      </c>
      <c r="H10" s="78" t="s">
        <v>193</v>
      </c>
      <c r="I10" s="78" t="s">
        <v>35</v>
      </c>
      <c r="J10" s="102">
        <v>0</v>
      </c>
      <c r="K10" s="294">
        <f t="shared" si="1"/>
        <v>0</v>
      </c>
      <c r="L10" s="122">
        <f t="shared" si="3"/>
        <v>0</v>
      </c>
    </row>
    <row r="11" spans="1:12" x14ac:dyDescent="0.25">
      <c r="A11" s="351"/>
      <c r="B11" s="289" t="s">
        <v>218</v>
      </c>
      <c r="C11" s="265">
        <v>3</v>
      </c>
      <c r="D11" s="264"/>
      <c r="E11" s="266"/>
      <c r="F11" s="267" t="s">
        <v>43</v>
      </c>
      <c r="G11" s="82" t="s">
        <v>220</v>
      </c>
      <c r="H11" s="78" t="s">
        <v>219</v>
      </c>
      <c r="I11" s="78" t="s">
        <v>35</v>
      </c>
      <c r="J11" s="102">
        <v>0</v>
      </c>
      <c r="K11" s="294">
        <f t="shared" si="1"/>
        <v>0</v>
      </c>
      <c r="L11" s="122">
        <f t="shared" si="3"/>
        <v>0</v>
      </c>
    </row>
    <row r="12" spans="1:12" x14ac:dyDescent="0.25">
      <c r="A12" s="351"/>
      <c r="B12" s="289" t="s">
        <v>190</v>
      </c>
      <c r="C12" s="265">
        <v>3</v>
      </c>
      <c r="D12" s="264"/>
      <c r="E12" s="266"/>
      <c r="F12" s="267" t="s">
        <v>43</v>
      </c>
      <c r="G12" s="82" t="s">
        <v>194</v>
      </c>
      <c r="H12" s="78" t="s">
        <v>193</v>
      </c>
      <c r="I12" s="78" t="s">
        <v>35</v>
      </c>
      <c r="J12" s="102">
        <v>0</v>
      </c>
      <c r="K12" s="294">
        <f t="shared" si="1"/>
        <v>0</v>
      </c>
      <c r="L12" s="122">
        <f t="shared" si="3"/>
        <v>0</v>
      </c>
    </row>
    <row r="13" spans="1:12" x14ac:dyDescent="0.25">
      <c r="A13" s="351"/>
      <c r="B13" s="316" t="s">
        <v>204</v>
      </c>
      <c r="C13" s="317"/>
      <c r="D13" s="318">
        <v>10</v>
      </c>
      <c r="E13" s="319"/>
      <c r="F13" s="220" t="s">
        <v>205</v>
      </c>
      <c r="G13" s="82" t="s">
        <v>206</v>
      </c>
      <c r="H13" s="78" t="s">
        <v>207</v>
      </c>
      <c r="I13" s="78" t="s">
        <v>35</v>
      </c>
      <c r="J13" s="102">
        <v>0</v>
      </c>
      <c r="K13" s="293">
        <f>D13*J13</f>
        <v>0</v>
      </c>
      <c r="L13" s="122">
        <f t="shared" si="3"/>
        <v>0</v>
      </c>
    </row>
    <row r="14" spans="1:12" x14ac:dyDescent="0.25">
      <c r="A14" s="351"/>
      <c r="B14" s="268" t="s">
        <v>68</v>
      </c>
      <c r="C14" s="269">
        <v>2</v>
      </c>
      <c r="D14" s="260"/>
      <c r="E14" s="270"/>
      <c r="F14" s="271" t="s">
        <v>43</v>
      </c>
      <c r="G14" s="83" t="s">
        <v>69</v>
      </c>
      <c r="H14" s="80" t="s">
        <v>67</v>
      </c>
      <c r="I14" s="80" t="s">
        <v>35</v>
      </c>
      <c r="J14" s="102">
        <v>0</v>
      </c>
      <c r="K14" s="293">
        <f>C14*J14</f>
        <v>0</v>
      </c>
      <c r="L14" s="291">
        <f t="shared" si="3"/>
        <v>0</v>
      </c>
    </row>
    <row r="15" spans="1:12" x14ac:dyDescent="0.25">
      <c r="A15" s="351"/>
      <c r="B15" s="226" t="s">
        <v>70</v>
      </c>
      <c r="C15" s="227">
        <v>1</v>
      </c>
      <c r="D15" s="226"/>
      <c r="E15" s="228"/>
      <c r="F15" s="221" t="s">
        <v>38</v>
      </c>
      <c r="G15" s="82" t="s">
        <v>71</v>
      </c>
      <c r="H15" s="78" t="s">
        <v>72</v>
      </c>
      <c r="I15" s="78" t="s">
        <v>35</v>
      </c>
      <c r="J15" s="102">
        <v>0</v>
      </c>
      <c r="K15" s="294">
        <f t="shared" ref="K15" si="4">C15*J15</f>
        <v>0</v>
      </c>
      <c r="L15" s="111">
        <f t="shared" ref="L15" si="5">K15*1.21</f>
        <v>0</v>
      </c>
    </row>
    <row r="16" spans="1:12" ht="16.5" thickBot="1" x14ac:dyDescent="0.3">
      <c r="A16" s="351"/>
      <c r="B16" s="289" t="s">
        <v>73</v>
      </c>
      <c r="C16" s="265">
        <v>8</v>
      </c>
      <c r="D16" s="264"/>
      <c r="E16" s="266"/>
      <c r="F16" s="267" t="s">
        <v>51</v>
      </c>
      <c r="G16" s="82" t="s">
        <v>53</v>
      </c>
      <c r="H16" s="290" t="s">
        <v>52</v>
      </c>
      <c r="I16" s="290" t="s">
        <v>35</v>
      </c>
      <c r="J16" s="102">
        <v>0</v>
      </c>
      <c r="K16" s="295">
        <f t="shared" ref="K16:K34" si="6">C16*J16</f>
        <v>0</v>
      </c>
      <c r="L16" s="347">
        <f t="shared" ref="L16:L34" si="7">K16*1.21</f>
        <v>0</v>
      </c>
    </row>
    <row r="17" spans="1:12" x14ac:dyDescent="0.25">
      <c r="A17" s="352" t="s">
        <v>63</v>
      </c>
      <c r="B17" s="104" t="s">
        <v>81</v>
      </c>
      <c r="C17" s="211"/>
      <c r="D17" s="212">
        <v>5</v>
      </c>
      <c r="E17" s="213"/>
      <c r="F17" s="220" t="s">
        <v>120</v>
      </c>
      <c r="G17" s="108" t="s">
        <v>93</v>
      </c>
      <c r="H17" s="79" t="s">
        <v>92</v>
      </c>
      <c r="I17" s="463" t="s">
        <v>35</v>
      </c>
      <c r="J17" s="462">
        <v>0</v>
      </c>
      <c r="K17" s="294">
        <f>D17*J17</f>
        <v>0</v>
      </c>
      <c r="L17" s="111">
        <f>K17*1.21</f>
        <v>0</v>
      </c>
    </row>
    <row r="18" spans="1:12" x14ac:dyDescent="0.25">
      <c r="A18" s="353"/>
      <c r="B18" s="268" t="s">
        <v>96</v>
      </c>
      <c r="C18" s="269">
        <v>1</v>
      </c>
      <c r="D18" s="260"/>
      <c r="E18" s="270"/>
      <c r="F18" s="271" t="s">
        <v>43</v>
      </c>
      <c r="G18" s="86" t="s">
        <v>93</v>
      </c>
      <c r="H18" s="91" t="s">
        <v>92</v>
      </c>
      <c r="I18" s="91" t="s">
        <v>35</v>
      </c>
      <c r="J18" s="102">
        <v>0</v>
      </c>
      <c r="K18" s="293">
        <f>SUM(C18*J18)</f>
        <v>0</v>
      </c>
      <c r="L18" s="122">
        <f>K18*1.21</f>
        <v>0</v>
      </c>
    </row>
    <row r="19" spans="1:12" x14ac:dyDescent="0.25">
      <c r="A19" s="353"/>
      <c r="B19" s="338" t="s">
        <v>96</v>
      </c>
      <c r="C19" s="282">
        <v>1</v>
      </c>
      <c r="D19" s="262"/>
      <c r="E19" s="283"/>
      <c r="F19" s="284" t="s">
        <v>43</v>
      </c>
      <c r="G19" s="84" t="s">
        <v>95</v>
      </c>
      <c r="H19" s="68" t="s">
        <v>94</v>
      </c>
      <c r="I19" s="91" t="s">
        <v>35</v>
      </c>
      <c r="J19" s="102">
        <v>0</v>
      </c>
      <c r="K19" s="294">
        <f t="shared" ref="K19" si="8">C19*J19</f>
        <v>0</v>
      </c>
      <c r="L19" s="122">
        <f>K19*1.21</f>
        <v>0</v>
      </c>
    </row>
    <row r="20" spans="1:12" ht="16.5" thickBot="1" x14ac:dyDescent="0.3">
      <c r="A20" s="353"/>
      <c r="B20" s="107" t="s">
        <v>81</v>
      </c>
      <c r="C20" s="214"/>
      <c r="D20" s="215">
        <v>3</v>
      </c>
      <c r="E20" s="216"/>
      <c r="F20" s="220" t="s">
        <v>120</v>
      </c>
      <c r="G20" s="105" t="s">
        <v>104</v>
      </c>
      <c r="H20" s="106" t="s">
        <v>105</v>
      </c>
      <c r="I20" s="453" t="s">
        <v>35</v>
      </c>
      <c r="J20" s="93">
        <v>0</v>
      </c>
      <c r="K20" s="295">
        <f>D20*J20</f>
        <v>0</v>
      </c>
      <c r="L20" s="122">
        <f>K20*1.21</f>
        <v>0</v>
      </c>
    </row>
    <row r="21" spans="1:12" x14ac:dyDescent="0.25">
      <c r="A21" s="352" t="s">
        <v>76</v>
      </c>
      <c r="B21" s="272" t="s">
        <v>221</v>
      </c>
      <c r="C21" s="273">
        <v>1</v>
      </c>
      <c r="D21" s="258"/>
      <c r="E21" s="274"/>
      <c r="F21" s="275" t="s">
        <v>43</v>
      </c>
      <c r="G21" s="75" t="s">
        <v>110</v>
      </c>
      <c r="H21" s="81" t="s">
        <v>111</v>
      </c>
      <c r="I21" s="74" t="s">
        <v>35</v>
      </c>
      <c r="J21" s="454">
        <v>0</v>
      </c>
      <c r="K21" s="294">
        <f t="shared" ref="K21:K22" si="9">C21*J21</f>
        <v>0</v>
      </c>
      <c r="L21" s="145">
        <f>K21*1.21</f>
        <v>0</v>
      </c>
    </row>
    <row r="22" spans="1:12" x14ac:dyDescent="0.25">
      <c r="A22" s="353"/>
      <c r="B22" s="276" t="s">
        <v>88</v>
      </c>
      <c r="C22" s="262">
        <v>1</v>
      </c>
      <c r="D22" s="277"/>
      <c r="E22" s="253"/>
      <c r="F22" s="278" t="s">
        <v>43</v>
      </c>
      <c r="G22" s="144" t="s">
        <v>159</v>
      </c>
      <c r="H22" s="114" t="s">
        <v>133</v>
      </c>
      <c r="I22" s="121" t="s">
        <v>35</v>
      </c>
      <c r="J22" s="102">
        <v>0</v>
      </c>
      <c r="K22" s="294">
        <f t="shared" si="9"/>
        <v>0</v>
      </c>
      <c r="L22" s="111">
        <f t="shared" ref="L22" si="10">K22*1.21</f>
        <v>0</v>
      </c>
    </row>
    <row r="23" spans="1:12" ht="16.5" thickBot="1" x14ac:dyDescent="0.3">
      <c r="A23" s="368"/>
      <c r="B23" s="191" t="s">
        <v>146</v>
      </c>
      <c r="C23" s="195">
        <v>8</v>
      </c>
      <c r="D23" s="196"/>
      <c r="E23" s="197"/>
      <c r="F23" s="198" t="s">
        <v>132</v>
      </c>
      <c r="G23" s="112" t="s">
        <v>130</v>
      </c>
      <c r="H23" s="92" t="s">
        <v>131</v>
      </c>
      <c r="I23" s="92" t="s">
        <v>35</v>
      </c>
      <c r="J23" s="93">
        <v>0</v>
      </c>
      <c r="K23" s="295">
        <f>8*J23</f>
        <v>0</v>
      </c>
      <c r="L23" s="292">
        <f t="shared" ref="L23:L33" si="11">K23*1.21</f>
        <v>0</v>
      </c>
    </row>
    <row r="24" spans="1:12" x14ac:dyDescent="0.25">
      <c r="A24" s="352" t="s">
        <v>61</v>
      </c>
      <c r="B24" s="279" t="s">
        <v>50</v>
      </c>
      <c r="C24" s="273">
        <v>1</v>
      </c>
      <c r="D24" s="258"/>
      <c r="E24" s="274"/>
      <c r="F24" s="280" t="s">
        <v>43</v>
      </c>
      <c r="G24" s="87" t="s">
        <v>49</v>
      </c>
      <c r="H24" s="74" t="s">
        <v>48</v>
      </c>
      <c r="I24" s="74" t="s">
        <v>35</v>
      </c>
      <c r="J24" s="454">
        <v>0</v>
      </c>
      <c r="K24" s="293">
        <f>SUM(C24*J24)</f>
        <v>0</v>
      </c>
      <c r="L24" s="122">
        <f t="shared" si="11"/>
        <v>0</v>
      </c>
    </row>
    <row r="25" spans="1:12" ht="16.5" thickBot="1" x14ac:dyDescent="0.3">
      <c r="A25" s="353"/>
      <c r="B25" s="332" t="s">
        <v>98</v>
      </c>
      <c r="C25" s="229">
        <v>2</v>
      </c>
      <c r="D25" s="230"/>
      <c r="E25" s="231"/>
      <c r="F25" s="232" t="s">
        <v>38</v>
      </c>
      <c r="G25" s="56" t="s">
        <v>114</v>
      </c>
      <c r="H25" s="333" t="s">
        <v>115</v>
      </c>
      <c r="I25" s="453" t="s">
        <v>35</v>
      </c>
      <c r="J25" s="93">
        <v>0</v>
      </c>
      <c r="K25" s="295">
        <f>SUM(C25*J25)</f>
        <v>0</v>
      </c>
      <c r="L25" s="314">
        <f t="shared" si="11"/>
        <v>0</v>
      </c>
    </row>
    <row r="26" spans="1:12" s="331" customFormat="1" ht="16.5" thickBot="1" x14ac:dyDescent="0.3">
      <c r="A26" s="329" t="s">
        <v>77</v>
      </c>
      <c r="B26" s="341" t="s">
        <v>211</v>
      </c>
      <c r="C26" s="342"/>
      <c r="D26" s="343">
        <v>160</v>
      </c>
      <c r="E26" s="344"/>
      <c r="F26" s="345" t="s">
        <v>212</v>
      </c>
      <c r="G26" s="330" t="s">
        <v>209</v>
      </c>
      <c r="H26" s="330" t="s">
        <v>210</v>
      </c>
      <c r="I26" s="330" t="s">
        <v>35</v>
      </c>
      <c r="J26" s="455">
        <v>0</v>
      </c>
      <c r="K26" s="315">
        <f>D26*J26</f>
        <v>0</v>
      </c>
      <c r="L26" s="346">
        <f t="shared" si="11"/>
        <v>0</v>
      </c>
    </row>
    <row r="27" spans="1:12" s="98" customFormat="1" x14ac:dyDescent="0.25">
      <c r="A27" s="369" t="s">
        <v>64</v>
      </c>
      <c r="B27" s="289" t="s">
        <v>190</v>
      </c>
      <c r="C27" s="265">
        <v>4</v>
      </c>
      <c r="D27" s="264"/>
      <c r="E27" s="266" t="s">
        <v>201</v>
      </c>
      <c r="F27" s="267" t="s">
        <v>43</v>
      </c>
      <c r="G27" s="82" t="s">
        <v>195</v>
      </c>
      <c r="H27" s="78" t="s">
        <v>196</v>
      </c>
      <c r="I27" s="464" t="s">
        <v>89</v>
      </c>
      <c r="J27" s="452">
        <v>0</v>
      </c>
      <c r="K27" s="297">
        <f>SUM(C27*J27)</f>
        <v>0</v>
      </c>
      <c r="L27" s="312">
        <f t="shared" si="11"/>
        <v>0</v>
      </c>
    </row>
    <row r="28" spans="1:12" s="98" customFormat="1" x14ac:dyDescent="0.25">
      <c r="A28" s="369"/>
      <c r="B28" s="289" t="s">
        <v>213</v>
      </c>
      <c r="C28" s="265">
        <v>1</v>
      </c>
      <c r="D28" s="264"/>
      <c r="E28" s="266"/>
      <c r="F28" s="267" t="s">
        <v>43</v>
      </c>
      <c r="G28" s="82" t="s">
        <v>217</v>
      </c>
      <c r="H28" s="78" t="s">
        <v>214</v>
      </c>
      <c r="I28" s="78" t="s">
        <v>35</v>
      </c>
      <c r="J28" s="102">
        <v>0</v>
      </c>
      <c r="K28" s="315">
        <f>SUM(C28*J28)</f>
        <v>0</v>
      </c>
      <c r="L28" s="314">
        <f t="shared" si="11"/>
        <v>0</v>
      </c>
    </row>
    <row r="29" spans="1:12" s="98" customFormat="1" x14ac:dyDescent="0.25">
      <c r="A29" s="369"/>
      <c r="B29" s="289" t="s">
        <v>213</v>
      </c>
      <c r="C29" s="265">
        <v>1</v>
      </c>
      <c r="D29" s="264"/>
      <c r="E29" s="266"/>
      <c r="F29" s="267" t="s">
        <v>43</v>
      </c>
      <c r="G29" s="82" t="s">
        <v>216</v>
      </c>
      <c r="H29" s="78" t="s">
        <v>215</v>
      </c>
      <c r="I29" s="82" t="s">
        <v>35</v>
      </c>
      <c r="J29" s="143">
        <v>0</v>
      </c>
      <c r="K29" s="315">
        <f>SUM(C29*J29)</f>
        <v>0</v>
      </c>
      <c r="L29" s="314">
        <f t="shared" si="11"/>
        <v>0</v>
      </c>
    </row>
    <row r="30" spans="1:12" s="98" customFormat="1" x14ac:dyDescent="0.25">
      <c r="A30" s="369"/>
      <c r="B30" s="289" t="s">
        <v>199</v>
      </c>
      <c r="C30" s="265">
        <v>4</v>
      </c>
      <c r="D30" s="264"/>
      <c r="E30" s="266"/>
      <c r="F30" s="267" t="s">
        <v>203</v>
      </c>
      <c r="G30" s="82" t="s">
        <v>198</v>
      </c>
      <c r="H30" s="78" t="s">
        <v>197</v>
      </c>
      <c r="I30" s="82" t="s">
        <v>35</v>
      </c>
      <c r="J30" s="451">
        <v>0</v>
      </c>
      <c r="K30" s="315">
        <f>SUM(C30*J30)</f>
        <v>0</v>
      </c>
      <c r="L30" s="314">
        <f t="shared" si="11"/>
        <v>0</v>
      </c>
    </row>
    <row r="31" spans="1:12" ht="16.5" thickBot="1" x14ac:dyDescent="0.3">
      <c r="A31" s="370"/>
      <c r="B31" s="316" t="s">
        <v>200</v>
      </c>
      <c r="C31" s="218"/>
      <c r="D31" s="110">
        <v>32</v>
      </c>
      <c r="E31" s="219"/>
      <c r="F31" s="220" t="s">
        <v>202</v>
      </c>
      <c r="G31" s="89" t="s">
        <v>134</v>
      </c>
      <c r="H31" s="79" t="s">
        <v>47</v>
      </c>
      <c r="I31" s="92" t="s">
        <v>35</v>
      </c>
      <c r="J31" s="93">
        <v>0</v>
      </c>
      <c r="K31" s="315">
        <f>D31*J31</f>
        <v>0</v>
      </c>
      <c r="L31" s="292">
        <f t="shared" si="11"/>
        <v>0</v>
      </c>
    </row>
    <row r="32" spans="1:12" x14ac:dyDescent="0.25">
      <c r="A32" s="352" t="s">
        <v>75</v>
      </c>
      <c r="B32" s="258" t="s">
        <v>90</v>
      </c>
      <c r="C32" s="273">
        <v>2</v>
      </c>
      <c r="D32" s="258"/>
      <c r="E32" s="274">
        <v>2</v>
      </c>
      <c r="F32" s="280" t="s">
        <v>43</v>
      </c>
      <c r="G32" s="88" t="s">
        <v>97</v>
      </c>
      <c r="H32" s="81" t="s">
        <v>107</v>
      </c>
      <c r="I32" s="457" t="s">
        <v>89</v>
      </c>
      <c r="J32" s="456">
        <v>0</v>
      </c>
      <c r="K32" s="297">
        <f>SUM(C32*J32)</f>
        <v>0</v>
      </c>
      <c r="L32" s="111">
        <f t="shared" si="11"/>
        <v>0</v>
      </c>
    </row>
    <row r="33" spans="1:18" x14ac:dyDescent="0.25">
      <c r="A33" s="353"/>
      <c r="B33" s="110" t="s">
        <v>100</v>
      </c>
      <c r="C33" s="218"/>
      <c r="D33" s="110">
        <v>2</v>
      </c>
      <c r="E33" s="219"/>
      <c r="F33" s="220" t="s">
        <v>120</v>
      </c>
      <c r="G33" s="89" t="s">
        <v>101</v>
      </c>
      <c r="H33" s="79" t="s">
        <v>108</v>
      </c>
      <c r="I33" s="458" t="s">
        <v>35</v>
      </c>
      <c r="J33" s="459">
        <v>0</v>
      </c>
      <c r="K33" s="293">
        <f>D33*J33</f>
        <v>0</v>
      </c>
      <c r="L33" s="122">
        <f t="shared" si="11"/>
        <v>0</v>
      </c>
    </row>
    <row r="34" spans="1:18" x14ac:dyDescent="0.25">
      <c r="A34" s="353"/>
      <c r="B34" s="194" t="s">
        <v>46</v>
      </c>
      <c r="C34" s="199">
        <v>2</v>
      </c>
      <c r="D34" s="200"/>
      <c r="E34" s="201"/>
      <c r="F34" s="202" t="s">
        <v>121</v>
      </c>
      <c r="G34" s="84" t="s">
        <v>45</v>
      </c>
      <c r="H34" s="68" t="s">
        <v>44</v>
      </c>
      <c r="I34" s="91" t="s">
        <v>35</v>
      </c>
      <c r="J34" s="460">
        <v>0</v>
      </c>
      <c r="K34" s="293">
        <f t="shared" si="6"/>
        <v>0</v>
      </c>
      <c r="L34" s="122">
        <f t="shared" si="7"/>
        <v>0</v>
      </c>
    </row>
    <row r="35" spans="1:18" x14ac:dyDescent="0.25">
      <c r="A35" s="353"/>
      <c r="B35" s="281" t="s">
        <v>102</v>
      </c>
      <c r="C35" s="282">
        <v>2</v>
      </c>
      <c r="D35" s="262"/>
      <c r="E35" s="283">
        <v>2</v>
      </c>
      <c r="F35" s="284" t="s">
        <v>43</v>
      </c>
      <c r="G35" s="84" t="s">
        <v>103</v>
      </c>
      <c r="H35" s="68" t="s">
        <v>106</v>
      </c>
      <c r="I35" s="465" t="s">
        <v>89</v>
      </c>
      <c r="J35" s="102">
        <v>0</v>
      </c>
      <c r="K35" s="293">
        <f>SUM(C35*J35)</f>
        <v>0</v>
      </c>
      <c r="L35" s="122">
        <f t="shared" ref="L35:L50" si="12">K35*1.21</f>
        <v>0</v>
      </c>
    </row>
    <row r="36" spans="1:18" x14ac:dyDescent="0.25">
      <c r="A36" s="353"/>
      <c r="B36" s="110" t="s">
        <v>119</v>
      </c>
      <c r="C36" s="214"/>
      <c r="D36" s="215">
        <v>3</v>
      </c>
      <c r="E36" s="216"/>
      <c r="F36" s="217" t="s">
        <v>120</v>
      </c>
      <c r="G36" s="105" t="s">
        <v>117</v>
      </c>
      <c r="H36" s="302" t="s">
        <v>118</v>
      </c>
      <c r="I36" s="91" t="s">
        <v>35</v>
      </c>
      <c r="J36" s="460">
        <v>0</v>
      </c>
      <c r="K36" s="293">
        <f>D36*J36</f>
        <v>0</v>
      </c>
      <c r="L36" s="122">
        <f t="shared" si="12"/>
        <v>0</v>
      </c>
    </row>
    <row r="37" spans="1:18" x14ac:dyDescent="0.25">
      <c r="A37" s="353"/>
      <c r="B37" s="277" t="s">
        <v>116</v>
      </c>
      <c r="C37" s="298">
        <v>6</v>
      </c>
      <c r="D37" s="299"/>
      <c r="E37" s="300"/>
      <c r="F37" s="301" t="s">
        <v>43</v>
      </c>
      <c r="G37" s="105" t="s">
        <v>117</v>
      </c>
      <c r="H37" s="106" t="s">
        <v>118</v>
      </c>
      <c r="I37" s="453" t="s">
        <v>35</v>
      </c>
      <c r="J37" s="454">
        <v>0</v>
      </c>
      <c r="K37" s="296">
        <f t="shared" ref="K37" si="13">SUM(C37*J37)</f>
        <v>0</v>
      </c>
      <c r="L37" s="312">
        <f t="shared" ref="L37" si="14">K37*1.21</f>
        <v>0</v>
      </c>
    </row>
    <row r="38" spans="1:18" ht="16.5" thickBot="1" x14ac:dyDescent="0.3">
      <c r="A38" s="368"/>
      <c r="B38" s="309" t="s">
        <v>185</v>
      </c>
      <c r="C38" s="308">
        <v>1</v>
      </c>
      <c r="D38" s="309"/>
      <c r="E38" s="310">
        <v>1</v>
      </c>
      <c r="F38" s="311" t="s">
        <v>43</v>
      </c>
      <c r="G38" s="85" t="s">
        <v>175</v>
      </c>
      <c r="H38" s="313" t="s">
        <v>176</v>
      </c>
      <c r="I38" s="466" t="s">
        <v>89</v>
      </c>
      <c r="J38" s="459">
        <v>0</v>
      </c>
      <c r="K38" s="295">
        <f t="shared" ref="K38:K48" si="15">SUM(C38*J38)</f>
        <v>0</v>
      </c>
      <c r="L38" s="292">
        <f t="shared" si="12"/>
        <v>0</v>
      </c>
    </row>
    <row r="39" spans="1:18" x14ac:dyDescent="0.25">
      <c r="A39" s="361" t="s">
        <v>62</v>
      </c>
      <c r="B39" s="233" t="s">
        <v>42</v>
      </c>
      <c r="C39" s="234">
        <v>1</v>
      </c>
      <c r="D39" s="235"/>
      <c r="E39" s="236"/>
      <c r="F39" s="237" t="s">
        <v>38</v>
      </c>
      <c r="G39" s="94" t="s">
        <v>41</v>
      </c>
      <c r="H39" s="97" t="s">
        <v>40</v>
      </c>
      <c r="I39" s="467" t="s">
        <v>35</v>
      </c>
      <c r="J39" s="452">
        <v>0</v>
      </c>
      <c r="K39" s="294">
        <f t="shared" si="15"/>
        <v>0</v>
      </c>
      <c r="L39" s="111">
        <f t="shared" si="12"/>
        <v>0</v>
      </c>
    </row>
    <row r="40" spans="1:18" x14ac:dyDescent="0.25">
      <c r="A40" s="362"/>
      <c r="B40" s="238" t="s">
        <v>39</v>
      </c>
      <c r="C40" s="239">
        <v>1</v>
      </c>
      <c r="D40" s="240"/>
      <c r="E40" s="241"/>
      <c r="F40" s="242" t="s">
        <v>38</v>
      </c>
      <c r="G40" s="86" t="s">
        <v>37</v>
      </c>
      <c r="H40" s="91" t="s">
        <v>36</v>
      </c>
      <c r="I40" s="468" t="s">
        <v>35</v>
      </c>
      <c r="J40" s="143">
        <v>0</v>
      </c>
      <c r="K40" s="293">
        <f t="shared" si="15"/>
        <v>0</v>
      </c>
      <c r="L40" s="122">
        <f t="shared" si="12"/>
        <v>0</v>
      </c>
    </row>
    <row r="41" spans="1:18" x14ac:dyDescent="0.25">
      <c r="A41" s="362"/>
      <c r="B41" s="193" t="s">
        <v>122</v>
      </c>
      <c r="C41" s="203">
        <v>1</v>
      </c>
      <c r="D41" s="204"/>
      <c r="E41" s="205"/>
      <c r="F41" s="206" t="s">
        <v>123</v>
      </c>
      <c r="G41" s="99" t="s">
        <v>78</v>
      </c>
      <c r="H41" s="80" t="s">
        <v>84</v>
      </c>
      <c r="I41" s="115" t="s">
        <v>35</v>
      </c>
      <c r="J41" s="143">
        <v>0</v>
      </c>
      <c r="K41" s="293">
        <f t="shared" si="15"/>
        <v>0</v>
      </c>
      <c r="L41" s="122">
        <f t="shared" si="12"/>
        <v>0</v>
      </c>
    </row>
    <row r="42" spans="1:18" x14ac:dyDescent="0.25">
      <c r="A42" s="362"/>
      <c r="B42" s="238" t="s">
        <v>81</v>
      </c>
      <c r="C42" s="243">
        <v>3</v>
      </c>
      <c r="D42" s="244"/>
      <c r="E42" s="245"/>
      <c r="F42" s="221" t="s">
        <v>38</v>
      </c>
      <c r="G42" s="82" t="s">
        <v>162</v>
      </c>
      <c r="H42" s="78" t="s">
        <v>109</v>
      </c>
      <c r="I42" s="469" t="s">
        <v>35</v>
      </c>
      <c r="J42" s="143">
        <v>0</v>
      </c>
      <c r="K42" s="293">
        <f t="shared" si="15"/>
        <v>0</v>
      </c>
      <c r="L42" s="122">
        <f t="shared" si="12"/>
        <v>0</v>
      </c>
    </row>
    <row r="43" spans="1:18" x14ac:dyDescent="0.25">
      <c r="A43" s="362"/>
      <c r="B43" s="246" t="s">
        <v>83</v>
      </c>
      <c r="C43" s="247">
        <v>1</v>
      </c>
      <c r="D43" s="248"/>
      <c r="E43" s="249"/>
      <c r="F43" s="250" t="s">
        <v>38</v>
      </c>
      <c r="G43" s="82" t="s">
        <v>99</v>
      </c>
      <c r="H43" s="80" t="s">
        <v>82</v>
      </c>
      <c r="I43" s="115" t="s">
        <v>35</v>
      </c>
      <c r="J43" s="102">
        <v>0</v>
      </c>
      <c r="K43" s="293">
        <f t="shared" si="15"/>
        <v>0</v>
      </c>
      <c r="L43" s="122">
        <f t="shared" si="12"/>
        <v>0</v>
      </c>
      <c r="M43" s="57"/>
      <c r="N43" s="57"/>
      <c r="O43" s="55"/>
      <c r="P43" s="98"/>
      <c r="Q43" s="98"/>
      <c r="R43" s="98"/>
    </row>
    <row r="44" spans="1:18" x14ac:dyDescent="0.25">
      <c r="A44" s="362"/>
      <c r="B44" s="285" t="s">
        <v>50</v>
      </c>
      <c r="C44" s="282">
        <v>1</v>
      </c>
      <c r="D44" s="262"/>
      <c r="E44" s="283"/>
      <c r="F44" s="284" t="s">
        <v>43</v>
      </c>
      <c r="G44" s="82" t="s">
        <v>161</v>
      </c>
      <c r="H44" s="80" t="s">
        <v>160</v>
      </c>
      <c r="I44" s="470" t="s">
        <v>35</v>
      </c>
      <c r="J44" s="143">
        <v>0</v>
      </c>
      <c r="K44" s="293">
        <f t="shared" si="15"/>
        <v>0</v>
      </c>
      <c r="L44" s="122">
        <f t="shared" si="12"/>
        <v>0</v>
      </c>
      <c r="M44" s="98"/>
      <c r="N44" s="98"/>
      <c r="O44" s="98"/>
      <c r="P44" s="98"/>
      <c r="Q44" s="98"/>
      <c r="R44" s="98"/>
    </row>
    <row r="45" spans="1:18" x14ac:dyDescent="0.25">
      <c r="A45" s="362"/>
      <c r="B45" s="303" t="s">
        <v>80</v>
      </c>
      <c r="C45" s="304">
        <v>1</v>
      </c>
      <c r="D45" s="305"/>
      <c r="E45" s="306">
        <v>1</v>
      </c>
      <c r="F45" s="307" t="s">
        <v>38</v>
      </c>
      <c r="G45" s="84" t="s">
        <v>87</v>
      </c>
      <c r="H45" s="91" t="s">
        <v>85</v>
      </c>
      <c r="I45" s="471" t="s">
        <v>89</v>
      </c>
      <c r="J45" s="102">
        <v>0</v>
      </c>
      <c r="K45" s="293">
        <f t="shared" si="15"/>
        <v>0</v>
      </c>
      <c r="L45" s="122">
        <f t="shared" si="12"/>
        <v>0</v>
      </c>
    </row>
    <row r="46" spans="1:18" x14ac:dyDescent="0.25">
      <c r="A46" s="362"/>
      <c r="B46" s="303" t="s">
        <v>80</v>
      </c>
      <c r="C46" s="304">
        <v>1</v>
      </c>
      <c r="D46" s="305"/>
      <c r="E46" s="306">
        <v>1</v>
      </c>
      <c r="F46" s="307" t="s">
        <v>38</v>
      </c>
      <c r="G46" s="84" t="s">
        <v>87</v>
      </c>
      <c r="H46" s="91" t="s">
        <v>86</v>
      </c>
      <c r="I46" s="471" t="s">
        <v>89</v>
      </c>
      <c r="J46" s="143">
        <v>0</v>
      </c>
      <c r="K46" s="293">
        <f t="shared" si="15"/>
        <v>0</v>
      </c>
      <c r="L46" s="122">
        <f t="shared" si="12"/>
        <v>0</v>
      </c>
    </row>
    <row r="47" spans="1:18" x14ac:dyDescent="0.25">
      <c r="A47" s="362"/>
      <c r="B47" s="303" t="s">
        <v>80</v>
      </c>
      <c r="C47" s="304">
        <v>1</v>
      </c>
      <c r="D47" s="305"/>
      <c r="E47" s="306">
        <v>1</v>
      </c>
      <c r="F47" s="307" t="s">
        <v>38</v>
      </c>
      <c r="G47" s="84" t="s">
        <v>226</v>
      </c>
      <c r="H47" s="91" t="s">
        <v>186</v>
      </c>
      <c r="I47" s="471" t="s">
        <v>89</v>
      </c>
      <c r="J47" s="143">
        <v>0</v>
      </c>
      <c r="K47" s="293">
        <f t="shared" ref="K47" si="16">SUM(C47*J47)</f>
        <v>0</v>
      </c>
      <c r="L47" s="122">
        <f t="shared" ref="L47" si="17">K47*1.21</f>
        <v>0</v>
      </c>
    </row>
    <row r="48" spans="1:18" x14ac:dyDescent="0.25">
      <c r="A48" s="362"/>
      <c r="B48" s="268" t="s">
        <v>90</v>
      </c>
      <c r="C48" s="269">
        <v>1</v>
      </c>
      <c r="D48" s="260"/>
      <c r="E48" s="260"/>
      <c r="F48" s="271" t="s">
        <v>43</v>
      </c>
      <c r="G48" s="116" t="s">
        <v>91</v>
      </c>
      <c r="H48" s="80" t="s">
        <v>124</v>
      </c>
      <c r="I48" s="117" t="s">
        <v>35</v>
      </c>
      <c r="J48" s="102">
        <v>0</v>
      </c>
      <c r="K48" s="293">
        <f t="shared" si="15"/>
        <v>0</v>
      </c>
      <c r="L48" s="122">
        <f t="shared" si="12"/>
        <v>0</v>
      </c>
    </row>
    <row r="49" spans="1:12" x14ac:dyDescent="0.25">
      <c r="A49" s="363"/>
      <c r="B49" s="316" t="s">
        <v>200</v>
      </c>
      <c r="C49" s="339"/>
      <c r="D49" s="215">
        <v>3</v>
      </c>
      <c r="E49" s="216"/>
      <c r="F49" s="340" t="s">
        <v>187</v>
      </c>
      <c r="G49" s="80" t="s">
        <v>188</v>
      </c>
      <c r="H49" s="130" t="s">
        <v>189</v>
      </c>
      <c r="I49" s="472" t="s">
        <v>35</v>
      </c>
      <c r="J49" s="143">
        <v>0</v>
      </c>
      <c r="K49" s="293">
        <f>SUM(D49*J49)</f>
        <v>0</v>
      </c>
      <c r="L49" s="122">
        <f t="shared" si="12"/>
        <v>0</v>
      </c>
    </row>
    <row r="50" spans="1:12" ht="16.5" thickBot="1" x14ac:dyDescent="0.3">
      <c r="A50" s="364"/>
      <c r="B50" s="192" t="s">
        <v>163</v>
      </c>
      <c r="C50" s="199">
        <v>2</v>
      </c>
      <c r="D50" s="196"/>
      <c r="E50" s="197"/>
      <c r="F50" s="202" t="s">
        <v>164</v>
      </c>
      <c r="G50" s="80" t="s">
        <v>128</v>
      </c>
      <c r="H50" s="130" t="s">
        <v>129</v>
      </c>
      <c r="I50" s="473" t="s">
        <v>35</v>
      </c>
      <c r="J50" s="143">
        <v>0</v>
      </c>
      <c r="K50" s="315">
        <f>D50*J50</f>
        <v>0</v>
      </c>
      <c r="L50" s="101">
        <f t="shared" si="12"/>
        <v>0</v>
      </c>
    </row>
    <row r="51" spans="1:12" x14ac:dyDescent="0.25">
      <c r="A51" s="129"/>
      <c r="B51" s="164" t="s">
        <v>148</v>
      </c>
      <c r="C51" s="251">
        <f>SUM(C3:C50)</f>
        <v>82</v>
      </c>
      <c r="D51" s="109"/>
      <c r="E51" s="286">
        <f>SUM(E3:E50)</f>
        <v>8</v>
      </c>
      <c r="F51" s="128"/>
      <c r="G51" s="129"/>
      <c r="H51" s="131"/>
      <c r="I51" s="131"/>
      <c r="J51" s="132"/>
      <c r="K51" s="461"/>
      <c r="L51" s="133"/>
    </row>
    <row r="52" spans="1:12" ht="16.5" thickBot="1" x14ac:dyDescent="0.3">
      <c r="A52" s="139"/>
      <c r="B52" s="165" t="s">
        <v>149</v>
      </c>
      <c r="C52" s="125"/>
      <c r="D52" s="252">
        <f>SUM(D3:D50)</f>
        <v>221</v>
      </c>
      <c r="E52" s="125"/>
      <c r="F52" s="138"/>
      <c r="G52" s="139"/>
      <c r="H52" s="140"/>
      <c r="I52" s="140"/>
      <c r="J52" s="141"/>
      <c r="K52" s="166"/>
      <c r="L52" s="142"/>
    </row>
    <row r="53" spans="1:12" ht="16.5" thickBot="1" x14ac:dyDescent="0.3">
      <c r="A53" s="169" t="s">
        <v>169</v>
      </c>
      <c r="B53" s="170"/>
      <c r="C53" s="171"/>
      <c r="D53" s="171"/>
      <c r="E53" s="171"/>
      <c r="F53" s="172"/>
      <c r="G53" s="171"/>
      <c r="H53" s="171"/>
      <c r="I53" s="173"/>
      <c r="J53" s="174"/>
      <c r="K53" s="175">
        <f>SUM(K3:K50)</f>
        <v>0</v>
      </c>
      <c r="L53" s="176">
        <f>K53*1.21</f>
        <v>0</v>
      </c>
    </row>
    <row r="54" spans="1:12" ht="16.5" thickBot="1" x14ac:dyDescent="0.3">
      <c r="A54" s="67"/>
      <c r="B54" s="67"/>
      <c r="C54" s="67"/>
      <c r="D54" s="67"/>
      <c r="E54" s="67"/>
      <c r="F54" s="65"/>
      <c r="G54" s="67"/>
      <c r="H54" s="67"/>
      <c r="I54" s="67"/>
      <c r="J54" s="66"/>
      <c r="K54" s="65"/>
      <c r="L54" s="65"/>
    </row>
    <row r="55" spans="1:12" ht="16.5" thickBot="1" x14ac:dyDescent="0.3">
      <c r="A55" s="365" t="s">
        <v>165</v>
      </c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7"/>
    </row>
    <row r="56" spans="1:12" ht="32.25" thickBot="1" x14ac:dyDescent="0.3">
      <c r="A56" s="64"/>
      <c r="B56" s="450" t="s">
        <v>224</v>
      </c>
      <c r="C56" s="377" t="s">
        <v>34</v>
      </c>
      <c r="D56" s="378"/>
      <c r="E56" s="379"/>
      <c r="F56" s="63" t="s">
        <v>33</v>
      </c>
      <c r="G56" s="447"/>
      <c r="H56" s="448"/>
      <c r="I56" s="449"/>
      <c r="J56" s="62" t="s">
        <v>32</v>
      </c>
      <c r="K56" s="61" t="s">
        <v>31</v>
      </c>
      <c r="L56" s="61" t="s">
        <v>30</v>
      </c>
    </row>
    <row r="57" spans="1:12" ht="31.5" x14ac:dyDescent="0.25">
      <c r="A57" s="60" t="s">
        <v>29</v>
      </c>
      <c r="B57" s="288" t="s">
        <v>28</v>
      </c>
      <c r="C57" s="414">
        <f>E51</f>
        <v>8</v>
      </c>
      <c r="D57" s="415"/>
      <c r="E57" s="416"/>
      <c r="F57" s="59" t="s">
        <v>8</v>
      </c>
      <c r="G57" s="391"/>
      <c r="H57" s="390"/>
      <c r="I57" s="392"/>
      <c r="J57" s="474">
        <v>0</v>
      </c>
      <c r="K57" s="58">
        <f t="shared" ref="K57:K93" si="18">C57*J57</f>
        <v>0</v>
      </c>
      <c r="L57" s="58">
        <f t="shared" ref="L57:L98" si="19">K57*1.21</f>
        <v>0</v>
      </c>
    </row>
    <row r="58" spans="1:12" ht="47.25" x14ac:dyDescent="0.25">
      <c r="A58" s="47"/>
      <c r="B58" s="39" t="s">
        <v>172</v>
      </c>
      <c r="C58" s="417">
        <f>C51</f>
        <v>82</v>
      </c>
      <c r="D58" s="418"/>
      <c r="E58" s="419"/>
      <c r="F58" s="51" t="s">
        <v>8</v>
      </c>
      <c r="G58" s="394"/>
      <c r="H58" s="393"/>
      <c r="I58" s="395"/>
      <c r="J58" s="475">
        <v>0</v>
      </c>
      <c r="K58" s="33">
        <f t="shared" si="18"/>
        <v>0</v>
      </c>
      <c r="L58" s="33">
        <f t="shared" si="19"/>
        <v>0</v>
      </c>
    </row>
    <row r="59" spans="1:12" x14ac:dyDescent="0.25">
      <c r="A59" s="47"/>
      <c r="B59" s="39" t="s">
        <v>152</v>
      </c>
      <c r="C59" s="417">
        <f>C51*0.1</f>
        <v>8.2000000000000011</v>
      </c>
      <c r="D59" s="418"/>
      <c r="E59" s="419"/>
      <c r="F59" s="51" t="s">
        <v>5</v>
      </c>
      <c r="G59" s="394"/>
      <c r="H59" s="393"/>
      <c r="I59" s="395"/>
      <c r="J59" s="475">
        <v>0</v>
      </c>
      <c r="K59" s="33">
        <f t="shared" si="18"/>
        <v>0</v>
      </c>
      <c r="L59" s="33">
        <f t="shared" ref="L59" si="20">K59*1.21</f>
        <v>0</v>
      </c>
    </row>
    <row r="60" spans="1:12" x14ac:dyDescent="0.25">
      <c r="A60" s="47"/>
      <c r="B60" s="39" t="s">
        <v>157</v>
      </c>
      <c r="C60" s="417">
        <f>C51/8</f>
        <v>10.25</v>
      </c>
      <c r="D60" s="418"/>
      <c r="E60" s="419"/>
      <c r="F60" s="51" t="s">
        <v>20</v>
      </c>
      <c r="G60" s="394"/>
      <c r="H60" s="393"/>
      <c r="I60" s="395"/>
      <c r="J60" s="475">
        <v>0</v>
      </c>
      <c r="K60" s="33">
        <f t="shared" si="18"/>
        <v>0</v>
      </c>
      <c r="L60" s="33">
        <f t="shared" si="19"/>
        <v>0</v>
      </c>
    </row>
    <row r="61" spans="1:12" ht="31.5" x14ac:dyDescent="0.25">
      <c r="A61" s="47"/>
      <c r="B61" s="255" t="s">
        <v>228</v>
      </c>
      <c r="C61" s="420">
        <v>14</v>
      </c>
      <c r="D61" s="421"/>
      <c r="E61" s="422"/>
      <c r="F61" s="51" t="s">
        <v>8</v>
      </c>
      <c r="G61" s="394"/>
      <c r="H61" s="393"/>
      <c r="I61" s="395"/>
      <c r="J61" s="475">
        <v>0</v>
      </c>
      <c r="K61" s="33">
        <f t="shared" si="18"/>
        <v>0</v>
      </c>
      <c r="L61" s="33">
        <f t="shared" si="19"/>
        <v>0</v>
      </c>
    </row>
    <row r="62" spans="1:12" ht="63" x14ac:dyDescent="0.25">
      <c r="A62" s="47"/>
      <c r="B62" s="254" t="s">
        <v>177</v>
      </c>
      <c r="C62" s="423">
        <v>11</v>
      </c>
      <c r="D62" s="424"/>
      <c r="E62" s="425"/>
      <c r="F62" s="51" t="s">
        <v>8</v>
      </c>
      <c r="G62" s="394"/>
      <c r="H62" s="393"/>
      <c r="I62" s="395"/>
      <c r="J62" s="475">
        <v>0</v>
      </c>
      <c r="K62" s="33">
        <f t="shared" si="18"/>
        <v>0</v>
      </c>
      <c r="L62" s="33">
        <f t="shared" si="19"/>
        <v>0</v>
      </c>
    </row>
    <row r="63" spans="1:12" ht="63" x14ac:dyDescent="0.25">
      <c r="A63" s="47"/>
      <c r="B63" s="287" t="s">
        <v>178</v>
      </c>
      <c r="C63" s="426">
        <v>53</v>
      </c>
      <c r="D63" s="427"/>
      <c r="E63" s="428"/>
      <c r="F63" s="51" t="s">
        <v>27</v>
      </c>
      <c r="G63" s="394"/>
      <c r="H63" s="393"/>
      <c r="I63" s="395"/>
      <c r="J63" s="475">
        <v>0</v>
      </c>
      <c r="K63" s="33">
        <f t="shared" si="18"/>
        <v>0</v>
      </c>
      <c r="L63" s="33">
        <f t="shared" si="19"/>
        <v>0</v>
      </c>
    </row>
    <row r="64" spans="1:12" ht="141.75" x14ac:dyDescent="0.25">
      <c r="A64" s="47"/>
      <c r="B64" s="429" t="s">
        <v>179</v>
      </c>
      <c r="C64" s="430">
        <v>4</v>
      </c>
      <c r="D64" s="431"/>
      <c r="E64" s="432"/>
      <c r="F64" s="51"/>
      <c r="G64" s="394"/>
      <c r="H64" s="393"/>
      <c r="I64" s="395"/>
      <c r="J64" s="475">
        <v>0</v>
      </c>
      <c r="K64" s="33">
        <f>SUM(C64*J64)</f>
        <v>0</v>
      </c>
      <c r="L64" s="33">
        <f t="shared" si="19"/>
        <v>0</v>
      </c>
    </row>
    <row r="65" spans="1:12" x14ac:dyDescent="0.25">
      <c r="A65" s="47"/>
      <c r="B65" s="39" t="s">
        <v>26</v>
      </c>
      <c r="C65" s="417">
        <f>C51</f>
        <v>82</v>
      </c>
      <c r="D65" s="418"/>
      <c r="E65" s="419"/>
      <c r="F65" s="51" t="s">
        <v>8</v>
      </c>
      <c r="G65" s="394"/>
      <c r="H65" s="393"/>
      <c r="I65" s="395"/>
      <c r="J65" s="475">
        <v>0</v>
      </c>
      <c r="K65" s="33">
        <f t="shared" si="18"/>
        <v>0</v>
      </c>
      <c r="L65" s="33">
        <f t="shared" si="19"/>
        <v>0</v>
      </c>
    </row>
    <row r="66" spans="1:12" x14ac:dyDescent="0.25">
      <c r="A66" s="47"/>
      <c r="B66" s="255" t="s">
        <v>156</v>
      </c>
      <c r="C66" s="420">
        <f>SUM(C61)</f>
        <v>14</v>
      </c>
      <c r="D66" s="421"/>
      <c r="E66" s="422"/>
      <c r="F66" s="51"/>
      <c r="G66" s="433"/>
      <c r="H66" s="50"/>
      <c r="I66" s="38"/>
      <c r="J66" s="475">
        <v>0</v>
      </c>
      <c r="K66" s="33">
        <f t="shared" si="18"/>
        <v>0</v>
      </c>
      <c r="L66" s="33">
        <f t="shared" si="19"/>
        <v>0</v>
      </c>
    </row>
    <row r="67" spans="1:12" x14ac:dyDescent="0.25">
      <c r="A67" s="47"/>
      <c r="B67" s="39" t="s">
        <v>156</v>
      </c>
      <c r="C67" s="417">
        <f>SUM(C62,C63)*3</f>
        <v>192</v>
      </c>
      <c r="D67" s="418"/>
      <c r="E67" s="419"/>
      <c r="F67" s="51" t="s">
        <v>8</v>
      </c>
      <c r="G67" s="394"/>
      <c r="H67" s="393"/>
      <c r="I67" s="395"/>
      <c r="J67" s="475">
        <v>0</v>
      </c>
      <c r="K67" s="33">
        <f t="shared" si="18"/>
        <v>0</v>
      </c>
      <c r="L67" s="33">
        <f t="shared" si="19"/>
        <v>0</v>
      </c>
    </row>
    <row r="68" spans="1:12" ht="31.5" x14ac:dyDescent="0.25">
      <c r="A68" s="47"/>
      <c r="B68" s="39" t="s">
        <v>180</v>
      </c>
      <c r="C68" s="417">
        <f>SUM(C64*3)</f>
        <v>12</v>
      </c>
      <c r="D68" s="418"/>
      <c r="E68" s="419"/>
      <c r="F68" s="51" t="s">
        <v>8</v>
      </c>
      <c r="G68" s="394"/>
      <c r="H68" s="393"/>
      <c r="I68" s="395"/>
      <c r="J68" s="475">
        <v>0</v>
      </c>
      <c r="K68" s="33">
        <f>SUM(C68*J68)</f>
        <v>0</v>
      </c>
      <c r="L68" s="33">
        <f t="shared" si="19"/>
        <v>0</v>
      </c>
    </row>
    <row r="69" spans="1:12" ht="31.5" x14ac:dyDescent="0.25">
      <c r="A69" s="47"/>
      <c r="B69" s="39" t="s">
        <v>25</v>
      </c>
      <c r="C69" s="417">
        <f>SUM(C67,C68)</f>
        <v>204</v>
      </c>
      <c r="D69" s="418"/>
      <c r="E69" s="419"/>
      <c r="F69" s="51" t="s">
        <v>8</v>
      </c>
      <c r="G69" s="394"/>
      <c r="H69" s="393"/>
      <c r="I69" s="395"/>
      <c r="J69" s="475">
        <v>0</v>
      </c>
      <c r="K69" s="33">
        <f t="shared" si="18"/>
        <v>0</v>
      </c>
      <c r="L69" s="33">
        <f t="shared" si="19"/>
        <v>0</v>
      </c>
    </row>
    <row r="70" spans="1:12" x14ac:dyDescent="0.25">
      <c r="A70" s="47"/>
      <c r="B70" s="39" t="s">
        <v>151</v>
      </c>
      <c r="C70" s="417">
        <f>C51</f>
        <v>82</v>
      </c>
      <c r="D70" s="418"/>
      <c r="E70" s="419"/>
      <c r="F70" s="51" t="s">
        <v>8</v>
      </c>
      <c r="G70" s="394"/>
      <c r="H70" s="393"/>
      <c r="I70" s="395"/>
      <c r="J70" s="475">
        <v>0</v>
      </c>
      <c r="K70" s="33">
        <f t="shared" si="18"/>
        <v>0</v>
      </c>
      <c r="L70" s="33">
        <f t="shared" si="19"/>
        <v>0</v>
      </c>
    </row>
    <row r="71" spans="1:12" x14ac:dyDescent="0.25">
      <c r="A71" s="47"/>
      <c r="B71" s="54" t="s">
        <v>24</v>
      </c>
      <c r="C71" s="417">
        <f>SUM(C62,C63,C64)</f>
        <v>68</v>
      </c>
      <c r="D71" s="418"/>
      <c r="E71" s="419"/>
      <c r="F71" s="51" t="s">
        <v>8</v>
      </c>
      <c r="G71" s="394"/>
      <c r="H71" s="393"/>
      <c r="I71" s="395"/>
      <c r="J71" s="475">
        <v>0</v>
      </c>
      <c r="K71" s="33">
        <f t="shared" si="18"/>
        <v>0</v>
      </c>
      <c r="L71" s="33">
        <f t="shared" si="19"/>
        <v>0</v>
      </c>
    </row>
    <row r="72" spans="1:12" x14ac:dyDescent="0.25">
      <c r="A72" s="47"/>
      <c r="B72" s="54" t="s">
        <v>23</v>
      </c>
      <c r="C72" s="417">
        <f>SUM(C71/4)</f>
        <v>17</v>
      </c>
      <c r="D72" s="418"/>
      <c r="E72" s="419"/>
      <c r="F72" s="51" t="s">
        <v>20</v>
      </c>
      <c r="G72" s="394"/>
      <c r="H72" s="393"/>
      <c r="I72" s="395"/>
      <c r="J72" s="475">
        <v>0</v>
      </c>
      <c r="K72" s="33">
        <f t="shared" si="18"/>
        <v>0</v>
      </c>
      <c r="L72" s="33">
        <f t="shared" si="19"/>
        <v>0</v>
      </c>
    </row>
    <row r="73" spans="1:12" x14ac:dyDescent="0.25">
      <c r="A73" s="47"/>
      <c r="B73" s="54" t="s">
        <v>22</v>
      </c>
      <c r="C73" s="417">
        <f>SUM(C62,C63,C64,)</f>
        <v>68</v>
      </c>
      <c r="D73" s="418"/>
      <c r="E73" s="419"/>
      <c r="F73" s="51" t="s">
        <v>8</v>
      </c>
      <c r="G73" s="394"/>
      <c r="H73" s="393"/>
      <c r="I73" s="395"/>
      <c r="J73" s="475">
        <v>0</v>
      </c>
      <c r="K73" s="33">
        <f t="shared" si="18"/>
        <v>0</v>
      </c>
      <c r="L73" s="33">
        <f t="shared" si="19"/>
        <v>0</v>
      </c>
    </row>
    <row r="74" spans="1:12" x14ac:dyDescent="0.25">
      <c r="A74" s="47"/>
      <c r="B74" s="53" t="s">
        <v>21</v>
      </c>
      <c r="C74" s="417">
        <f>C72</f>
        <v>17</v>
      </c>
      <c r="D74" s="418"/>
      <c r="E74" s="419"/>
      <c r="F74" s="51" t="s">
        <v>20</v>
      </c>
      <c r="G74" s="394"/>
      <c r="H74" s="393"/>
      <c r="I74" s="395"/>
      <c r="J74" s="475">
        <v>0</v>
      </c>
      <c r="K74" s="33">
        <f t="shared" si="18"/>
        <v>0</v>
      </c>
      <c r="L74" s="33">
        <f t="shared" si="19"/>
        <v>0</v>
      </c>
    </row>
    <row r="75" spans="1:12" x14ac:dyDescent="0.25">
      <c r="A75" s="47"/>
      <c r="B75" s="52" t="s">
        <v>19</v>
      </c>
      <c r="C75" s="417">
        <f>C51*5</f>
        <v>410</v>
      </c>
      <c r="D75" s="418"/>
      <c r="E75" s="419"/>
      <c r="F75" s="51" t="s">
        <v>8</v>
      </c>
      <c r="G75" s="394"/>
      <c r="H75" s="393"/>
      <c r="I75" s="395"/>
      <c r="J75" s="475">
        <v>0</v>
      </c>
      <c r="K75" s="33">
        <f t="shared" si="18"/>
        <v>0</v>
      </c>
      <c r="L75" s="33">
        <f t="shared" si="19"/>
        <v>0</v>
      </c>
    </row>
    <row r="76" spans="1:12" x14ac:dyDescent="0.25">
      <c r="A76" s="47"/>
      <c r="B76" s="39" t="s">
        <v>18</v>
      </c>
      <c r="C76" s="417">
        <f>C51</f>
        <v>82</v>
      </c>
      <c r="D76" s="418"/>
      <c r="E76" s="419"/>
      <c r="F76" s="51" t="s">
        <v>8</v>
      </c>
      <c r="G76" s="394"/>
      <c r="H76" s="393"/>
      <c r="I76" s="395"/>
      <c r="J76" s="48">
        <v>0</v>
      </c>
      <c r="K76" s="33">
        <f t="shared" si="18"/>
        <v>0</v>
      </c>
      <c r="L76" s="33">
        <f t="shared" si="19"/>
        <v>0</v>
      </c>
    </row>
    <row r="77" spans="1:12" x14ac:dyDescent="0.25">
      <c r="A77" s="47"/>
      <c r="B77" s="135" t="s">
        <v>17</v>
      </c>
      <c r="C77" s="417">
        <f>C51*0.4</f>
        <v>32.800000000000004</v>
      </c>
      <c r="D77" s="418"/>
      <c r="E77" s="419"/>
      <c r="F77" s="51" t="s">
        <v>16</v>
      </c>
      <c r="G77" s="394"/>
      <c r="H77" s="393"/>
      <c r="I77" s="395"/>
      <c r="J77" s="48">
        <v>0</v>
      </c>
      <c r="K77" s="33">
        <f t="shared" si="18"/>
        <v>0</v>
      </c>
      <c r="L77" s="33">
        <f t="shared" si="19"/>
        <v>0</v>
      </c>
    </row>
    <row r="78" spans="1:12" x14ac:dyDescent="0.25">
      <c r="A78" s="47"/>
      <c r="B78" s="135" t="s">
        <v>153</v>
      </c>
      <c r="C78" s="417">
        <f>C51*0.02</f>
        <v>1.6400000000000001</v>
      </c>
      <c r="D78" s="418"/>
      <c r="E78" s="419"/>
      <c r="F78" s="51" t="s">
        <v>5</v>
      </c>
      <c r="G78" s="394"/>
      <c r="H78" s="393"/>
      <c r="I78" s="395"/>
      <c r="J78" s="48">
        <v>0</v>
      </c>
      <c r="K78" s="33">
        <f t="shared" si="18"/>
        <v>0</v>
      </c>
      <c r="L78" s="33">
        <f t="shared" si="19"/>
        <v>0</v>
      </c>
    </row>
    <row r="79" spans="1:12" x14ac:dyDescent="0.25">
      <c r="A79" s="47"/>
      <c r="B79" s="36" t="s">
        <v>15</v>
      </c>
      <c r="C79" s="417">
        <f>C51*2*0.05</f>
        <v>8.2000000000000011</v>
      </c>
      <c r="D79" s="418"/>
      <c r="E79" s="419"/>
      <c r="F79" s="51" t="s">
        <v>5</v>
      </c>
      <c r="G79" s="394"/>
      <c r="H79" s="393"/>
      <c r="I79" s="395"/>
      <c r="J79" s="48">
        <v>0</v>
      </c>
      <c r="K79" s="33">
        <f t="shared" si="18"/>
        <v>0</v>
      </c>
      <c r="L79" s="33">
        <f t="shared" si="19"/>
        <v>0</v>
      </c>
    </row>
    <row r="80" spans="1:12" x14ac:dyDescent="0.25">
      <c r="A80" s="47"/>
      <c r="B80" s="39" t="s">
        <v>6</v>
      </c>
      <c r="C80" s="417">
        <f>C79</f>
        <v>8.2000000000000011</v>
      </c>
      <c r="D80" s="418"/>
      <c r="E80" s="419"/>
      <c r="F80" s="49" t="s">
        <v>5</v>
      </c>
      <c r="G80" s="394"/>
      <c r="H80" s="393"/>
      <c r="I80" s="395"/>
      <c r="J80" s="48">
        <v>0</v>
      </c>
      <c r="K80" s="33">
        <f t="shared" si="18"/>
        <v>0</v>
      </c>
      <c r="L80" s="33">
        <f t="shared" si="19"/>
        <v>0</v>
      </c>
    </row>
    <row r="81" spans="1:12" ht="16.5" thickBot="1" x14ac:dyDescent="0.3">
      <c r="A81" s="47"/>
      <c r="B81" s="46" t="s">
        <v>14</v>
      </c>
      <c r="C81" s="434">
        <f>C71</f>
        <v>68</v>
      </c>
      <c r="D81" s="435"/>
      <c r="E81" s="436"/>
      <c r="F81" s="45" t="s">
        <v>8</v>
      </c>
      <c r="G81" s="397"/>
      <c r="H81" s="396"/>
      <c r="I81" s="398"/>
      <c r="J81" s="44">
        <v>0</v>
      </c>
      <c r="K81" s="30">
        <f t="shared" si="18"/>
        <v>0</v>
      </c>
      <c r="L81" s="30">
        <f t="shared" si="19"/>
        <v>0</v>
      </c>
    </row>
    <row r="82" spans="1:12" ht="31.5" x14ac:dyDescent="0.25">
      <c r="A82" s="354" t="s">
        <v>13</v>
      </c>
      <c r="B82" s="43" t="s">
        <v>154</v>
      </c>
      <c r="C82" s="380">
        <f>SUM(D52)</f>
        <v>221</v>
      </c>
      <c r="D82" s="381"/>
      <c r="E82" s="382"/>
      <c r="F82" s="41" t="s">
        <v>8</v>
      </c>
      <c r="G82" s="399"/>
      <c r="H82" s="400"/>
      <c r="I82" s="401"/>
      <c r="J82" s="40">
        <v>0</v>
      </c>
      <c r="K82" s="33">
        <f t="shared" si="18"/>
        <v>0</v>
      </c>
      <c r="L82" s="33">
        <f t="shared" si="19"/>
        <v>0</v>
      </c>
    </row>
    <row r="83" spans="1:12" x14ac:dyDescent="0.25">
      <c r="A83" s="351"/>
      <c r="B83" s="42" t="s">
        <v>155</v>
      </c>
      <c r="C83" s="383">
        <f>SUM(D52*0.0025)</f>
        <v>0.55249999999999999</v>
      </c>
      <c r="D83" s="384"/>
      <c r="E83" s="385"/>
      <c r="F83" s="41" t="s">
        <v>5</v>
      </c>
      <c r="G83" s="394"/>
      <c r="H83" s="393"/>
      <c r="I83" s="395"/>
      <c r="J83" s="40">
        <v>0</v>
      </c>
      <c r="K83" s="33">
        <f t="shared" si="18"/>
        <v>0</v>
      </c>
      <c r="L83" s="33">
        <f t="shared" si="19"/>
        <v>0</v>
      </c>
    </row>
    <row r="84" spans="1:12" ht="31.5" x14ac:dyDescent="0.25">
      <c r="A84" s="351"/>
      <c r="B84" s="371" t="s">
        <v>12</v>
      </c>
      <c r="C84" s="444">
        <f>SUM(D52)</f>
        <v>221</v>
      </c>
      <c r="D84" s="445"/>
      <c r="E84" s="446"/>
      <c r="F84" s="35" t="s">
        <v>8</v>
      </c>
      <c r="G84" s="394"/>
      <c r="H84" s="393"/>
      <c r="I84" s="395"/>
      <c r="J84" s="37">
        <v>0</v>
      </c>
      <c r="K84" s="33">
        <f t="shared" si="18"/>
        <v>0</v>
      </c>
      <c r="L84" s="33">
        <f t="shared" si="19"/>
        <v>0</v>
      </c>
    </row>
    <row r="85" spans="1:12" x14ac:dyDescent="0.25">
      <c r="A85" s="351"/>
      <c r="B85" s="372" t="s">
        <v>11</v>
      </c>
      <c r="C85" s="383">
        <f>SUM(D52*5*5*0.5)</f>
        <v>2762.5</v>
      </c>
      <c r="D85" s="384"/>
      <c r="E85" s="385"/>
      <c r="F85" s="35" t="s">
        <v>10</v>
      </c>
      <c r="G85" s="394"/>
      <c r="H85" s="393"/>
      <c r="I85" s="395"/>
      <c r="J85" s="37">
        <v>0</v>
      </c>
      <c r="K85" s="33">
        <f t="shared" si="18"/>
        <v>0</v>
      </c>
      <c r="L85" s="33">
        <f t="shared" si="19"/>
        <v>0</v>
      </c>
    </row>
    <row r="86" spans="1:12" x14ac:dyDescent="0.25">
      <c r="A86" s="351"/>
      <c r="B86" s="372" t="s">
        <v>9</v>
      </c>
      <c r="C86" s="383">
        <f>SUM(C82)</f>
        <v>221</v>
      </c>
      <c r="D86" s="384"/>
      <c r="E86" s="385"/>
      <c r="F86" s="35" t="s">
        <v>8</v>
      </c>
      <c r="G86" s="394"/>
      <c r="H86" s="393"/>
      <c r="I86" s="395"/>
      <c r="J86" s="37">
        <v>0</v>
      </c>
      <c r="K86" s="33">
        <f t="shared" si="18"/>
        <v>0</v>
      </c>
      <c r="L86" s="33">
        <f t="shared" si="19"/>
        <v>0</v>
      </c>
    </row>
    <row r="87" spans="1:12" x14ac:dyDescent="0.25">
      <c r="A87" s="351"/>
      <c r="B87" s="373" t="s">
        <v>7</v>
      </c>
      <c r="C87" s="383">
        <f>SUM(C82*0.015*2)</f>
        <v>6.63</v>
      </c>
      <c r="D87" s="384"/>
      <c r="E87" s="385"/>
      <c r="F87" s="35" t="s">
        <v>5</v>
      </c>
      <c r="G87" s="403"/>
      <c r="H87" s="404"/>
      <c r="I87" s="402"/>
      <c r="J87" s="34">
        <v>0</v>
      </c>
      <c r="K87" s="33">
        <f t="shared" si="18"/>
        <v>0</v>
      </c>
      <c r="L87" s="33">
        <f t="shared" si="19"/>
        <v>0</v>
      </c>
    </row>
    <row r="88" spans="1:12" ht="16.5" thickBot="1" x14ac:dyDescent="0.3">
      <c r="A88" s="32"/>
      <c r="B88" s="150" t="s">
        <v>6</v>
      </c>
      <c r="C88" s="386">
        <f>SUM(C82*0.015*2)</f>
        <v>6.63</v>
      </c>
      <c r="D88" s="387"/>
      <c r="E88" s="388"/>
      <c r="F88" s="31" t="s">
        <v>5</v>
      </c>
      <c r="G88" s="405"/>
      <c r="H88" s="406"/>
      <c r="I88" s="407"/>
      <c r="J88" s="151">
        <v>0</v>
      </c>
      <c r="K88" s="30">
        <f t="shared" si="18"/>
        <v>0</v>
      </c>
      <c r="L88" s="167">
        <f t="shared" si="19"/>
        <v>0</v>
      </c>
    </row>
    <row r="89" spans="1:12" ht="16.5" thickBot="1" x14ac:dyDescent="0.3">
      <c r="A89" s="177" t="s">
        <v>168</v>
      </c>
      <c r="B89" s="413"/>
      <c r="C89" s="389"/>
      <c r="D89" s="389"/>
      <c r="E89" s="389"/>
      <c r="F89" s="179"/>
      <c r="G89" s="408"/>
      <c r="H89" s="408"/>
      <c r="I89" s="409"/>
      <c r="J89" s="182"/>
      <c r="K89" s="185">
        <f>SUM(K57:K88)</f>
        <v>0</v>
      </c>
      <c r="L89" s="186">
        <f>K89*1.21</f>
        <v>0</v>
      </c>
    </row>
    <row r="90" spans="1:12" ht="16.5" thickBot="1" x14ac:dyDescent="0.3">
      <c r="A90" s="328"/>
      <c r="B90" s="325" t="s">
        <v>208</v>
      </c>
      <c r="C90" s="437"/>
      <c r="D90" s="438"/>
      <c r="E90" s="439"/>
      <c r="F90" s="323"/>
      <c r="G90" s="410"/>
      <c r="H90" s="411"/>
      <c r="I90" s="412"/>
      <c r="J90" s="324"/>
      <c r="K90" s="30">
        <f t="shared" si="18"/>
        <v>0</v>
      </c>
      <c r="L90" s="167">
        <f t="shared" si="19"/>
        <v>0</v>
      </c>
    </row>
    <row r="91" spans="1:12" ht="16.5" thickBot="1" x14ac:dyDescent="0.3">
      <c r="A91" s="374" t="s">
        <v>166</v>
      </c>
      <c r="B91" s="148" t="s">
        <v>181</v>
      </c>
      <c r="C91" s="434">
        <f>SUM(C51*0.05)</f>
        <v>4.1000000000000005</v>
      </c>
      <c r="D91" s="435"/>
      <c r="E91" s="436"/>
      <c r="F91" s="149" t="s">
        <v>5</v>
      </c>
      <c r="G91" s="405"/>
      <c r="H91" s="406"/>
      <c r="I91" s="407"/>
      <c r="J91" s="322">
        <v>0</v>
      </c>
      <c r="K91" s="162">
        <f>C91*J91</f>
        <v>0</v>
      </c>
      <c r="L91" s="137">
        <f>K91*1.21</f>
        <v>0</v>
      </c>
    </row>
    <row r="92" spans="1:12" ht="16.5" thickBot="1" x14ac:dyDescent="0.3">
      <c r="A92" s="375"/>
      <c r="B92" s="146" t="s">
        <v>182</v>
      </c>
      <c r="C92" s="440">
        <f>SUM(C91*10)</f>
        <v>41.000000000000007</v>
      </c>
      <c r="D92" s="440"/>
      <c r="E92" s="440"/>
      <c r="F92" s="155"/>
      <c r="G92" s="156"/>
      <c r="H92" s="157"/>
      <c r="I92" s="157"/>
      <c r="J92" s="163"/>
      <c r="K92" s="159">
        <f>SUM(K91*10)</f>
        <v>0</v>
      </c>
      <c r="L92" s="159">
        <f>K92*1.21</f>
        <v>0</v>
      </c>
    </row>
    <row r="93" spans="1:12" ht="16.5" thickBot="1" x14ac:dyDescent="0.3">
      <c r="A93" s="320"/>
      <c r="B93" s="325" t="s">
        <v>223</v>
      </c>
      <c r="C93" s="441"/>
      <c r="D93" s="442"/>
      <c r="E93" s="443"/>
      <c r="F93" s="326"/>
      <c r="G93" s="410"/>
      <c r="H93" s="411"/>
      <c r="I93" s="412"/>
      <c r="J93" s="327"/>
      <c r="K93" s="30">
        <f t="shared" si="18"/>
        <v>0</v>
      </c>
      <c r="L93" s="167">
        <f t="shared" si="19"/>
        <v>0</v>
      </c>
    </row>
    <row r="94" spans="1:12" ht="16.5" thickBot="1" x14ac:dyDescent="0.3">
      <c r="A94" s="374" t="s">
        <v>167</v>
      </c>
      <c r="B94" s="147" t="s">
        <v>183</v>
      </c>
      <c r="C94" s="434">
        <f>SUM(D52*0.015*10)</f>
        <v>33.15</v>
      </c>
      <c r="D94" s="435"/>
      <c r="E94" s="436"/>
      <c r="F94" s="321" t="s">
        <v>5</v>
      </c>
      <c r="G94" s="405"/>
      <c r="H94" s="406"/>
      <c r="I94" s="407"/>
      <c r="J94" s="322">
        <v>0</v>
      </c>
      <c r="K94" s="162">
        <f>C94*J94</f>
        <v>0</v>
      </c>
      <c r="L94" s="137">
        <f t="shared" si="19"/>
        <v>0</v>
      </c>
    </row>
    <row r="95" spans="1:12" ht="16.5" thickBot="1" x14ac:dyDescent="0.3">
      <c r="A95" s="375"/>
      <c r="B95" s="146" t="s">
        <v>184</v>
      </c>
      <c r="C95" s="154"/>
      <c r="D95" s="154"/>
      <c r="E95" s="154"/>
      <c r="F95" s="155"/>
      <c r="G95" s="156"/>
      <c r="H95" s="157"/>
      <c r="I95" s="157"/>
      <c r="J95" s="163"/>
      <c r="K95" s="159">
        <f>SUM(K94*10)</f>
        <v>0</v>
      </c>
      <c r="L95" s="159">
        <f>K95*1.21</f>
        <v>0</v>
      </c>
    </row>
    <row r="96" spans="1:12" ht="16.5" thickBot="1" x14ac:dyDescent="0.3">
      <c r="A96" s="184" t="s">
        <v>170</v>
      </c>
      <c r="B96" s="183"/>
      <c r="C96" s="178"/>
      <c r="D96" s="178"/>
      <c r="E96" s="178"/>
      <c r="F96" s="179"/>
      <c r="G96" s="180"/>
      <c r="H96" s="181"/>
      <c r="I96" s="181"/>
      <c r="J96" s="182"/>
      <c r="K96" s="186">
        <f>SUM(K92,K95)</f>
        <v>0</v>
      </c>
      <c r="L96" s="187">
        <f t="shared" si="19"/>
        <v>0</v>
      </c>
    </row>
    <row r="97" spans="1:15" ht="16.5" thickBot="1" x14ac:dyDescent="0.3">
      <c r="A97" s="168" t="s">
        <v>171</v>
      </c>
      <c r="B97" s="160"/>
      <c r="C97" s="154"/>
      <c r="D97" s="154"/>
      <c r="E97" s="154"/>
      <c r="F97" s="155"/>
      <c r="G97" s="156"/>
      <c r="H97" s="161"/>
      <c r="I97" s="157"/>
      <c r="J97" s="158"/>
      <c r="K97" s="190">
        <f>SUM(K53,K89,K96)</f>
        <v>0</v>
      </c>
      <c r="L97" s="188">
        <f>K97*1.21</f>
        <v>0</v>
      </c>
    </row>
    <row r="98" spans="1:15" ht="16.5" thickBot="1" x14ac:dyDescent="0.3">
      <c r="A98" s="153" t="s">
        <v>4</v>
      </c>
      <c r="B98" s="152"/>
      <c r="C98" s="27"/>
      <c r="D98" s="27"/>
      <c r="E98" s="27"/>
      <c r="F98" s="26"/>
      <c r="G98" s="25"/>
      <c r="H98" s="25"/>
      <c r="I98" s="25"/>
      <c r="J98" s="24"/>
      <c r="K98" s="136">
        <v>0</v>
      </c>
      <c r="L98" s="137">
        <f t="shared" si="19"/>
        <v>0</v>
      </c>
    </row>
    <row r="99" spans="1:15" ht="16.5" thickBot="1" x14ac:dyDescent="0.3">
      <c r="A99" s="29" t="s">
        <v>3</v>
      </c>
      <c r="B99" s="28"/>
      <c r="C99" s="27"/>
      <c r="D99" s="27"/>
      <c r="E99" s="27"/>
      <c r="F99" s="26"/>
      <c r="G99" s="25"/>
      <c r="H99" s="25"/>
      <c r="I99" s="25"/>
      <c r="J99" s="24"/>
      <c r="K99" s="23">
        <f>C99*J99</f>
        <v>0</v>
      </c>
      <c r="L99" s="22">
        <f>K99*1.21</f>
        <v>0</v>
      </c>
    </row>
    <row r="100" spans="1:15" ht="16.5" thickBot="1" x14ac:dyDescent="0.3">
      <c r="A100" s="21"/>
      <c r="B100" s="355" t="s">
        <v>2</v>
      </c>
      <c r="C100" s="356"/>
      <c r="D100" s="356"/>
      <c r="E100" s="356"/>
      <c r="F100" s="356"/>
      <c r="G100" s="356"/>
      <c r="H100" s="356"/>
      <c r="I100" s="356"/>
      <c r="J100" s="356"/>
      <c r="K100" s="357"/>
      <c r="L100" s="15">
        <f>SUM(K97:K99)</f>
        <v>0</v>
      </c>
      <c r="O100" s="376"/>
    </row>
    <row r="101" spans="1:15" ht="16.5" thickBot="1" x14ac:dyDescent="0.3">
      <c r="A101" s="21"/>
      <c r="B101" s="20"/>
      <c r="C101" s="18"/>
      <c r="D101" s="18"/>
      <c r="E101" s="18"/>
      <c r="F101" s="19"/>
      <c r="G101" s="18"/>
      <c r="H101" s="18"/>
      <c r="I101" s="18"/>
      <c r="J101" s="17"/>
      <c r="K101" s="16" t="s">
        <v>1</v>
      </c>
      <c r="L101" s="15">
        <f>SUM(L100*0.21)</f>
        <v>0</v>
      </c>
      <c r="O101" s="376"/>
    </row>
    <row r="102" spans="1:15" ht="16.5" thickBot="1" x14ac:dyDescent="0.3">
      <c r="A102" s="14"/>
      <c r="B102" s="358" t="s">
        <v>0</v>
      </c>
      <c r="C102" s="359"/>
      <c r="D102" s="359"/>
      <c r="E102" s="359"/>
      <c r="F102" s="359"/>
      <c r="G102" s="359"/>
      <c r="H102" s="359"/>
      <c r="I102" s="359"/>
      <c r="J102" s="359"/>
      <c r="K102" s="360"/>
      <c r="L102" s="13">
        <f>SUM(L100:L101)</f>
        <v>0</v>
      </c>
    </row>
    <row r="103" spans="1:15" x14ac:dyDescent="0.25">
      <c r="A103" s="134" t="s">
        <v>227</v>
      </c>
      <c r="B103" s="11"/>
      <c r="C103" s="67"/>
      <c r="D103" s="67"/>
      <c r="E103" s="67"/>
      <c r="F103" s="12"/>
      <c r="G103" s="11"/>
      <c r="H103" s="11"/>
      <c r="I103" s="11"/>
      <c r="J103" s="10"/>
      <c r="K103" s="9"/>
      <c r="L103" s="189"/>
    </row>
    <row r="104" spans="1:15" x14ac:dyDescent="0.25">
      <c r="A104" s="8"/>
      <c r="C104" s="95"/>
      <c r="D104" s="95"/>
      <c r="E104" s="95"/>
      <c r="F104" s="7"/>
      <c r="G104" s="6"/>
    </row>
    <row r="106" spans="1:15" x14ac:dyDescent="0.25">
      <c r="B106" s="11"/>
    </row>
    <row r="108" spans="1:15" x14ac:dyDescent="0.25">
      <c r="F108" s="12"/>
    </row>
  </sheetData>
  <mergeCells count="91">
    <mergeCell ref="G94:I94"/>
    <mergeCell ref="C66:E66"/>
    <mergeCell ref="G56:I56"/>
    <mergeCell ref="G88:I88"/>
    <mergeCell ref="G89:I89"/>
    <mergeCell ref="G90:I90"/>
    <mergeCell ref="G91:I91"/>
    <mergeCell ref="G93:I93"/>
    <mergeCell ref="G83:I83"/>
    <mergeCell ref="G84:I84"/>
    <mergeCell ref="G85:I85"/>
    <mergeCell ref="G86:I86"/>
    <mergeCell ref="G87:I87"/>
    <mergeCell ref="G78:I78"/>
    <mergeCell ref="G79:I79"/>
    <mergeCell ref="G80:I80"/>
    <mergeCell ref="G81:I81"/>
    <mergeCell ref="G82:I82"/>
    <mergeCell ref="G73:I73"/>
    <mergeCell ref="G74:I74"/>
    <mergeCell ref="G75:I75"/>
    <mergeCell ref="G76:I76"/>
    <mergeCell ref="G77:I77"/>
    <mergeCell ref="C94:E94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7:I67"/>
    <mergeCell ref="G68:I68"/>
    <mergeCell ref="G69:I69"/>
    <mergeCell ref="G70:I70"/>
    <mergeCell ref="G71:I71"/>
    <mergeCell ref="G72:I72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B102:K102"/>
    <mergeCell ref="A39:A50"/>
    <mergeCell ref="A55:L55"/>
    <mergeCell ref="A32:A38"/>
    <mergeCell ref="A24:A25"/>
    <mergeCell ref="A91:A92"/>
    <mergeCell ref="A94:A95"/>
    <mergeCell ref="A27:A31"/>
    <mergeCell ref="C56:E56"/>
    <mergeCell ref="C57:E57"/>
    <mergeCell ref="C58:E58"/>
    <mergeCell ref="C59:E59"/>
    <mergeCell ref="C60:E60"/>
    <mergeCell ref="C61:E61"/>
    <mergeCell ref="C62:E62"/>
    <mergeCell ref="C63:E63"/>
    <mergeCell ref="A1:L1"/>
    <mergeCell ref="A8:A16"/>
    <mergeCell ref="A3:A4"/>
    <mergeCell ref="A82:A87"/>
    <mergeCell ref="B100:K100"/>
    <mergeCell ref="A21:A23"/>
    <mergeCell ref="A17:A20"/>
    <mergeCell ref="C64:E64"/>
    <mergeCell ref="C65:E65"/>
    <mergeCell ref="C67:E67"/>
    <mergeCell ref="C68:E68"/>
    <mergeCell ref="C69:E69"/>
    <mergeCell ref="C70:E70"/>
    <mergeCell ref="C71:E71"/>
    <mergeCell ref="C72:E72"/>
    <mergeCell ref="C73:E73"/>
  </mergeCells>
  <hyperlinks>
    <hyperlink ref="B44" r:id="rId1" display="https://www.zahradnictvi-flos.cz/koelreuteria-paniculata-svitel-latnaty.html"/>
    <hyperlink ref="H49" r:id="rId2" tooltip="Informace o parcele (Výpis z KN)" display="https://gis.praha12.cz/registry/ren-gdpr/parcely/report_output.php?ID=75848219010&amp;REPORT=info"/>
  </hyperlinks>
  <pageMargins left="0.7" right="0.7" top="0.78740157499999996" bottom="0.78740157499999996" header="0.3" footer="0.3"/>
  <pageSetup paperSize="8" scale="7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Hrubant Petr (Praha 12)</cp:lastModifiedBy>
  <cp:lastPrinted>2023-02-23T14:50:26Z</cp:lastPrinted>
  <dcterms:created xsi:type="dcterms:W3CDTF">2021-10-08T08:34:14Z</dcterms:created>
  <dcterms:modified xsi:type="dcterms:W3CDTF">2023-02-23T16:36:41Z</dcterms:modified>
</cp:coreProperties>
</file>