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Stavební rozpočet" sheetId="1" r:id="rId1"/>
    <sheet name="Stavební rozpočet - součet" sheetId="2" r:id="rId2"/>
    <sheet name="Krycí list rozpočtu" sheetId="3" r:id="rId3"/>
    <sheet name="VORN" sheetId="4" r:id="rId4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<sst xmlns="http://schemas.openxmlformats.org/spreadsheetml/2006/main" count="221" uniqueCount="133">
  <si>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</si>
  <si>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</si>
  <si>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</si>
  <si>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</si>
  <si>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</si>
  <si>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</si>
  <si>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</si>
  <si>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</si>
  <si>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</si>
  <si>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Poznámka:</t>
  </si>
  <si>
    <t>Objekt</t>
  </si>
  <si>
    <t>Kód</t>
  </si>
  <si>
    <t>41</t>
  </si>
  <si>
    <t>H01</t>
  </si>
  <si>
    <t>Rekonstrukce bytového domu</t>
  </si>
  <si>
    <t>Stavební úpravy - dodatek č.1.</t>
  </si>
  <si>
    <t>Modřanská 4, Praha</t>
  </si>
  <si>
    <t>Zkrácený popis / Varianta</t>
  </si>
  <si>
    <t>Rozměry</t>
  </si>
  <si>
    <t>Stropy a stropní konstrukce (pro pozemní stavby)</t>
  </si>
  <si>
    <t>Stropy deskové ze železobetonu C 25/30</t>
  </si>
  <si>
    <t>Budovy občanské výstavby</t>
  </si>
  <si>
    <t>Přesun hmot pro budovy zděné výšky do 12 m</t>
  </si>
  <si>
    <t>Položka je určena pro přesun hmot pro budovy občanské výstavby (JKSO 801), budovy pro bydlení (JKSO 803), budovy pro výrobu a služby (JKSO 812), s nosnou svislou konstrukcí zděnou z cihel nebo tvárnic nebo kovovou. Položka je určena i pro budovy s kovovým skeletem s výplňovým zdivem z cihel nebo tvárnic. Položka neplatí pro přesun kovového skeletu, který se doporučuje oceňovat podle dříve platných Pravidel pro stanovení cen montážních prací. Platnost položky je vymezena nejmenší skladovací plochou o velikosti 100 m2 + 0,16 m2 / t hmotnosti a největší dopravní vzdáleností 50 m měřenou od těžiště půdorysné plochy skládky do těžiště půdorysné plochy objektu.</t>
  </si>
  <si>
    <t>Doba výstavby:</t>
  </si>
  <si>
    <t>Začátek výstavby:</t>
  </si>
  <si>
    <t>Konec výstavby:</t>
  </si>
  <si>
    <t>Zpracováno dne:</t>
  </si>
  <si>
    <t>M.j.</t>
  </si>
  <si>
    <t>m3</t>
  </si>
  <si>
    <t>t</t>
  </si>
  <si>
    <t>Množství</t>
  </si>
  <si>
    <t>395 dní</t>
  </si>
  <si>
    <t>01.04.2018</t>
  </si>
  <si>
    <t>30.04.2019</t>
  </si>
  <si>
    <t>02.02.2018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</si>
  <si>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</si>
  <si>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</si>
  <si>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</si>
  <si>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</si>
  <si>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</si>
  <si>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</si>
  <si>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</si>
  <si>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</si>
  <si>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</si>
  <si>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</si>
  <si>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Městká část Praha 12</t>
  </si>
  <si>
    <t>Ing. Žubretovský</t>
  </si>
  <si>
    <t>Celkem</t>
  </si>
  <si>
    <t>Hmotnost (t)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</si>
  <si>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</si>
  <si>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</si>
  <si>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</si>
  <si>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</si>
  <si>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</si>
  <si>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</si>
  <si>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</si>
  <si>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</si>
  <si>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</si>
  <si>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</si>
  <si>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</si>
  <si>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5</t>
  </si>
  <si>
    <t>41_</t>
  </si>
  <si>
    <t>H01_</t>
  </si>
  <si>
    <t>4_</t>
  </si>
  <si>
    <t>9_</t>
  </si>
  <si>
    <t>_</t>
  </si>
  <si>
    <t>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</si>
  <si>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</si>
  <si>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</si>
  <si>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</si>
  <si>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</si>
  <si>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</si>
  <si>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</si>
  <si>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</si>
  <si>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</si>
  <si>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</si>
  <si>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</si>
  <si>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</si>
  <si>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</si>
  <si>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</si>
  <si>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</si>
  <si>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</si>
  <si>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</si>
  <si>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</si>
  <si>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</si>
  <si>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</si>
  <si>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</si>
  <si>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</si>
  <si>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</si>
  <si>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</si>
  <si>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</si>
  <si>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</si>
  <si>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</si>
  <si>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</si>
  <si>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</si>
  <si>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</si>
  <si>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</si>
  <si>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</si>
  <si>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</si>
  <si>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</si>
  <si>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</si>
  <si>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</si>
  <si>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</si>
  <si>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</si>
  <si>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</si>
  <si>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</si>
  <si>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</si>
  <si>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</si>
  <si>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</si>
  <si>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</si>
  <si>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</si>
  <si>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</si>
  <si>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</si>
  <si>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</si>
  <si>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</si>
  <si>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</si>
  <si>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</si>
  <si>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48311499/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</si>
  <si>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</si>
  <si>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</si>
  <si>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</si>
  <si>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</si>
  <si>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</si>
  <si>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</si>
  <si>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</si>
  <si>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</si>
  <si>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</si>
  <si>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</si>
  <si>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</si>
  <si>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</si>
  <si>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KR Projekt</t>
  </si>
  <si>
    <t>V položce nejsou zakalkulovány náklady na pomocné lešení o výšce podlahy do 1900 mm a pro zatížení do 1,5 kPa., bednění a výztuž 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</si>
</sst>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45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vertical="center"/>
      <protection/>
    </xf>
    <xf numFmtId="49" fontId="1" fillId="0" borderId="18" xfId="0" applyNumberFormat="1" applyFont="1" applyFill="1" applyBorder="1" applyAlignment="1" applyProtection="1">
      <alignment vertical="center"/>
      <protection/>
    </xf>
    <xf numFmtId="49" fontId="7" fillId="33" borderId="13" xfId="0" applyNumberFormat="1" applyFont="1" applyFill="1" applyBorder="1" applyAlignment="1" applyProtection="1">
      <alignment vertical="center"/>
      <protection/>
    </xf>
    <xf numFmtId="49" fontId="7" fillId="33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right" vertical="top"/>
      <protection/>
    </xf>
    <xf numFmtId="49" fontId="8" fillId="0" borderId="14" xfId="0" applyNumberFormat="1" applyFont="1" applyFill="1" applyBorder="1" applyAlignment="1" applyProtection="1">
      <alignment horizontal="right" vertical="top"/>
      <protection/>
    </xf>
    <xf numFmtId="49" fontId="3" fillId="0" borderId="18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7" fillId="33" borderId="13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3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29" xfId="0" applyNumberFormat="1" applyFont="1" applyFill="1" applyBorder="1" applyAlignment="1" applyProtection="1">
      <alignment vertical="center"/>
      <protection/>
    </xf>
    <xf numFmtId="49" fontId="1" fillId="0" borderId="13" xfId="0" applyNumberFormat="1" applyFont="1" applyFill="1" applyBorder="1" applyAlignment="1" applyProtection="1">
      <alignment vertical="center"/>
      <protection/>
    </xf>
    <xf numFmtId="49" fontId="3" fillId="0" borderId="30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10" fillId="34" borderId="33" xfId="0" applyNumberFormat="1" applyFont="1" applyFill="1" applyBorder="1" applyAlignment="1" applyProtection="1">
      <alignment horizontal="center" vertical="center"/>
      <protection/>
    </xf>
    <xf numFmtId="49" fontId="11" fillId="0" borderId="34" xfId="0" applyNumberFormat="1" applyFont="1" applyFill="1" applyBorder="1" applyAlignment="1" applyProtection="1">
      <alignment vertical="center"/>
      <protection/>
    </xf>
    <xf numFmtId="49" fontId="1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49" fontId="12" fillId="0" borderId="33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12" fillId="0" borderId="33" xfId="0" applyNumberFormat="1" applyFont="1" applyFill="1" applyBorder="1" applyAlignment="1" applyProtection="1">
      <alignment horizontal="right" vertical="center"/>
      <protection/>
    </xf>
    <xf numFmtId="49" fontId="12" fillId="0" borderId="33" xfId="0" applyNumberFormat="1" applyFont="1" applyFill="1" applyBorder="1" applyAlignment="1" applyProtection="1">
      <alignment horizontal="right" vertical="center"/>
      <protection/>
    </xf>
    <xf numFmtId="4" fontId="12" fillId="0" borderId="22" xfId="0" applyNumberFormat="1" applyFont="1" applyFill="1" applyBorder="1" applyAlignment="1" applyProtection="1">
      <alignment horizontal="righ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1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49" fontId="3" fillId="0" borderId="40" xfId="0" applyNumberFormat="1" applyFont="1" applyFill="1" applyBorder="1" applyAlignment="1" applyProtection="1">
      <alignment horizontal="right" vertical="center"/>
      <protection/>
    </xf>
    <xf numFmtId="4" fontId="1" fillId="0" borderId="33" xfId="0" applyNumberFormat="1" applyFont="1" applyFill="1" applyBorder="1" applyAlignment="1" applyProtection="1">
      <alignment horizontal="right" vertical="center"/>
      <protection/>
    </xf>
    <xf numFmtId="4" fontId="1" fillId="0" borderId="22" xfId="0" applyNumberFormat="1" applyFont="1" applyFill="1" applyBorder="1" applyAlignment="1" applyProtection="1">
      <alignment horizontal="right" vertical="center"/>
      <protection/>
    </xf>
    <xf numFmtId="49" fontId="3" fillId="0" borderId="41" xfId="0" applyNumberFormat="1" applyFont="1" applyFill="1" applyBorder="1" applyAlignment="1" applyProtection="1">
      <alignment vertical="center"/>
      <protection/>
    </xf>
    <xf numFmtId="49" fontId="1" fillId="0" borderId="33" xfId="0" applyNumberFormat="1" applyFont="1" applyFill="1" applyBorder="1" applyAlignment="1" applyProtection="1">
      <alignment vertical="center"/>
      <protection/>
    </xf>
    <xf numFmtId="49" fontId="1" fillId="0" borderId="22" xfId="0" applyNumberFormat="1" applyFont="1" applyFill="1" applyBorder="1" applyAlignment="1" applyProtection="1">
      <alignment vertical="center"/>
      <protection/>
    </xf>
    <xf numFmtId="49" fontId="3" fillId="0" borderId="41" xfId="0" applyNumberFormat="1" applyFont="1" applyFill="1" applyBorder="1" applyAlignment="1" applyProtection="1">
      <alignment horizontal="right" vertical="center"/>
      <protection/>
    </xf>
    <xf numFmtId="4" fontId="3" fillId="0" borderId="41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42" xfId="0" applyNumberFormat="1" applyFont="1" applyFill="1" applyBorder="1" applyAlignment="1" applyProtection="1">
      <alignment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46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12" fillId="0" borderId="2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48" xfId="0" applyNumberFormat="1" applyFont="1" applyFill="1" applyBorder="1" applyAlignment="1" applyProtection="1">
      <alignment vertical="center"/>
      <protection/>
    </xf>
    <xf numFmtId="49" fontId="12" fillId="0" borderId="49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12" fillId="0" borderId="50" xfId="0" applyNumberFormat="1" applyFont="1" applyFill="1" applyBorder="1" applyAlignment="1" applyProtection="1">
      <alignment vertical="center"/>
      <protection/>
    </xf>
    <xf numFmtId="49" fontId="11" fillId="34" borderId="51" xfId="0" applyNumberFormat="1" applyFont="1" applyFill="1" applyBorder="1" applyAlignment="1" applyProtection="1">
      <alignment vertical="center"/>
      <protection/>
    </xf>
    <xf numFmtId="0" fontId="11" fillId="34" borderId="52" xfId="0" applyNumberFormat="1" applyFont="1" applyFill="1" applyBorder="1" applyAlignment="1" applyProtection="1">
      <alignment vertical="center"/>
      <protection/>
    </xf>
    <xf numFmtId="49" fontId="12" fillId="0" borderId="53" xfId="0" applyNumberFormat="1" applyFont="1" applyFill="1" applyBorder="1" applyAlignment="1" applyProtection="1">
      <alignment vertical="center"/>
      <protection/>
    </xf>
    <xf numFmtId="0" fontId="12" fillId="0" borderId="13" xfId="0" applyNumberFormat="1" applyFont="1" applyFill="1" applyBorder="1" applyAlignment="1" applyProtection="1">
      <alignment vertical="center"/>
      <protection/>
    </xf>
    <xf numFmtId="0" fontId="12" fillId="0" borderId="54" xfId="0" applyNumberFormat="1" applyFont="1" applyFill="1" applyBorder="1" applyAlignment="1" applyProtection="1">
      <alignment vertical="center"/>
      <protection/>
    </xf>
    <xf numFmtId="49" fontId="11" fillId="0" borderId="51" xfId="0" applyNumberFormat="1" applyFont="1" applyFill="1" applyBorder="1" applyAlignment="1" applyProtection="1">
      <alignment vertical="center"/>
      <protection/>
    </xf>
    <xf numFmtId="0" fontId="11" fillId="0" borderId="38" xfId="0" applyNumberFormat="1" applyFont="1" applyFill="1" applyBorder="1" applyAlignment="1" applyProtection="1">
      <alignment vertical="center"/>
      <protection/>
    </xf>
    <xf numFmtId="49" fontId="12" fillId="0" borderId="51" xfId="0" applyNumberFormat="1" applyFont="1" applyFill="1" applyBorder="1" applyAlignment="1" applyProtection="1">
      <alignment vertical="center"/>
      <protection/>
    </xf>
    <xf numFmtId="0" fontId="12" fillId="0" borderId="38" xfId="0" applyNumberFormat="1" applyFont="1" applyFill="1" applyBorder="1" applyAlignment="1" applyProtection="1">
      <alignment vertical="center"/>
      <protection/>
    </xf>
    <xf numFmtId="49" fontId="9" fillId="0" borderId="52" xfId="0" applyNumberFormat="1" applyFont="1" applyFill="1" applyBorder="1" applyAlignment="1" applyProtection="1">
      <alignment horizontal="center" vertical="center"/>
      <protection/>
    </xf>
    <xf numFmtId="0" fontId="9" fillId="0" borderId="52" xfId="0" applyNumberFormat="1" applyFont="1" applyFill="1" applyBorder="1" applyAlignment="1" applyProtection="1">
      <alignment horizontal="center" vertical="center"/>
      <protection/>
    </xf>
    <xf numFmtId="49" fontId="13" fillId="0" borderId="51" xfId="0" applyNumberFormat="1" applyFont="1" applyFill="1" applyBorder="1" applyAlignment="1" applyProtection="1">
      <alignment vertical="center"/>
      <protection/>
    </xf>
    <xf numFmtId="0" fontId="13" fillId="0" borderId="38" xfId="0" applyNumberFormat="1" applyFont="1" applyFill="1" applyBorder="1" applyAlignment="1" applyProtection="1">
      <alignment vertical="center"/>
      <protection/>
    </xf>
    <xf numFmtId="49" fontId="1" fillId="0" borderId="25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 wrapText="1"/>
      <protection/>
    </xf>
    <xf numFmtId="0" fontId="1" fillId="0" borderId="55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vertical="center"/>
      <protection/>
    </xf>
    <xf numFmtId="49" fontId="11" fillId="0" borderId="16" xfId="0" applyNumberFormat="1" applyFont="1" applyFill="1" applyBorder="1" applyAlignment="1" applyProtection="1">
      <alignment vertical="center"/>
      <protection/>
    </xf>
    <xf numFmtId="0" fontId="11" fillId="0" borderId="16" xfId="0" applyNumberFormat="1" applyFont="1" applyFill="1" applyBorder="1" applyAlignment="1" applyProtection="1">
      <alignment vertical="center"/>
      <protection/>
    </xf>
    <xf numFmtId="49" fontId="3" fillId="0" borderId="43" xfId="0" applyNumberFormat="1" applyFont="1" applyFill="1" applyBorder="1" applyAlignment="1" applyProtection="1">
      <alignment vertical="center"/>
      <protection/>
    </xf>
    <xf numFmtId="0" fontId="3" fillId="0" borderId="44" xfId="0" applyNumberFormat="1" applyFont="1" applyFill="1" applyBorder="1" applyAlignment="1" applyProtection="1">
      <alignment vertical="center"/>
      <protection/>
    </xf>
    <xf numFmtId="0" fontId="3" fillId="0" borderId="45" xfId="0" applyNumberFormat="1" applyFont="1" applyFill="1" applyBorder="1" applyAlignment="1" applyProtection="1">
      <alignment vertical="center"/>
      <protection/>
    </xf>
    <xf numFmtId="49" fontId="1" fillId="0" borderId="56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57" xfId="0" applyNumberFormat="1" applyFont="1" applyFill="1" applyBorder="1" applyAlignment="1" applyProtection="1">
      <alignment vertical="center"/>
      <protection/>
    </xf>
    <xf numFmtId="49" fontId="3" fillId="0" borderId="58" xfId="0" applyNumberFormat="1" applyFont="1" applyFill="1" applyBorder="1" applyAlignment="1" applyProtection="1">
      <alignment vertical="center"/>
      <protection/>
    </xf>
    <xf numFmtId="0" fontId="3" fillId="0" borderId="39" xfId="0" applyNumberFormat="1" applyFont="1" applyFill="1" applyBorder="1" applyAlignment="1" applyProtection="1">
      <alignment vertical="center"/>
      <protection/>
    </xf>
    <xf numFmtId="0" fontId="3" fillId="0" borderId="59" xfId="0" applyNumberFormat="1" applyFont="1" applyFill="1" applyBorder="1" applyAlignment="1" applyProtection="1">
      <alignment vertical="center"/>
      <protection/>
    </xf>
    <xf numFmtId="49" fontId="11" fillId="0" borderId="58" xfId="0" applyNumberFormat="1" applyFont="1" applyFill="1" applyBorder="1" applyAlignment="1" applyProtection="1">
      <alignment vertical="center"/>
      <protection/>
    </xf>
    <xf numFmtId="0" fontId="11" fillId="0" borderId="39" xfId="0" applyNumberFormat="1" applyFont="1" applyFill="1" applyBorder="1" applyAlignment="1" applyProtection="1">
      <alignment vertical="center"/>
      <protection/>
    </xf>
    <xf numFmtId="0" fontId="11" fillId="0" borderId="59" xfId="0" applyNumberFormat="1" applyFont="1" applyFill="1" applyBorder="1" applyAlignment="1" applyProtection="1">
      <alignment vertical="center"/>
      <protection/>
    </xf>
    <xf numFmtId="4" fontId="11" fillId="0" borderId="58" xfId="0" applyNumberFormat="1" applyFont="1" applyFill="1" applyBorder="1" applyAlignment="1" applyProtection="1">
      <alignment horizontal="right" vertical="center"/>
      <protection/>
    </xf>
    <xf numFmtId="0" fontId="11" fillId="0" borderId="39" xfId="0" applyNumberFormat="1" applyFont="1" applyFill="1" applyBorder="1" applyAlignment="1" applyProtection="1">
      <alignment horizontal="right" vertical="center"/>
      <protection/>
    </xf>
    <xf numFmtId="0" fontId="11" fillId="0" borderId="59" xfId="0" applyNumberFormat="1" applyFont="1" applyFill="1" applyBorder="1" applyAlignment="1" applyProtection="1">
      <alignment horizontal="right" vertical="center"/>
      <protection/>
    </xf>
    <xf numFmtId="49" fontId="1" fillId="0" borderId="51" xfId="0" applyNumberFormat="1" applyFont="1" applyFill="1" applyBorder="1" applyAlignment="1" applyProtection="1">
      <alignment vertical="center"/>
      <protection/>
    </xf>
    <xf numFmtId="0" fontId="1" fillId="0" borderId="52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0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20" sqref="A20:M20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39.003906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4" ht="12.75">
      <c r="A2" s="91" t="s">
        <v>1</v>
      </c>
      <c r="B2" s="92"/>
      <c r="C2" s="92"/>
      <c r="D2" s="93" t="s">
        <v>14</v>
      </c>
      <c r="E2" s="95" t="s">
        <v>24</v>
      </c>
      <c r="F2" s="92"/>
      <c r="G2" s="95" t="s">
        <v>32</v>
      </c>
      <c r="H2" s="92"/>
      <c r="I2" s="96" t="s">
        <v>41</v>
      </c>
      <c r="J2" s="96" t="s">
        <v>46</v>
      </c>
      <c r="K2" s="92"/>
      <c r="L2" s="92"/>
      <c r="M2" s="97"/>
      <c r="N2" s="1"/>
    </row>
    <row r="3" spans="1:14" ht="12.75">
      <c r="A3" s="88"/>
      <c r="B3" s="78"/>
      <c r="C3" s="78"/>
      <c r="D3" s="94"/>
      <c r="E3" s="78"/>
      <c r="F3" s="78"/>
      <c r="G3" s="78"/>
      <c r="H3" s="78"/>
      <c r="I3" s="78"/>
      <c r="J3" s="78"/>
      <c r="K3" s="78"/>
      <c r="L3" s="78"/>
      <c r="M3" s="80"/>
      <c r="N3" s="1"/>
    </row>
    <row r="4" spans="1:14" ht="12.75">
      <c r="A4" s="85" t="s">
        <v>2</v>
      </c>
      <c r="B4" s="78"/>
      <c r="C4" s="78"/>
      <c r="D4" s="77" t="s">
        <v>15</v>
      </c>
      <c r="E4" s="87" t="s">
        <v>25</v>
      </c>
      <c r="F4" s="78"/>
      <c r="G4" s="87" t="s">
        <v>33</v>
      </c>
      <c r="H4" s="78"/>
      <c r="I4" s="77" t="s">
        <v>42</v>
      </c>
      <c r="J4" s="77" t="s">
        <v>131</v>
      </c>
      <c r="K4" s="78"/>
      <c r="L4" s="78"/>
      <c r="M4" s="80"/>
      <c r="N4" s="1"/>
    </row>
    <row r="5" spans="1:14" ht="12.75">
      <c r="A5" s="8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80"/>
      <c r="N5" s="1"/>
    </row>
    <row r="6" spans="1:14" ht="12.75">
      <c r="A6" s="85" t="s">
        <v>3</v>
      </c>
      <c r="B6" s="78"/>
      <c r="C6" s="78"/>
      <c r="D6" s="77" t="s">
        <v>16</v>
      </c>
      <c r="E6" s="87" t="s">
        <v>26</v>
      </c>
      <c r="F6" s="78"/>
      <c r="G6" s="87" t="s">
        <v>34</v>
      </c>
      <c r="H6" s="78"/>
      <c r="I6" s="77" t="s">
        <v>43</v>
      </c>
      <c r="J6" s="77" t="s">
        <v>6</v>
      </c>
      <c r="K6" s="78"/>
      <c r="L6" s="78"/>
      <c r="M6" s="80"/>
      <c r="N6" s="1"/>
    </row>
    <row r="7" spans="1:14" ht="12.75">
      <c r="A7" s="8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80"/>
      <c r="N7" s="1"/>
    </row>
    <row r="8" spans="1:14" ht="12.75">
      <c r="A8" s="85" t="s">
        <v>4</v>
      </c>
      <c r="B8" s="78"/>
      <c r="C8" s="78"/>
      <c r="D8" s="77">
        <v>8019</v>
      </c>
      <c r="E8" s="87" t="s">
        <v>27</v>
      </c>
      <c r="F8" s="78"/>
      <c r="G8" s="87" t="s">
        <v>35</v>
      </c>
      <c r="H8" s="78"/>
      <c r="I8" s="77" t="s">
        <v>44</v>
      </c>
      <c r="J8" s="77" t="s">
        <v>47</v>
      </c>
      <c r="K8" s="78"/>
      <c r="L8" s="78"/>
      <c r="M8" s="80"/>
      <c r="N8" s="1"/>
    </row>
    <row r="9" spans="1:14" ht="12.75">
      <c r="A9" s="86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81"/>
      <c r="N9" s="1"/>
    </row>
    <row r="10" spans="1:14" ht="12.75">
      <c r="A10" s="2" t="s">
        <v>5</v>
      </c>
      <c r="B10" s="11" t="s">
        <v>10</v>
      </c>
      <c r="C10" s="11" t="s">
        <v>11</v>
      </c>
      <c r="D10" s="11" t="s">
        <v>17</v>
      </c>
      <c r="E10" s="11" t="s">
        <v>28</v>
      </c>
      <c r="F10" s="19" t="s">
        <v>31</v>
      </c>
      <c r="G10" s="21" t="s">
        <v>36</v>
      </c>
      <c r="H10" s="82" t="s">
        <v>38</v>
      </c>
      <c r="I10" s="83"/>
      <c r="J10" s="84"/>
      <c r="K10" s="82" t="s">
        <v>49</v>
      </c>
      <c r="L10" s="84"/>
      <c r="M10" s="30" t="s">
        <v>50</v>
      </c>
      <c r="N10" s="33"/>
    </row>
    <row r="11" spans="1:24" ht="12.75">
      <c r="A11" s="3" t="s">
        <v>6</v>
      </c>
      <c r="B11" s="12" t="s">
        <v>6</v>
      </c>
      <c r="C11" s="12" t="s">
        <v>6</v>
      </c>
      <c r="D11" s="17" t="s">
        <v>18</v>
      </c>
      <c r="E11" s="12" t="s">
        <v>6</v>
      </c>
      <c r="F11" s="12" t="s">
        <v>6</v>
      </c>
      <c r="G11" s="22" t="s">
        <v>37</v>
      </c>
      <c r="H11" s="23" t="s">
        <v>39</v>
      </c>
      <c r="I11" s="24" t="s">
        <v>45</v>
      </c>
      <c r="J11" s="25" t="s">
        <v>48</v>
      </c>
      <c r="K11" s="23" t="s">
        <v>36</v>
      </c>
      <c r="L11" s="25" t="s">
        <v>48</v>
      </c>
      <c r="M11" s="31" t="s">
        <v>51</v>
      </c>
      <c r="N11" s="33"/>
      <c r="P11" s="27" t="s">
        <v>52</v>
      </c>
      <c r="Q11" s="27" t="s">
        <v>53</v>
      </c>
      <c r="R11" s="27" t="s">
        <v>54</v>
      </c>
      <c r="S11" s="27" t="s">
        <v>55</v>
      </c>
      <c r="T11" s="27" t="s">
        <v>56</v>
      </c>
      <c r="U11" s="27" t="s">
        <v>57</v>
      </c>
      <c r="V11" s="27" t="s">
        <v>58</v>
      </c>
      <c r="W11" s="27" t="s">
        <v>59</v>
      </c>
      <c r="X11" s="27" t="s">
        <v>60</v>
      </c>
    </row>
    <row r="12" spans="1:37" ht="12.75">
      <c r="A12" s="4"/>
      <c r="B12" s="13"/>
      <c r="C12" s="13" t="s">
        <v>12</v>
      </c>
      <c r="D12" s="13" t="s">
        <v>19</v>
      </c>
      <c r="E12" s="4" t="s">
        <v>6</v>
      </c>
      <c r="F12" s="4" t="s">
        <v>6</v>
      </c>
      <c r="G12" s="4" t="s">
        <v>6</v>
      </c>
      <c r="H12" s="36">
        <f>SUM(H13:H13)</f>
        <v>0</v>
      </c>
      <c r="I12" s="36">
        <f>SUM(I13:I13)</f>
        <v>0</v>
      </c>
      <c r="J12" s="36">
        <f>H12+I12</f>
        <v>0</v>
      </c>
      <c r="K12" s="26"/>
      <c r="L12" s="36">
        <f>SUM(L13:L13)</f>
        <v>0</v>
      </c>
      <c r="M12" s="26"/>
      <c r="Y12" s="27"/>
      <c r="AI12" s="37">
        <f>SUM(Z13:Z13)</f>
        <v>0</v>
      </c>
      <c r="AJ12" s="37">
        <f>SUM(AA13:AA13)</f>
        <v>0</v>
      </c>
      <c r="AK12" s="37">
        <f>SUM(AB13:AB13)</f>
        <v>0</v>
      </c>
    </row>
    <row r="13" spans="1:48" ht="12.75">
      <c r="A13" s="5" t="s">
        <v>7</v>
      </c>
      <c r="B13" s="5"/>
      <c r="C13" s="5"/>
      <c r="D13" s="5" t="s">
        <v>20</v>
      </c>
      <c r="E13" s="5" t="s">
        <v>29</v>
      </c>
      <c r="F13" s="20">
        <v>19.4</v>
      </c>
      <c r="G13" s="20"/>
      <c r="H13" s="20">
        <f>F13*AE13</f>
        <v>0</v>
      </c>
      <c r="I13" s="20">
        <f>J13-H13</f>
        <v>0</v>
      </c>
      <c r="J13" s="20">
        <f>F13*G13</f>
        <v>0</v>
      </c>
      <c r="K13" s="20"/>
      <c r="L13" s="20">
        <f>F13*K13</f>
        <v>0</v>
      </c>
      <c r="M13" s="32"/>
      <c r="P13" s="34">
        <f>IF(AG13="5",J13,0)</f>
        <v>0</v>
      </c>
      <c r="R13" s="34">
        <f>IF(AG13="1",H13,0)</f>
        <v>0</v>
      </c>
      <c r="S13" s="34">
        <f>IF(AG13="1",I13,0)</f>
        <v>0</v>
      </c>
      <c r="T13" s="34">
        <f>IF(AG13="7",H13,0)</f>
        <v>0</v>
      </c>
      <c r="U13" s="34">
        <f>IF(AG13="7",I13,0)</f>
        <v>0</v>
      </c>
      <c r="V13" s="34">
        <f>IF(AG13="2",H13,0)</f>
        <v>0</v>
      </c>
      <c r="W13" s="34">
        <f>IF(AG13="2",I13,0)</f>
        <v>0</v>
      </c>
      <c r="X13" s="34">
        <f>IF(AG13="0",J13,0)</f>
        <v>0</v>
      </c>
      <c r="Y13" s="27"/>
      <c r="Z13" s="20">
        <f>IF(AD13=0,J13,0)</f>
        <v>0</v>
      </c>
      <c r="AA13" s="20">
        <f>IF(AD13=15,J13,0)</f>
        <v>0</v>
      </c>
      <c r="AB13" s="20">
        <f>IF(AD13=21,J13,0)</f>
        <v>0</v>
      </c>
      <c r="AD13" s="34">
        <v>15</v>
      </c>
      <c r="AE13" s="34">
        <f>G13*0.844873857404022</f>
        <v>0</v>
      </c>
      <c r="AF13" s="34">
        <f>G13*(1-0.844873857404022)</f>
        <v>0</v>
      </c>
      <c r="AG13" s="32" t="s">
        <v>7</v>
      </c>
      <c r="AM13" s="34">
        <f>F13*AE13</f>
        <v>0</v>
      </c>
      <c r="AN13" s="34">
        <f>F13*AF13</f>
        <v>0</v>
      </c>
      <c r="AO13" s="35" t="s">
        <v>62</v>
      </c>
      <c r="AP13" s="35" t="s">
        <v>64</v>
      </c>
      <c r="AQ13" s="27" t="s">
        <v>66</v>
      </c>
      <c r="AS13" s="34">
        <f>AM13+AN13</f>
        <v>0</v>
      </c>
      <c r="AT13" s="34">
        <f>G13/(100-AU13)*100</f>
        <v>0</v>
      </c>
      <c r="AU13" s="34">
        <v>0</v>
      </c>
      <c r="AV13" s="34">
        <f>L13</f>
        <v>0</v>
      </c>
    </row>
    <row r="14" spans="3:13" ht="25.5" customHeight="1">
      <c r="C14" s="15"/>
      <c r="D14" s="71" t="s">
        <v>132</v>
      </c>
      <c r="E14" s="72"/>
      <c r="F14" s="72"/>
      <c r="G14" s="72"/>
      <c r="H14" s="72"/>
      <c r="I14" s="72"/>
      <c r="J14" s="72"/>
      <c r="K14" s="72"/>
      <c r="L14" s="72"/>
      <c r="M14" s="72"/>
    </row>
    <row r="15" spans="1:37" ht="12.75">
      <c r="A15" s="6"/>
      <c r="B15" s="14"/>
      <c r="C15" s="14" t="s">
        <v>13</v>
      </c>
      <c r="D15" s="14" t="s">
        <v>21</v>
      </c>
      <c r="E15" s="6" t="s">
        <v>6</v>
      </c>
      <c r="F15" s="6" t="s">
        <v>6</v>
      </c>
      <c r="G15" s="6" t="s">
        <v>6</v>
      </c>
      <c r="H15" s="37">
        <f>SUM(H16:H16)</f>
        <v>0</v>
      </c>
      <c r="I15" s="37">
        <f>SUM(I16:I16)</f>
        <v>0</v>
      </c>
      <c r="J15" s="37">
        <f>H15+I15</f>
        <v>0</v>
      </c>
      <c r="K15" s="27"/>
      <c r="L15" s="37">
        <f>SUM(L16:L16)</f>
        <v>0</v>
      </c>
      <c r="M15" s="27"/>
      <c r="Y15" s="27"/>
      <c r="AI15" s="37">
        <f>SUM(Z16:Z16)</f>
        <v>0</v>
      </c>
      <c r="AJ15" s="37">
        <f>SUM(AA16:AA16)</f>
        <v>0</v>
      </c>
      <c r="AK15" s="37">
        <f>SUM(AB16:AB16)</f>
        <v>0</v>
      </c>
    </row>
    <row r="16" spans="1:48" ht="12.75">
      <c r="A16" s="5" t="s">
        <v>8</v>
      </c>
      <c r="B16" s="5"/>
      <c r="C16" s="5"/>
      <c r="D16" s="5" t="s">
        <v>22</v>
      </c>
      <c r="E16" s="5" t="s">
        <v>30</v>
      </c>
      <c r="F16" s="20">
        <v>48.99</v>
      </c>
      <c r="G16" s="20"/>
      <c r="H16" s="20">
        <f>F16*AE16</f>
        <v>0</v>
      </c>
      <c r="I16" s="20">
        <f>J16-H16</f>
        <v>0</v>
      </c>
      <c r="J16" s="20">
        <f>F16*G16</f>
        <v>0</v>
      </c>
      <c r="K16" s="20">
        <v>0</v>
      </c>
      <c r="L16" s="20">
        <f>F16*K16</f>
        <v>0</v>
      </c>
      <c r="M16" s="32"/>
      <c r="P16" s="34">
        <f>IF(AG16="5",J16,0)</f>
        <v>0</v>
      </c>
      <c r="R16" s="34">
        <f>IF(AG16="1",H16,0)</f>
        <v>0</v>
      </c>
      <c r="S16" s="34">
        <f>IF(AG16="1",I16,0)</f>
        <v>0</v>
      </c>
      <c r="T16" s="34">
        <f>IF(AG16="7",H16,0)</f>
        <v>0</v>
      </c>
      <c r="U16" s="34">
        <f>IF(AG16="7",I16,0)</f>
        <v>0</v>
      </c>
      <c r="V16" s="34">
        <f>IF(AG16="2",H16,0)</f>
        <v>0</v>
      </c>
      <c r="W16" s="34">
        <f>IF(AG16="2",I16,0)</f>
        <v>0</v>
      </c>
      <c r="X16" s="34">
        <f>IF(AG16="0",J16,0)</f>
        <v>0</v>
      </c>
      <c r="Y16" s="27"/>
      <c r="Z16" s="20">
        <f>IF(AD16=0,J16,0)</f>
        <v>0</v>
      </c>
      <c r="AA16" s="20">
        <f>IF(AD16=15,J16,0)</f>
        <v>0</v>
      </c>
      <c r="AB16" s="20">
        <f>IF(AD16=21,J16,0)</f>
        <v>0</v>
      </c>
      <c r="AD16" s="34">
        <v>15</v>
      </c>
      <c r="AE16" s="34">
        <f>G16*0</f>
        <v>0</v>
      </c>
      <c r="AF16" s="34">
        <f>G16*(1-0)</f>
        <v>0</v>
      </c>
      <c r="AG16" s="32" t="s">
        <v>61</v>
      </c>
      <c r="AM16" s="34">
        <f>F16*AE16</f>
        <v>0</v>
      </c>
      <c r="AN16" s="34">
        <f>F16*AF16</f>
        <v>0</v>
      </c>
      <c r="AO16" s="35" t="s">
        <v>63</v>
      </c>
      <c r="AP16" s="35" t="s">
        <v>65</v>
      </c>
      <c r="AQ16" s="27" t="s">
        <v>66</v>
      </c>
      <c r="AS16" s="34">
        <f>AM16+AN16</f>
        <v>0</v>
      </c>
      <c r="AT16" s="34">
        <f>G16/(100-AU16)*100</f>
        <v>0</v>
      </c>
      <c r="AU16" s="34">
        <v>0</v>
      </c>
      <c r="AV16" s="34">
        <f>L16</f>
        <v>0</v>
      </c>
    </row>
    <row r="17" spans="1:13" ht="51" customHeight="1">
      <c r="A17" s="7"/>
      <c r="B17" s="7"/>
      <c r="C17" s="16"/>
      <c r="D17" s="73" t="s">
        <v>23</v>
      </c>
      <c r="E17" s="74"/>
      <c r="F17" s="74"/>
      <c r="G17" s="74"/>
      <c r="H17" s="74"/>
      <c r="I17" s="74"/>
      <c r="J17" s="74"/>
      <c r="K17" s="74"/>
      <c r="L17" s="74"/>
      <c r="M17" s="74"/>
    </row>
    <row r="18" spans="1:13" ht="12.75">
      <c r="A18" s="8"/>
      <c r="B18" s="8"/>
      <c r="C18" s="8"/>
      <c r="D18" s="8"/>
      <c r="E18" s="8"/>
      <c r="F18" s="8"/>
      <c r="G18" s="8"/>
      <c r="H18" s="75" t="s">
        <v>40</v>
      </c>
      <c r="I18" s="76"/>
      <c r="J18" s="38">
        <f>J12+J15</f>
        <v>0</v>
      </c>
      <c r="K18" s="8"/>
      <c r="L18" s="8"/>
      <c r="M18" s="8"/>
    </row>
    <row r="19" ht="11.25" customHeight="1">
      <c r="A19" s="9" t="s">
        <v>9</v>
      </c>
    </row>
    <row r="20" spans="1:13" ht="12.75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</sheetData>
  <sheetProtection/>
  <mergeCells count="31">
    <mergeCell ref="J2:M3"/>
    <mergeCell ref="A4:C5"/>
    <mergeCell ref="D4:D5"/>
    <mergeCell ref="E4:F5"/>
    <mergeCell ref="G4:H5"/>
    <mergeCell ref="A1:M1"/>
    <mergeCell ref="A2:C3"/>
    <mergeCell ref="D2:D3"/>
    <mergeCell ref="E2:F3"/>
    <mergeCell ref="G2:H3"/>
    <mergeCell ref="I2:I3"/>
    <mergeCell ref="E8:F9"/>
    <mergeCell ref="G8:H9"/>
    <mergeCell ref="I4:I5"/>
    <mergeCell ref="J4:M5"/>
    <mergeCell ref="A6:C7"/>
    <mergeCell ref="D6:D7"/>
    <mergeCell ref="E6:F7"/>
    <mergeCell ref="G6:H7"/>
    <mergeCell ref="I6:I7"/>
    <mergeCell ref="J6:M7"/>
    <mergeCell ref="D14:M14"/>
    <mergeCell ref="D17:M17"/>
    <mergeCell ref="H18:I18"/>
    <mergeCell ref="A20:M20"/>
    <mergeCell ref="I8:I9"/>
    <mergeCell ref="J8:M9"/>
    <mergeCell ref="H10:J10"/>
    <mergeCell ref="K10:L10"/>
    <mergeCell ref="A8:C9"/>
    <mergeCell ref="D8:D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48" sqref="C48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89" t="s">
        <v>67</v>
      </c>
      <c r="B1" s="90"/>
      <c r="C1" s="90"/>
      <c r="D1" s="90"/>
      <c r="E1" s="90"/>
      <c r="F1" s="90"/>
      <c r="G1" s="90"/>
    </row>
    <row r="2" spans="1:8" ht="12.75">
      <c r="A2" s="91" t="s">
        <v>1</v>
      </c>
      <c r="B2" s="93" t="str">
        <f>'Stavební rozpočet'!D2</f>
        <v>Rekonstrukce bytového domu</v>
      </c>
      <c r="C2" s="76"/>
      <c r="D2" s="96" t="s">
        <v>41</v>
      </c>
      <c r="E2" s="96" t="str">
        <f>'Stavební rozpočet'!J2</f>
        <v>Městká část Praha 12</v>
      </c>
      <c r="F2" s="92"/>
      <c r="G2" s="97"/>
      <c r="H2" s="1"/>
    </row>
    <row r="3" spans="1:8" ht="12.75">
      <c r="A3" s="88"/>
      <c r="B3" s="94"/>
      <c r="C3" s="94"/>
      <c r="D3" s="78"/>
      <c r="E3" s="78"/>
      <c r="F3" s="78"/>
      <c r="G3" s="80"/>
      <c r="H3" s="1"/>
    </row>
    <row r="4" spans="1:8" ht="12.75">
      <c r="A4" s="85" t="s">
        <v>2</v>
      </c>
      <c r="B4" s="77" t="str">
        <f>'Stavební rozpočet'!D4</f>
        <v>Stavební úpravy - dodatek č.1.</v>
      </c>
      <c r="C4" s="78"/>
      <c r="D4" s="77" t="s">
        <v>42</v>
      </c>
      <c r="E4" s="77" t="str">
        <f>'Stavební rozpočet'!J4</f>
        <v>KR Projekt</v>
      </c>
      <c r="F4" s="78"/>
      <c r="G4" s="80"/>
      <c r="H4" s="1"/>
    </row>
    <row r="5" spans="1:8" ht="12.75">
      <c r="A5" s="88"/>
      <c r="B5" s="78"/>
      <c r="C5" s="78"/>
      <c r="D5" s="78"/>
      <c r="E5" s="78"/>
      <c r="F5" s="78"/>
      <c r="G5" s="80"/>
      <c r="H5" s="1"/>
    </row>
    <row r="6" spans="1:8" ht="12.75">
      <c r="A6" s="85" t="s">
        <v>3</v>
      </c>
      <c r="B6" s="77" t="str">
        <f>'Stavební rozpočet'!D6</f>
        <v>Modřanská 4, Praha</v>
      </c>
      <c r="C6" s="78"/>
      <c r="D6" s="77" t="s">
        <v>43</v>
      </c>
      <c r="E6" s="77" t="str">
        <f>'Stavební rozpočet'!J6</f>
        <v> </v>
      </c>
      <c r="F6" s="78"/>
      <c r="G6" s="80"/>
      <c r="H6" s="1"/>
    </row>
    <row r="7" spans="1:8" ht="12.75">
      <c r="A7" s="88"/>
      <c r="B7" s="78"/>
      <c r="C7" s="78"/>
      <c r="D7" s="78"/>
      <c r="E7" s="78"/>
      <c r="F7" s="78"/>
      <c r="G7" s="80"/>
      <c r="H7" s="1"/>
    </row>
    <row r="8" spans="1:8" ht="12.75">
      <c r="A8" s="85" t="s">
        <v>44</v>
      </c>
      <c r="B8" s="77" t="str">
        <f>'Stavební rozpočet'!J8</f>
        <v>Ing. Žubretovský</v>
      </c>
      <c r="C8" s="78"/>
      <c r="D8" s="87" t="s">
        <v>27</v>
      </c>
      <c r="E8" s="77" t="str">
        <f>'Stavební rozpočet'!G8</f>
        <v>02.02.2018</v>
      </c>
      <c r="F8" s="78"/>
      <c r="G8" s="80"/>
      <c r="H8" s="1"/>
    </row>
    <row r="9" spans="1:8" ht="12.75">
      <c r="A9" s="86"/>
      <c r="B9" s="79"/>
      <c r="C9" s="79"/>
      <c r="D9" s="79"/>
      <c r="E9" s="79"/>
      <c r="F9" s="79"/>
      <c r="G9" s="81"/>
      <c r="H9" s="1"/>
    </row>
    <row r="10" spans="1:8" ht="12.75">
      <c r="A10" s="39" t="s">
        <v>10</v>
      </c>
      <c r="B10" s="41" t="s">
        <v>11</v>
      </c>
      <c r="C10" s="42" t="s">
        <v>68</v>
      </c>
      <c r="D10" s="43" t="s">
        <v>69</v>
      </c>
      <c r="E10" s="43" t="s">
        <v>70</v>
      </c>
      <c r="F10" s="43" t="s">
        <v>71</v>
      </c>
      <c r="G10" s="45" t="s">
        <v>72</v>
      </c>
      <c r="H10" s="33"/>
    </row>
    <row r="11" spans="1:9" ht="12.75">
      <c r="A11" s="40"/>
      <c r="B11" s="40" t="s">
        <v>12</v>
      </c>
      <c r="C11" s="40" t="s">
        <v>19</v>
      </c>
      <c r="D11" s="46">
        <f>'Stavební rozpočet'!H12</f>
        <v>0</v>
      </c>
      <c r="E11" s="46">
        <f>'Stavební rozpočet'!I12</f>
        <v>0</v>
      </c>
      <c r="F11" s="46">
        <f>D11+E11</f>
        <v>0</v>
      </c>
      <c r="G11" s="46">
        <f>'Stavební rozpočet'!L12</f>
        <v>0</v>
      </c>
      <c r="H11" s="34" t="s">
        <v>73</v>
      </c>
      <c r="I11" s="34">
        <f>IF(H11="F",0,F11)</f>
        <v>0</v>
      </c>
    </row>
    <row r="12" spans="1:9" ht="12.75">
      <c r="A12" s="18"/>
      <c r="B12" s="18" t="s">
        <v>13</v>
      </c>
      <c r="C12" s="18" t="s">
        <v>21</v>
      </c>
      <c r="D12" s="34">
        <f>'Stavební rozpočet'!H15</f>
        <v>0</v>
      </c>
      <c r="E12" s="34">
        <f>'Stavební rozpočet'!I15</f>
        <v>0</v>
      </c>
      <c r="F12" s="34">
        <f>D12+E12</f>
        <v>0</v>
      </c>
      <c r="G12" s="34">
        <f>'Stavební rozpočet'!L15</f>
        <v>0</v>
      </c>
      <c r="H12" s="34" t="s">
        <v>73</v>
      </c>
      <c r="I12" s="34">
        <f>IF(H12="F",0,F12)</f>
        <v>0</v>
      </c>
    </row>
    <row r="14" spans="5:6" ht="12.75">
      <c r="E14" s="44" t="s">
        <v>40</v>
      </c>
      <c r="F14" s="47">
        <f>SUM(I11:I12)</f>
        <v>0</v>
      </c>
    </row>
  </sheetData>
  <sheetProtection/>
  <mergeCells count="17">
    <mergeCell ref="A4:A5"/>
    <mergeCell ref="B4:C5"/>
    <mergeCell ref="D4:D5"/>
    <mergeCell ref="E4:G5"/>
    <mergeCell ref="A1:G1"/>
    <mergeCell ref="A2:A3"/>
    <mergeCell ref="B2:C3"/>
    <mergeCell ref="D2:D3"/>
    <mergeCell ref="E2:G3"/>
    <mergeCell ref="A8:A9"/>
    <mergeCell ref="B8:C9"/>
    <mergeCell ref="D8:D9"/>
    <mergeCell ref="E8:G9"/>
    <mergeCell ref="A6:A7"/>
    <mergeCell ref="B6:C7"/>
    <mergeCell ref="D6:D7"/>
    <mergeCell ref="E6:G7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0"/>
      <c r="B1" s="7"/>
      <c r="C1" s="122" t="s">
        <v>89</v>
      </c>
      <c r="D1" s="123"/>
      <c r="E1" s="123"/>
      <c r="F1" s="123"/>
      <c r="G1" s="123"/>
      <c r="H1" s="123"/>
      <c r="I1" s="123"/>
    </row>
    <row r="2" spans="1:10" ht="12.75">
      <c r="A2" s="91" t="s">
        <v>1</v>
      </c>
      <c r="B2" s="92"/>
      <c r="C2" s="93" t="str">
        <f>'Stavební rozpočet'!D2</f>
        <v>Rekonstrukce bytového domu</v>
      </c>
      <c r="D2" s="76"/>
      <c r="E2" s="96" t="s">
        <v>41</v>
      </c>
      <c r="F2" s="96" t="str">
        <f>'Stavební rozpočet'!J2</f>
        <v>Městká část Praha 12</v>
      </c>
      <c r="G2" s="92"/>
      <c r="H2" s="96" t="s">
        <v>114</v>
      </c>
      <c r="I2" s="124"/>
      <c r="J2" s="1"/>
    </row>
    <row r="3" spans="1:10" ht="12.75">
      <c r="A3" s="88"/>
      <c r="B3" s="78"/>
      <c r="C3" s="94"/>
      <c r="D3" s="94"/>
      <c r="E3" s="78"/>
      <c r="F3" s="78"/>
      <c r="G3" s="78"/>
      <c r="H3" s="78"/>
      <c r="I3" s="80"/>
      <c r="J3" s="1"/>
    </row>
    <row r="4" spans="1:10" ht="12.75">
      <c r="A4" s="85" t="s">
        <v>2</v>
      </c>
      <c r="B4" s="78"/>
      <c r="C4" s="77" t="str">
        <f>'Stavební rozpočet'!D4</f>
        <v>Stavební úpravy - dodatek č.1.</v>
      </c>
      <c r="D4" s="78"/>
      <c r="E4" s="77" t="s">
        <v>42</v>
      </c>
      <c r="F4" s="77" t="str">
        <f>'Stavební rozpočet'!J4</f>
        <v>KR Projekt</v>
      </c>
      <c r="G4" s="78"/>
      <c r="H4" s="77" t="s">
        <v>114</v>
      </c>
      <c r="I4" s="117" t="s">
        <v>118</v>
      </c>
      <c r="J4" s="1"/>
    </row>
    <row r="5" spans="1:10" ht="12.75">
      <c r="A5" s="88"/>
      <c r="B5" s="78"/>
      <c r="C5" s="78"/>
      <c r="D5" s="78"/>
      <c r="E5" s="78"/>
      <c r="F5" s="78"/>
      <c r="G5" s="78"/>
      <c r="H5" s="78"/>
      <c r="I5" s="80"/>
      <c r="J5" s="1"/>
    </row>
    <row r="6" spans="1:10" ht="12.75">
      <c r="A6" s="85" t="s">
        <v>3</v>
      </c>
      <c r="B6" s="78"/>
      <c r="C6" s="77" t="str">
        <f>'Stavební rozpočet'!D6</f>
        <v>Modřanská 4, Praha</v>
      </c>
      <c r="D6" s="78"/>
      <c r="E6" s="77" t="s">
        <v>43</v>
      </c>
      <c r="F6" s="77" t="str">
        <f>'Stavební rozpočet'!J6</f>
        <v> </v>
      </c>
      <c r="G6" s="78"/>
      <c r="H6" s="77" t="s">
        <v>114</v>
      </c>
      <c r="I6" s="117"/>
      <c r="J6" s="1"/>
    </row>
    <row r="7" spans="1:10" ht="12.75">
      <c r="A7" s="88"/>
      <c r="B7" s="78"/>
      <c r="C7" s="78"/>
      <c r="D7" s="78"/>
      <c r="E7" s="78"/>
      <c r="F7" s="78"/>
      <c r="G7" s="78"/>
      <c r="H7" s="78"/>
      <c r="I7" s="80"/>
      <c r="J7" s="1"/>
    </row>
    <row r="8" spans="1:10" ht="12.75">
      <c r="A8" s="85" t="s">
        <v>25</v>
      </c>
      <c r="B8" s="78"/>
      <c r="C8" s="77" t="str">
        <f>'Stavební rozpočet'!G4</f>
        <v>01.04.2018</v>
      </c>
      <c r="D8" s="78"/>
      <c r="E8" s="77" t="s">
        <v>26</v>
      </c>
      <c r="F8" s="77" t="str">
        <f>'Stavební rozpočet'!G6</f>
        <v>30.04.2019</v>
      </c>
      <c r="G8" s="78"/>
      <c r="H8" s="87" t="s">
        <v>115</v>
      </c>
      <c r="I8" s="117" t="s">
        <v>8</v>
      </c>
      <c r="J8" s="1"/>
    </row>
    <row r="9" spans="1:10" ht="12.75">
      <c r="A9" s="88"/>
      <c r="B9" s="78"/>
      <c r="C9" s="78"/>
      <c r="D9" s="78"/>
      <c r="E9" s="78"/>
      <c r="F9" s="78"/>
      <c r="G9" s="78"/>
      <c r="H9" s="78"/>
      <c r="I9" s="80"/>
      <c r="J9" s="1"/>
    </row>
    <row r="10" spans="1:10" ht="12.75">
      <c r="A10" s="85" t="s">
        <v>4</v>
      </c>
      <c r="B10" s="78"/>
      <c r="C10" s="77">
        <f>'Stavební rozpočet'!D8</f>
        <v>8019</v>
      </c>
      <c r="D10" s="78"/>
      <c r="E10" s="77" t="s">
        <v>44</v>
      </c>
      <c r="F10" s="77" t="str">
        <f>'Stavební rozpočet'!J8</f>
        <v>Ing. Žubretovský</v>
      </c>
      <c r="G10" s="78"/>
      <c r="H10" s="87" t="s">
        <v>116</v>
      </c>
      <c r="I10" s="120" t="str">
        <f>'Stavební rozpočet'!G8</f>
        <v>02.02.2018</v>
      </c>
      <c r="J10" s="1"/>
    </row>
    <row r="11" spans="1:10" ht="12.75">
      <c r="A11" s="118"/>
      <c r="B11" s="119"/>
      <c r="C11" s="119"/>
      <c r="D11" s="119"/>
      <c r="E11" s="119"/>
      <c r="F11" s="119"/>
      <c r="G11" s="119"/>
      <c r="H11" s="119"/>
      <c r="I11" s="121"/>
      <c r="J11" s="1"/>
    </row>
    <row r="12" spans="1:9" ht="23.25" customHeight="1">
      <c r="A12" s="113" t="s">
        <v>74</v>
      </c>
      <c r="B12" s="114"/>
      <c r="C12" s="114"/>
      <c r="D12" s="114"/>
      <c r="E12" s="114"/>
      <c r="F12" s="114"/>
      <c r="G12" s="114"/>
      <c r="H12" s="114"/>
      <c r="I12" s="114"/>
    </row>
    <row r="13" spans="1:10" ht="26.25" customHeight="1">
      <c r="A13" s="49" t="s">
        <v>75</v>
      </c>
      <c r="B13" s="115" t="s">
        <v>87</v>
      </c>
      <c r="C13" s="116"/>
      <c r="D13" s="49" t="s">
        <v>90</v>
      </c>
      <c r="E13" s="115" t="s">
        <v>99</v>
      </c>
      <c r="F13" s="116"/>
      <c r="G13" s="49" t="s">
        <v>100</v>
      </c>
      <c r="H13" s="115" t="s">
        <v>117</v>
      </c>
      <c r="I13" s="116"/>
      <c r="J13" s="1"/>
    </row>
    <row r="14" spans="1:10" ht="15" customHeight="1">
      <c r="A14" s="50" t="s">
        <v>76</v>
      </c>
      <c r="B14" s="54" t="s">
        <v>88</v>
      </c>
      <c r="C14" s="56">
        <f>SUM('Stavební rozpočet'!R12:R17)</f>
        <v>0</v>
      </c>
      <c r="D14" s="111" t="s">
        <v>91</v>
      </c>
      <c r="E14" s="112"/>
      <c r="F14" s="56">
        <f>VORN!I15</f>
        <v>0</v>
      </c>
      <c r="G14" s="111" t="s">
        <v>101</v>
      </c>
      <c r="H14" s="112"/>
      <c r="I14" s="56">
        <f>VORN!I21</f>
        <v>0</v>
      </c>
      <c r="J14" s="1"/>
    </row>
    <row r="15" spans="1:10" ht="15" customHeight="1">
      <c r="A15" s="51"/>
      <c r="B15" s="54" t="s">
        <v>45</v>
      </c>
      <c r="C15" s="56">
        <f>SUM('Stavební rozpočet'!S12:S17)</f>
        <v>0</v>
      </c>
      <c r="D15" s="111" t="s">
        <v>92</v>
      </c>
      <c r="E15" s="112"/>
      <c r="F15" s="56">
        <f>VORN!I16</f>
        <v>0</v>
      </c>
      <c r="G15" s="111" t="s">
        <v>102</v>
      </c>
      <c r="H15" s="112"/>
      <c r="I15" s="56">
        <f>VORN!I22</f>
        <v>0</v>
      </c>
      <c r="J15" s="1"/>
    </row>
    <row r="16" spans="1:10" ht="15" customHeight="1">
      <c r="A16" s="50" t="s">
        <v>77</v>
      </c>
      <c r="B16" s="54" t="s">
        <v>88</v>
      </c>
      <c r="C16" s="56">
        <f>SUM('Stavební rozpočet'!T12:T17)</f>
        <v>0</v>
      </c>
      <c r="D16" s="111" t="s">
        <v>93</v>
      </c>
      <c r="E16" s="112"/>
      <c r="F16" s="56">
        <f>VORN!I17</f>
        <v>0</v>
      </c>
      <c r="G16" s="111" t="s">
        <v>103</v>
      </c>
      <c r="H16" s="112"/>
      <c r="I16" s="56">
        <f>VORN!I23</f>
        <v>0</v>
      </c>
      <c r="J16" s="1"/>
    </row>
    <row r="17" spans="1:10" ht="15" customHeight="1">
      <c r="A17" s="51"/>
      <c r="B17" s="54" t="s">
        <v>45</v>
      </c>
      <c r="C17" s="56">
        <f>SUM('Stavební rozpočet'!U12:U17)</f>
        <v>0</v>
      </c>
      <c r="D17" s="111"/>
      <c r="E17" s="112"/>
      <c r="F17" s="57"/>
      <c r="G17" s="111" t="s">
        <v>104</v>
      </c>
      <c r="H17" s="112"/>
      <c r="I17" s="56">
        <f>VORN!I24</f>
        <v>0</v>
      </c>
      <c r="J17" s="1"/>
    </row>
    <row r="18" spans="1:10" ht="15" customHeight="1">
      <c r="A18" s="50" t="s">
        <v>78</v>
      </c>
      <c r="B18" s="54" t="s">
        <v>88</v>
      </c>
      <c r="C18" s="56">
        <f>SUM('Stavební rozpočet'!V12:V17)</f>
        <v>0</v>
      </c>
      <c r="D18" s="111"/>
      <c r="E18" s="112"/>
      <c r="F18" s="57"/>
      <c r="G18" s="111" t="s">
        <v>105</v>
      </c>
      <c r="H18" s="112"/>
      <c r="I18" s="56">
        <f>VORN!I25</f>
        <v>0</v>
      </c>
      <c r="J18" s="1"/>
    </row>
    <row r="19" spans="1:10" ht="15" customHeight="1">
      <c r="A19" s="51"/>
      <c r="B19" s="54" t="s">
        <v>45</v>
      </c>
      <c r="C19" s="56">
        <f>SUM('Stavební rozpočet'!W12:W17)</f>
        <v>0</v>
      </c>
      <c r="D19" s="111"/>
      <c r="E19" s="112"/>
      <c r="F19" s="57"/>
      <c r="G19" s="111" t="s">
        <v>106</v>
      </c>
      <c r="H19" s="112"/>
      <c r="I19" s="56">
        <f>VORN!I26</f>
        <v>0</v>
      </c>
      <c r="J19" s="1"/>
    </row>
    <row r="20" spans="1:10" ht="15" customHeight="1">
      <c r="A20" s="109" t="s">
        <v>79</v>
      </c>
      <c r="B20" s="110"/>
      <c r="C20" s="56">
        <f>SUM('Stavební rozpočet'!X12:X17)</f>
        <v>0</v>
      </c>
      <c r="D20" s="111"/>
      <c r="E20" s="112"/>
      <c r="F20" s="57"/>
      <c r="G20" s="111"/>
      <c r="H20" s="112"/>
      <c r="I20" s="57"/>
      <c r="J20" s="1"/>
    </row>
    <row r="21" spans="1:10" ht="15" customHeight="1">
      <c r="A21" s="109" t="s">
        <v>80</v>
      </c>
      <c r="B21" s="110"/>
      <c r="C21" s="56">
        <f>SUM('Stavební rozpočet'!P12:P17)</f>
        <v>0</v>
      </c>
      <c r="D21" s="111"/>
      <c r="E21" s="112"/>
      <c r="F21" s="57"/>
      <c r="G21" s="111"/>
      <c r="H21" s="112"/>
      <c r="I21" s="57"/>
      <c r="J21" s="1"/>
    </row>
    <row r="22" spans="1:10" ht="16.5" customHeight="1">
      <c r="A22" s="109" t="s">
        <v>81</v>
      </c>
      <c r="B22" s="110"/>
      <c r="C22" s="56">
        <f>SUM(C14:C21)</f>
        <v>0</v>
      </c>
      <c r="D22" s="109" t="s">
        <v>94</v>
      </c>
      <c r="E22" s="110"/>
      <c r="F22" s="56">
        <f>SUM(F14:F21)</f>
        <v>0</v>
      </c>
      <c r="G22" s="109" t="s">
        <v>107</v>
      </c>
      <c r="H22" s="110"/>
      <c r="I22" s="56">
        <f>SUM(I14:I21)</f>
        <v>0</v>
      </c>
      <c r="J22" s="1"/>
    </row>
    <row r="23" spans="1:10" ht="15" customHeight="1">
      <c r="A23" s="8"/>
      <c r="B23" s="8"/>
      <c r="C23" s="28"/>
      <c r="D23" s="109" t="s">
        <v>95</v>
      </c>
      <c r="E23" s="110"/>
      <c r="F23" s="58">
        <v>0</v>
      </c>
      <c r="G23" s="109" t="s">
        <v>108</v>
      </c>
      <c r="H23" s="110"/>
      <c r="I23" s="56">
        <v>0</v>
      </c>
      <c r="J23" s="1"/>
    </row>
    <row r="24" spans="4:10" ht="15" customHeight="1">
      <c r="D24" s="8"/>
      <c r="E24" s="8"/>
      <c r="F24" s="59"/>
      <c r="G24" s="109" t="s">
        <v>109</v>
      </c>
      <c r="H24" s="110"/>
      <c r="I24" s="56">
        <f>vorn_sum</f>
        <v>0</v>
      </c>
      <c r="J24" s="1"/>
    </row>
    <row r="25" spans="6:10" ht="15" customHeight="1">
      <c r="F25" s="29"/>
      <c r="G25" s="109" t="s">
        <v>110</v>
      </c>
      <c r="H25" s="110"/>
      <c r="I25" s="56">
        <v>0</v>
      </c>
      <c r="J25" s="1"/>
    </row>
    <row r="26" spans="1:9" ht="12.75">
      <c r="A26" s="7"/>
      <c r="B26" s="7"/>
      <c r="C26" s="7"/>
      <c r="G26" s="8"/>
      <c r="H26" s="8"/>
      <c r="I26" s="8"/>
    </row>
    <row r="27" spans="1:9" ht="15" customHeight="1">
      <c r="A27" s="104" t="s">
        <v>82</v>
      </c>
      <c r="B27" s="105"/>
      <c r="C27" s="60">
        <f>SUM('Stavební rozpočet'!Z12:Z17)</f>
        <v>0</v>
      </c>
      <c r="D27" s="48"/>
      <c r="E27" s="7"/>
      <c r="F27" s="7"/>
      <c r="G27" s="7"/>
      <c r="H27" s="7"/>
      <c r="I27" s="7"/>
    </row>
    <row r="28" spans="1:10" ht="15" customHeight="1">
      <c r="A28" s="104" t="s">
        <v>83</v>
      </c>
      <c r="B28" s="105"/>
      <c r="C28" s="60">
        <f>SUM('Stavební rozpočet'!AA12:AA17)+(F22+I22+F23+I23+I24+I25)</f>
        <v>0</v>
      </c>
      <c r="D28" s="104" t="s">
        <v>96</v>
      </c>
      <c r="E28" s="105"/>
      <c r="F28" s="60">
        <f>ROUND(C28*(15/100),2)</f>
        <v>0</v>
      </c>
      <c r="G28" s="104" t="s">
        <v>111</v>
      </c>
      <c r="H28" s="105"/>
      <c r="I28" s="60">
        <f>SUM(C27:C29)</f>
        <v>0</v>
      </c>
      <c r="J28" s="1"/>
    </row>
    <row r="29" spans="1:10" ht="15" customHeight="1">
      <c r="A29" s="104" t="s">
        <v>84</v>
      </c>
      <c r="B29" s="105"/>
      <c r="C29" s="60">
        <f>SUM('Stavební rozpočet'!AB12:AB17)</f>
        <v>0</v>
      </c>
      <c r="D29" s="104" t="s">
        <v>97</v>
      </c>
      <c r="E29" s="105"/>
      <c r="F29" s="60">
        <f>ROUND(C29*(21/100),2)</f>
        <v>0</v>
      </c>
      <c r="G29" s="104" t="s">
        <v>112</v>
      </c>
      <c r="H29" s="105"/>
      <c r="I29" s="60">
        <f>SUM(F28:F29)+I28</f>
        <v>0</v>
      </c>
      <c r="J29" s="1"/>
    </row>
    <row r="30" spans="1:9" ht="12.75">
      <c r="A30" s="52"/>
      <c r="B30" s="52"/>
      <c r="C30" s="52"/>
      <c r="D30" s="52"/>
      <c r="E30" s="52"/>
      <c r="F30" s="52"/>
      <c r="G30" s="52"/>
      <c r="H30" s="52"/>
      <c r="I30" s="52"/>
    </row>
    <row r="31" spans="1:10" ht="14.25" customHeight="1">
      <c r="A31" s="106" t="s">
        <v>85</v>
      </c>
      <c r="B31" s="107"/>
      <c r="C31" s="108"/>
      <c r="D31" s="106" t="s">
        <v>98</v>
      </c>
      <c r="E31" s="107"/>
      <c r="F31" s="108"/>
      <c r="G31" s="106" t="s">
        <v>113</v>
      </c>
      <c r="H31" s="107"/>
      <c r="I31" s="108"/>
      <c r="J31" s="33"/>
    </row>
    <row r="32" spans="1:10" ht="14.25" customHeight="1">
      <c r="A32" s="98"/>
      <c r="B32" s="99"/>
      <c r="C32" s="100"/>
      <c r="D32" s="98"/>
      <c r="E32" s="99"/>
      <c r="F32" s="100"/>
      <c r="G32" s="98"/>
      <c r="H32" s="99"/>
      <c r="I32" s="100"/>
      <c r="J32" s="33"/>
    </row>
    <row r="33" spans="1:10" ht="14.25" customHeight="1">
      <c r="A33" s="98"/>
      <c r="B33" s="99"/>
      <c r="C33" s="100"/>
      <c r="D33" s="98"/>
      <c r="E33" s="99"/>
      <c r="F33" s="100"/>
      <c r="G33" s="98"/>
      <c r="H33" s="99"/>
      <c r="I33" s="100"/>
      <c r="J33" s="33"/>
    </row>
    <row r="34" spans="1:10" ht="14.25" customHeight="1">
      <c r="A34" s="98"/>
      <c r="B34" s="99"/>
      <c r="C34" s="100"/>
      <c r="D34" s="98"/>
      <c r="E34" s="99"/>
      <c r="F34" s="100"/>
      <c r="G34" s="98"/>
      <c r="H34" s="99"/>
      <c r="I34" s="100"/>
      <c r="J34" s="33"/>
    </row>
    <row r="35" spans="1:10" ht="14.25" customHeight="1">
      <c r="A35" s="101" t="s">
        <v>86</v>
      </c>
      <c r="B35" s="102"/>
      <c r="C35" s="103"/>
      <c r="D35" s="101" t="s">
        <v>86</v>
      </c>
      <c r="E35" s="102"/>
      <c r="F35" s="103"/>
      <c r="G35" s="101" t="s">
        <v>86</v>
      </c>
      <c r="H35" s="102"/>
      <c r="I35" s="103"/>
      <c r="J35" s="33"/>
    </row>
    <row r="36" spans="1:9" ht="11.25" customHeight="1">
      <c r="A36" s="53" t="s">
        <v>9</v>
      </c>
      <c r="B36" s="55"/>
      <c r="C36" s="55"/>
      <c r="D36" s="55"/>
      <c r="E36" s="55"/>
      <c r="F36" s="55"/>
      <c r="G36" s="55"/>
      <c r="H36" s="55"/>
      <c r="I36" s="55"/>
    </row>
    <row r="37" spans="1:9" ht="12.75">
      <c r="A37" s="77"/>
      <c r="B37" s="78"/>
      <c r="C37" s="78"/>
      <c r="D37" s="78"/>
      <c r="E37" s="78"/>
      <c r="F37" s="78"/>
      <c r="G37" s="78"/>
      <c r="H37" s="78"/>
      <c r="I37" s="78"/>
    </row>
  </sheetData>
  <sheetProtection/>
  <mergeCells count="83">
    <mergeCell ref="I2:I3"/>
    <mergeCell ref="A4:B5"/>
    <mergeCell ref="C4:D5"/>
    <mergeCell ref="E4:E5"/>
    <mergeCell ref="F4:G5"/>
    <mergeCell ref="C1:I1"/>
    <mergeCell ref="A2:B3"/>
    <mergeCell ref="C2:D3"/>
    <mergeCell ref="E2:E3"/>
    <mergeCell ref="F2:G3"/>
    <mergeCell ref="H2:H3"/>
    <mergeCell ref="E8:E9"/>
    <mergeCell ref="F8:G9"/>
    <mergeCell ref="H4:H5"/>
    <mergeCell ref="I4:I5"/>
    <mergeCell ref="A6:B7"/>
    <mergeCell ref="C6:D7"/>
    <mergeCell ref="E6:E7"/>
    <mergeCell ref="F6:G7"/>
    <mergeCell ref="H6:H7"/>
    <mergeCell ref="I6:I7"/>
    <mergeCell ref="H8:H9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D14:E14"/>
    <mergeCell ref="G14:H14"/>
    <mergeCell ref="D15:E15"/>
    <mergeCell ref="G15:H15"/>
    <mergeCell ref="A12:I12"/>
    <mergeCell ref="B13:C13"/>
    <mergeCell ref="E13:F13"/>
    <mergeCell ref="H13:I13"/>
    <mergeCell ref="G21:H21"/>
    <mergeCell ref="D18:E18"/>
    <mergeCell ref="G18:H18"/>
    <mergeCell ref="D19:E19"/>
    <mergeCell ref="G19:H19"/>
    <mergeCell ref="D16:E16"/>
    <mergeCell ref="G16:H16"/>
    <mergeCell ref="D17:E17"/>
    <mergeCell ref="G17:H17"/>
    <mergeCell ref="A22:B22"/>
    <mergeCell ref="D22:E22"/>
    <mergeCell ref="G22:H22"/>
    <mergeCell ref="D23:E23"/>
    <mergeCell ref="G23:H23"/>
    <mergeCell ref="A20:B20"/>
    <mergeCell ref="D20:E20"/>
    <mergeCell ref="G20:H20"/>
    <mergeCell ref="A21:B21"/>
    <mergeCell ref="D21:E21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F22" sqref="F22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0"/>
      <c r="B1" s="7"/>
      <c r="C1" s="122" t="s">
        <v>127</v>
      </c>
      <c r="D1" s="123"/>
      <c r="E1" s="123"/>
      <c r="F1" s="123"/>
      <c r="G1" s="123"/>
      <c r="H1" s="123"/>
      <c r="I1" s="123"/>
    </row>
    <row r="2" spans="1:10" ht="12.75">
      <c r="A2" s="91" t="s">
        <v>1</v>
      </c>
      <c r="B2" s="92"/>
      <c r="C2" s="93" t="str">
        <f>'Stavební rozpočet'!D2</f>
        <v>Rekonstrukce bytového domu</v>
      </c>
      <c r="D2" s="76"/>
      <c r="E2" s="96" t="s">
        <v>41</v>
      </c>
      <c r="F2" s="96" t="str">
        <f>'Stavební rozpočet'!J2</f>
        <v>Městká část Praha 12</v>
      </c>
      <c r="G2" s="92"/>
      <c r="H2" s="96" t="s">
        <v>114</v>
      </c>
      <c r="I2" s="124"/>
      <c r="J2" s="1"/>
    </row>
    <row r="3" spans="1:10" ht="12.75">
      <c r="A3" s="88"/>
      <c r="B3" s="78"/>
      <c r="C3" s="94"/>
      <c r="D3" s="94"/>
      <c r="E3" s="78"/>
      <c r="F3" s="78"/>
      <c r="G3" s="78"/>
      <c r="H3" s="78"/>
      <c r="I3" s="80"/>
      <c r="J3" s="1"/>
    </row>
    <row r="4" spans="1:10" ht="12.75">
      <c r="A4" s="85" t="s">
        <v>2</v>
      </c>
      <c r="B4" s="78"/>
      <c r="C4" s="77" t="str">
        <f>'Stavební rozpočet'!D4</f>
        <v>Stavební úpravy - dodatek č.1.</v>
      </c>
      <c r="D4" s="78"/>
      <c r="E4" s="77" t="s">
        <v>42</v>
      </c>
      <c r="F4" s="77" t="str">
        <f>'Stavební rozpočet'!J4</f>
        <v>KR Projekt</v>
      </c>
      <c r="G4" s="78"/>
      <c r="H4" s="77" t="s">
        <v>114</v>
      </c>
      <c r="I4" s="117" t="s">
        <v>118</v>
      </c>
      <c r="J4" s="1"/>
    </row>
    <row r="5" spans="1:10" ht="12.75">
      <c r="A5" s="88"/>
      <c r="B5" s="78"/>
      <c r="C5" s="78"/>
      <c r="D5" s="78"/>
      <c r="E5" s="78"/>
      <c r="F5" s="78"/>
      <c r="G5" s="78"/>
      <c r="H5" s="78"/>
      <c r="I5" s="80"/>
      <c r="J5" s="1"/>
    </row>
    <row r="6" spans="1:10" ht="12.75">
      <c r="A6" s="85" t="s">
        <v>3</v>
      </c>
      <c r="B6" s="78"/>
      <c r="C6" s="77" t="str">
        <f>'Stavební rozpočet'!D6</f>
        <v>Modřanská 4, Praha</v>
      </c>
      <c r="D6" s="78"/>
      <c r="E6" s="77" t="s">
        <v>43</v>
      </c>
      <c r="F6" s="77" t="str">
        <f>'Stavební rozpočet'!J6</f>
        <v> </v>
      </c>
      <c r="G6" s="78"/>
      <c r="H6" s="77" t="s">
        <v>114</v>
      </c>
      <c r="I6" s="117"/>
      <c r="J6" s="1"/>
    </row>
    <row r="7" spans="1:10" ht="12.75">
      <c r="A7" s="88"/>
      <c r="B7" s="78"/>
      <c r="C7" s="78"/>
      <c r="D7" s="78"/>
      <c r="E7" s="78"/>
      <c r="F7" s="78"/>
      <c r="G7" s="78"/>
      <c r="H7" s="78"/>
      <c r="I7" s="80"/>
      <c r="J7" s="1"/>
    </row>
    <row r="8" spans="1:10" ht="12.75">
      <c r="A8" s="85" t="s">
        <v>25</v>
      </c>
      <c r="B8" s="78"/>
      <c r="C8" s="77" t="str">
        <f>'Stavební rozpočet'!G4</f>
        <v>01.04.2018</v>
      </c>
      <c r="D8" s="78"/>
      <c r="E8" s="77" t="s">
        <v>26</v>
      </c>
      <c r="F8" s="77" t="str">
        <f>'Stavební rozpočet'!G6</f>
        <v>30.04.2019</v>
      </c>
      <c r="G8" s="78"/>
      <c r="H8" s="87" t="s">
        <v>115</v>
      </c>
      <c r="I8" s="117" t="s">
        <v>8</v>
      </c>
      <c r="J8" s="1"/>
    </row>
    <row r="9" spans="1:10" ht="12.75">
      <c r="A9" s="88"/>
      <c r="B9" s="78"/>
      <c r="C9" s="78"/>
      <c r="D9" s="78"/>
      <c r="E9" s="78"/>
      <c r="F9" s="78"/>
      <c r="G9" s="78"/>
      <c r="H9" s="78"/>
      <c r="I9" s="80"/>
      <c r="J9" s="1"/>
    </row>
    <row r="10" spans="1:10" ht="12.75">
      <c r="A10" s="85" t="s">
        <v>4</v>
      </c>
      <c r="B10" s="78"/>
      <c r="C10" s="77">
        <f>'Stavební rozpočet'!D8</f>
        <v>8019</v>
      </c>
      <c r="D10" s="78"/>
      <c r="E10" s="77" t="s">
        <v>44</v>
      </c>
      <c r="F10" s="77" t="str">
        <f>'Stavební rozpočet'!J8</f>
        <v>Ing. Žubretovský</v>
      </c>
      <c r="G10" s="78"/>
      <c r="H10" s="87" t="s">
        <v>116</v>
      </c>
      <c r="I10" s="120" t="str">
        <f>'Stavební rozpočet'!G8</f>
        <v>02.02.2018</v>
      </c>
      <c r="J10" s="1"/>
    </row>
    <row r="11" spans="1:10" ht="12.75">
      <c r="A11" s="118"/>
      <c r="B11" s="119"/>
      <c r="C11" s="119"/>
      <c r="D11" s="119"/>
      <c r="E11" s="119"/>
      <c r="F11" s="119"/>
      <c r="G11" s="119"/>
      <c r="H11" s="119"/>
      <c r="I11" s="121"/>
      <c r="J11" s="1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5" customHeight="1">
      <c r="A13" s="125" t="s">
        <v>119</v>
      </c>
      <c r="B13" s="126"/>
      <c r="C13" s="126"/>
      <c r="D13" s="126"/>
      <c r="E13" s="126"/>
      <c r="F13" s="10"/>
      <c r="G13" s="10"/>
      <c r="H13" s="10"/>
      <c r="I13" s="10"/>
    </row>
    <row r="14" spans="1:10" ht="12.75">
      <c r="A14" s="127" t="s">
        <v>120</v>
      </c>
      <c r="B14" s="128"/>
      <c r="C14" s="128"/>
      <c r="D14" s="128"/>
      <c r="E14" s="129"/>
      <c r="F14" s="62" t="s">
        <v>128</v>
      </c>
      <c r="G14" s="62" t="s">
        <v>129</v>
      </c>
      <c r="H14" s="62" t="s">
        <v>130</v>
      </c>
      <c r="I14" s="62" t="s">
        <v>128</v>
      </c>
      <c r="J14" s="33"/>
    </row>
    <row r="15" spans="1:10" ht="12.75">
      <c r="A15" s="142" t="s">
        <v>91</v>
      </c>
      <c r="B15" s="143"/>
      <c r="C15" s="143"/>
      <c r="D15" s="143"/>
      <c r="E15" s="144"/>
      <c r="F15" s="63">
        <v>0</v>
      </c>
      <c r="G15" s="66"/>
      <c r="H15" s="66"/>
      <c r="I15" s="63">
        <f>F15</f>
        <v>0</v>
      </c>
      <c r="J15" s="1"/>
    </row>
    <row r="16" spans="1:10" ht="12.75">
      <c r="A16" s="142" t="s">
        <v>92</v>
      </c>
      <c r="B16" s="143"/>
      <c r="C16" s="143"/>
      <c r="D16" s="143"/>
      <c r="E16" s="144"/>
      <c r="F16" s="63">
        <v>0</v>
      </c>
      <c r="G16" s="66"/>
      <c r="H16" s="66"/>
      <c r="I16" s="63">
        <f>F16</f>
        <v>0</v>
      </c>
      <c r="J16" s="1"/>
    </row>
    <row r="17" spans="1:10" ht="12.75">
      <c r="A17" s="130" t="s">
        <v>93</v>
      </c>
      <c r="B17" s="131"/>
      <c r="C17" s="131"/>
      <c r="D17" s="131"/>
      <c r="E17" s="132"/>
      <c r="F17" s="64">
        <v>0</v>
      </c>
      <c r="G17" s="67"/>
      <c r="H17" s="67"/>
      <c r="I17" s="64">
        <f>F17</f>
        <v>0</v>
      </c>
      <c r="J17" s="1"/>
    </row>
    <row r="18" spans="1:10" ht="12.75">
      <c r="A18" s="133" t="s">
        <v>121</v>
      </c>
      <c r="B18" s="134"/>
      <c r="C18" s="134"/>
      <c r="D18" s="134"/>
      <c r="E18" s="135"/>
      <c r="F18" s="65"/>
      <c r="G18" s="68"/>
      <c r="H18" s="68"/>
      <c r="I18" s="69">
        <f>SUM(I15:I17)</f>
        <v>0</v>
      </c>
      <c r="J18" s="33"/>
    </row>
    <row r="19" spans="1:9" ht="12.75">
      <c r="A19" s="61"/>
      <c r="B19" s="61"/>
      <c r="C19" s="61"/>
      <c r="D19" s="61"/>
      <c r="E19" s="61"/>
      <c r="F19" s="61"/>
      <c r="G19" s="61"/>
      <c r="H19" s="61"/>
      <c r="I19" s="61"/>
    </row>
    <row r="20" spans="1:10" ht="12.75">
      <c r="A20" s="127" t="s">
        <v>117</v>
      </c>
      <c r="B20" s="128"/>
      <c r="C20" s="128"/>
      <c r="D20" s="128"/>
      <c r="E20" s="129"/>
      <c r="F20" s="62" t="s">
        <v>128</v>
      </c>
      <c r="G20" s="62" t="s">
        <v>129</v>
      </c>
      <c r="H20" s="62" t="s">
        <v>130</v>
      </c>
      <c r="I20" s="62" t="s">
        <v>128</v>
      </c>
      <c r="J20" s="33"/>
    </row>
    <row r="21" spans="1:10" ht="12.75">
      <c r="A21" s="142" t="s">
        <v>101</v>
      </c>
      <c r="B21" s="143"/>
      <c r="C21" s="143"/>
      <c r="D21" s="143"/>
      <c r="E21" s="144"/>
      <c r="F21" s="66"/>
      <c r="G21" s="63">
        <v>0.5</v>
      </c>
      <c r="H21" s="63">
        <f>'Krycí list rozpočtu'!C22</f>
        <v>0</v>
      </c>
      <c r="I21" s="63">
        <f>(G21/100)*H21</f>
        <v>0</v>
      </c>
      <c r="J21" s="1"/>
    </row>
    <row r="22" spans="1:10" ht="12.75">
      <c r="A22" s="142" t="s">
        <v>102</v>
      </c>
      <c r="B22" s="143"/>
      <c r="C22" s="143"/>
      <c r="D22" s="143"/>
      <c r="E22" s="144"/>
      <c r="F22" s="63"/>
      <c r="G22" s="66"/>
      <c r="H22" s="66"/>
      <c r="I22" s="63">
        <f>F22</f>
        <v>0</v>
      </c>
      <c r="J22" s="1"/>
    </row>
    <row r="23" spans="1:10" ht="12.75">
      <c r="A23" s="142" t="s">
        <v>103</v>
      </c>
      <c r="B23" s="143"/>
      <c r="C23" s="143"/>
      <c r="D23" s="143"/>
      <c r="E23" s="144"/>
      <c r="F23" s="63">
        <v>0</v>
      </c>
      <c r="G23" s="66"/>
      <c r="H23" s="66"/>
      <c r="I23" s="63">
        <f>F23</f>
        <v>0</v>
      </c>
      <c r="J23" s="1"/>
    </row>
    <row r="24" spans="1:10" ht="12.75">
      <c r="A24" s="142" t="s">
        <v>104</v>
      </c>
      <c r="B24" s="143"/>
      <c r="C24" s="143"/>
      <c r="D24" s="143"/>
      <c r="E24" s="144"/>
      <c r="F24" s="63">
        <v>0</v>
      </c>
      <c r="G24" s="66"/>
      <c r="H24" s="66"/>
      <c r="I24" s="63">
        <f>F24</f>
        <v>0</v>
      </c>
      <c r="J24" s="1"/>
    </row>
    <row r="25" spans="1:10" ht="12.75">
      <c r="A25" s="142" t="s">
        <v>105</v>
      </c>
      <c r="B25" s="143"/>
      <c r="C25" s="143"/>
      <c r="D25" s="143"/>
      <c r="E25" s="144"/>
      <c r="F25" s="63">
        <v>0</v>
      </c>
      <c r="G25" s="66"/>
      <c r="H25" s="66"/>
      <c r="I25" s="63">
        <f>F25</f>
        <v>0</v>
      </c>
      <c r="J25" s="1"/>
    </row>
    <row r="26" spans="1:10" ht="12.75">
      <c r="A26" s="130" t="s">
        <v>106</v>
      </c>
      <c r="B26" s="131"/>
      <c r="C26" s="131"/>
      <c r="D26" s="131"/>
      <c r="E26" s="132"/>
      <c r="F26" s="64">
        <v>0</v>
      </c>
      <c r="G26" s="67"/>
      <c r="H26" s="67"/>
      <c r="I26" s="64">
        <f>F26</f>
        <v>0</v>
      </c>
      <c r="J26" s="1"/>
    </row>
    <row r="27" spans="1:10" ht="12.75">
      <c r="A27" s="133" t="s">
        <v>122</v>
      </c>
      <c r="B27" s="134"/>
      <c r="C27" s="134"/>
      <c r="D27" s="134"/>
      <c r="E27" s="135"/>
      <c r="F27" s="65"/>
      <c r="G27" s="68"/>
      <c r="H27" s="68"/>
      <c r="I27" s="69">
        <f>SUM(I21:I26)</f>
        <v>0</v>
      </c>
      <c r="J27" s="33"/>
    </row>
    <row r="28" spans="1:9" ht="12.75">
      <c r="A28" s="61"/>
      <c r="B28" s="61"/>
      <c r="C28" s="61"/>
      <c r="D28" s="61"/>
      <c r="E28" s="61"/>
      <c r="F28" s="61"/>
      <c r="G28" s="61"/>
      <c r="H28" s="61"/>
      <c r="I28" s="61"/>
    </row>
    <row r="29" spans="1:10" ht="15" customHeight="1">
      <c r="A29" s="136" t="s">
        <v>123</v>
      </c>
      <c r="B29" s="137"/>
      <c r="C29" s="137"/>
      <c r="D29" s="137"/>
      <c r="E29" s="138"/>
      <c r="F29" s="139">
        <f>I18+I27</f>
        <v>0</v>
      </c>
      <c r="G29" s="140"/>
      <c r="H29" s="140"/>
      <c r="I29" s="141"/>
      <c r="J29" s="33"/>
    </row>
    <row r="30" spans="1:9" ht="12.75">
      <c r="A30" s="55"/>
      <c r="B30" s="55"/>
      <c r="C30" s="55"/>
      <c r="D30" s="55"/>
      <c r="E30" s="55"/>
      <c r="F30" s="55"/>
      <c r="G30" s="55"/>
      <c r="H30" s="55"/>
      <c r="I30" s="55"/>
    </row>
    <row r="33" spans="1:9" ht="15" customHeight="1">
      <c r="A33" s="125" t="s">
        <v>124</v>
      </c>
      <c r="B33" s="126"/>
      <c r="C33" s="126"/>
      <c r="D33" s="126"/>
      <c r="E33" s="126"/>
      <c r="F33" s="10"/>
      <c r="G33" s="10"/>
      <c r="H33" s="10"/>
      <c r="I33" s="10"/>
    </row>
    <row r="34" spans="1:10" ht="12.75">
      <c r="A34" s="127" t="s">
        <v>125</v>
      </c>
      <c r="B34" s="128"/>
      <c r="C34" s="128"/>
      <c r="D34" s="128"/>
      <c r="E34" s="129"/>
      <c r="F34" s="62" t="s">
        <v>128</v>
      </c>
      <c r="G34" s="62" t="s">
        <v>129</v>
      </c>
      <c r="H34" s="62" t="s">
        <v>130</v>
      </c>
      <c r="I34" s="62" t="s">
        <v>128</v>
      </c>
      <c r="J34" s="33"/>
    </row>
    <row r="35" spans="1:10" ht="12.75">
      <c r="A35" s="130"/>
      <c r="B35" s="131"/>
      <c r="C35" s="131"/>
      <c r="D35" s="131"/>
      <c r="E35" s="132"/>
      <c r="F35" s="64">
        <v>0</v>
      </c>
      <c r="G35" s="67"/>
      <c r="H35" s="67"/>
      <c r="I35" s="64">
        <f>F35</f>
        <v>0</v>
      </c>
      <c r="J35" s="1"/>
    </row>
    <row r="36" spans="1:10" ht="12.75">
      <c r="A36" s="133" t="s">
        <v>126</v>
      </c>
      <c r="B36" s="134"/>
      <c r="C36" s="134"/>
      <c r="D36" s="134"/>
      <c r="E36" s="135"/>
      <c r="F36" s="65"/>
      <c r="G36" s="68"/>
      <c r="H36" s="68"/>
      <c r="I36" s="69">
        <f>SUM(I35:I35)</f>
        <v>0</v>
      </c>
      <c r="J36" s="33"/>
    </row>
    <row r="37" spans="1:9" ht="12.75">
      <c r="A37" s="55"/>
      <c r="B37" s="55"/>
      <c r="C37" s="55"/>
      <c r="D37" s="55"/>
      <c r="E37" s="55"/>
      <c r="F37" s="55"/>
      <c r="G37" s="55"/>
      <c r="H37" s="55"/>
      <c r="I37" s="55"/>
    </row>
  </sheetData>
  <sheetProtection/>
  <mergeCells count="51">
    <mergeCell ref="E4:E5"/>
    <mergeCell ref="F4:G5"/>
    <mergeCell ref="C1:I1"/>
    <mergeCell ref="A2:B3"/>
    <mergeCell ref="C2:D3"/>
    <mergeCell ref="E2:E3"/>
    <mergeCell ref="F2:G3"/>
    <mergeCell ref="H2:H3"/>
    <mergeCell ref="I2:I3"/>
    <mergeCell ref="H4:H5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H10:H11"/>
    <mergeCell ref="I10:I11"/>
    <mergeCell ref="A8:B9"/>
    <mergeCell ref="C8:D9"/>
    <mergeCell ref="E8:E9"/>
    <mergeCell ref="F8:G9"/>
    <mergeCell ref="A13:E13"/>
    <mergeCell ref="A14:E14"/>
    <mergeCell ref="A15:E15"/>
    <mergeCell ref="A16:E16"/>
    <mergeCell ref="H8:H9"/>
    <mergeCell ref="I8:I9"/>
    <mergeCell ref="A10:B11"/>
    <mergeCell ref="C10:D11"/>
    <mergeCell ref="E10:E11"/>
    <mergeCell ref="F10:G11"/>
    <mergeCell ref="F29:I29"/>
    <mergeCell ref="A22:E22"/>
    <mergeCell ref="A23:E23"/>
    <mergeCell ref="A24:E24"/>
    <mergeCell ref="A25:E25"/>
    <mergeCell ref="A17:E17"/>
    <mergeCell ref="A18:E18"/>
    <mergeCell ref="A20:E20"/>
    <mergeCell ref="A21:E21"/>
    <mergeCell ref="A33:E33"/>
    <mergeCell ref="A34:E34"/>
    <mergeCell ref="A35:E35"/>
    <mergeCell ref="A36:E36"/>
    <mergeCell ref="A26:E26"/>
    <mergeCell ref="A27:E27"/>
    <mergeCell ref="A29:E2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J&amp;T advokátní kancelář </cp:lastModifiedBy>
  <dcterms:created xsi:type="dcterms:W3CDTF">2018-02-02T12:48:15Z</dcterms:created>
  <dcterms:modified xsi:type="dcterms:W3CDTF">2018-02-05T14:44:13Z</dcterms:modified>
  <cp:category/>
  <cp:version/>
  <cp:contentType/>
  <cp:contentStatus/>
</cp:coreProperties>
</file>