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71 - Pavlíkova, oprava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'2571 - Pavlíkova, oprava ...'!$C$121:$K$159</definedName>
    <definedName name="_xlnm.Print_Area" localSheetId="1">'2571 - Pavlíkova, oprava ...'!$C$4:$J$76,'2571 - Pavlíkova, oprava ...'!$C$82:$J$105,'2571 - Pavlíkova, oprava ...'!$C$111:$J$159</definedName>
    <definedName name="_xlnm.Print_Titles" localSheetId="1">'2571 - Pavlíkova, oprava 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119"/>
  <c r="J15"/>
  <c r="J13"/>
  <c r="E13"/>
  <c r="F118"/>
  <c r="J12"/>
  <c r="J10"/>
  <c r="J116"/>
  <c i="1" r="L90"/>
  <c r="AM90"/>
  <c r="AM89"/>
  <c r="L89"/>
  <c r="AM87"/>
  <c r="L87"/>
  <c r="L85"/>
  <c r="L84"/>
  <c i="2" r="BK158"/>
  <c r="J157"/>
  <c r="BK153"/>
  <c r="BK149"/>
  <c r="BK147"/>
  <c r="BK144"/>
  <c r="J142"/>
  <c r="BK140"/>
  <c r="BK137"/>
  <c r="BK134"/>
  <c r="J133"/>
  <c r="J129"/>
  <c r="BK128"/>
  <c r="J126"/>
  <c r="J159"/>
  <c r="BK155"/>
  <c r="BK152"/>
  <c r="J149"/>
  <c r="J147"/>
  <c r="BK143"/>
  <c r="J141"/>
  <c r="BK139"/>
  <c r="BK135"/>
  <c r="BK133"/>
  <c r="J130"/>
  <c r="J128"/>
  <c r="BK126"/>
  <c r="BK159"/>
  <c r="J155"/>
  <c r="J152"/>
  <c r="J148"/>
  <c r="J146"/>
  <c r="J143"/>
  <c r="BK141"/>
  <c r="J139"/>
  <c r="J135"/>
  <c r="BK131"/>
  <c r="BK130"/>
  <c r="J127"/>
  <c r="BK125"/>
  <c r="J158"/>
  <c r="BK157"/>
  <c r="J153"/>
  <c r="BK148"/>
  <c r="BK146"/>
  <c r="J144"/>
  <c r="BK142"/>
  <c r="J140"/>
  <c r="J137"/>
  <c r="J134"/>
  <c r="J131"/>
  <c r="BK129"/>
  <c r="BK127"/>
  <c r="J125"/>
  <c i="1" r="AS94"/>
  <c i="2" l="1" r="T138"/>
  <c r="BK124"/>
  <c r="J124"/>
  <c r="J96"/>
  <c r="P124"/>
  <c r="R124"/>
  <c r="T124"/>
  <c r="BK132"/>
  <c r="J132"/>
  <c r="J97"/>
  <c r="P132"/>
  <c r="R132"/>
  <c r="T132"/>
  <c r="BK138"/>
  <c r="J138"/>
  <c r="J99"/>
  <c r="P138"/>
  <c r="R138"/>
  <c r="BK145"/>
  <c r="J145"/>
  <c r="J100"/>
  <c r="P145"/>
  <c r="R145"/>
  <c r="T145"/>
  <c r="BK151"/>
  <c r="J151"/>
  <c r="J102"/>
  <c r="P151"/>
  <c r="R151"/>
  <c r="T151"/>
  <c r="T150"/>
  <c r="BK156"/>
  <c r="J156"/>
  <c r="J104"/>
  <c r="P156"/>
  <c r="R156"/>
  <c r="T156"/>
  <c r="BK136"/>
  <c r="J136"/>
  <c r="J98"/>
  <c r="BK154"/>
  <c r="J154"/>
  <c r="J103"/>
  <c r="F89"/>
  <c r="F90"/>
  <c r="BE126"/>
  <c r="BE127"/>
  <c r="BE129"/>
  <c r="BE134"/>
  <c r="BE139"/>
  <c r="BE141"/>
  <c r="BE142"/>
  <c r="BE147"/>
  <c r="BE152"/>
  <c r="J87"/>
  <c r="J89"/>
  <c r="J90"/>
  <c r="BE125"/>
  <c r="BE128"/>
  <c r="BE130"/>
  <c r="BE131"/>
  <c r="BE133"/>
  <c r="BE135"/>
  <c r="BE137"/>
  <c r="BE140"/>
  <c r="BE143"/>
  <c r="BE144"/>
  <c r="BE146"/>
  <c r="BE148"/>
  <c r="BE149"/>
  <c r="BE153"/>
  <c r="BE155"/>
  <c r="BE157"/>
  <c r="BE158"/>
  <c r="BE159"/>
  <c r="F32"/>
  <c i="1" r="BA95"/>
  <c r="BA94"/>
  <c r="W30"/>
  <c i="2" r="J32"/>
  <c i="1" r="AW95"/>
  <c i="2" r="F34"/>
  <c i="1" r="BC95"/>
  <c r="BC94"/>
  <c r="W32"/>
  <c i="2" r="F33"/>
  <c i="1" r="BB95"/>
  <c r="BB94"/>
  <c r="W31"/>
  <c i="2" r="F35"/>
  <c i="1" r="BD95"/>
  <c r="BD94"/>
  <c r="W33"/>
  <c i="2" l="1" r="R150"/>
  <c r="P150"/>
  <c r="T123"/>
  <c r="T122"/>
  <c r="R123"/>
  <c r="R122"/>
  <c r="P123"/>
  <c r="P122"/>
  <c i="1" r="AU95"/>
  <c i="2" r="BK123"/>
  <c r="J123"/>
  <c r="J95"/>
  <c r="BK150"/>
  <c r="J150"/>
  <c r="J101"/>
  <c i="1" r="AU94"/>
  <c r="AW94"/>
  <c r="AK30"/>
  <c r="AY94"/>
  <c r="AX94"/>
  <c i="2" r="F31"/>
  <c i="1" r="AZ95"/>
  <c r="AZ94"/>
  <c r="AV94"/>
  <c r="AK29"/>
  <c i="2" r="J31"/>
  <c i="1" r="AV95"/>
  <c r="AT95"/>
  <c i="2" l="1" r="BK122"/>
  <c r="J122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<sst xmlns="http://schemas.openxmlformats.org/spreadsheetml/2006/main">
  <si>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</si>
  <si>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</si>
  <si>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</si>
  <si>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</si>
  <si>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{67f3f213-1cae-4af9-9214-ef43cdf402b8}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</si>
  <si>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</si>
  <si>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</si>
  <si>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</si>
  <si>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</si>
  <si>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</si>
  <si>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</si>
  <si>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</si>
  <si>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</si>
  <si>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</si>
  <si>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2571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</si>
  <si>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</si>
  <si>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</si>
  <si>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Pavlíkova, oprava chodníku vnitrobloku v Praze 12</t>
  </si>
  <si>
    <t>KSO:</t>
  </si>
  <si>
    <t>CC-CZ:</t>
  </si>
  <si>
    <t>Místo:</t>
  </si>
  <si>
    <t xml:space="preserve"> </t>
  </si>
  <si>
    <t>Datum:</t>
  </si>
  <si>
    <t>10. 8. 2025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</si>
  <si>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</si>
  <si>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</si>
  <si>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</si>
  <si>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</si>
  <si>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</si>
  <si>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</si>
  <si>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</si>
  <si>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</si>
  <si>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</si>
  <si>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</si>
  <si>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</si>
  <si>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</si>
  <si>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</si>
  <si>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</si>
  <si>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</si>
  <si>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</si>
  <si>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</si>
  <si>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</si>
  <si>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</si>
  <si>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</si>
  <si>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</si>
  <si>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</si>
  <si>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</si>
  <si>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</si>
  <si>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</si>
  <si>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</si>
  <si>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</si>
  <si>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</si>
  <si>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</si>
  <si>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</si>
  <si>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</si>
  <si>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</si>
  <si>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</si>
  <si>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</si>
  <si>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</si>
  <si>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</si>
  <si>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</si>
  <si>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</si>
  <si>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</si>
  <si>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</si>
  <si>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</si>
  <si>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</si>
  <si>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</si>
  <si>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</si>
  <si>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</si>
  <si>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</si>
  <si>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</si>
  <si>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</si>
  <si>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</si>
  <si>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</si>
  <si>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</si>
  <si>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</si>
  <si>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</si>
  <si>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</si>
  <si>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</si>
  <si>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</si>
  <si>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</si>
  <si>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</si>
  <si>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</si>
  <si>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</si>
  <si>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</si>
  <si>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</si>
  <si>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</si>
  <si>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</si>
  <si>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</si>
  <si>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</si>
  <si>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</si>
  <si>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</si>
  <si>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</si>
  <si>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</si>
  <si>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</si>
  <si>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</si>
  <si>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</si>
  <si>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</si>
  <si>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</si>
  <si>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</si>
  <si>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</si>
  <si>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</si>
  <si>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</si>
  <si>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</si>
  <si>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</si>
  <si>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</si>
  <si>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</si>
  <si>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</si>
  <si>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</si>
  <si>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</si>
  <si>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</si>
  <si>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</si>
  <si>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</si>
  <si>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</si>
  <si>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</si>
  <si>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</si>
  <si>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</si>
  <si>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</si>
  <si>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</si>
  <si>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-1766782880</t>
  </si>
  <si>
    <t>122351101</t>
  </si>
  <si>
    <t>Odkopávky a prokopávky nezapažené v hornině třídy těžitelnosti II skupiny 4 objem do 20 m3 strojně</t>
  </si>
  <si>
    <t>m3</t>
  </si>
  <si>
    <t>-1045023870</t>
  </si>
  <si>
    <t>3</t>
  </si>
  <si>
    <t>122551101</t>
  </si>
  <si>
    <t>Odkopávky a prokopávky nezapažené v hornině třídy těžitelnosti III skupiny 6 objem do 20 m3 strojně</t>
  </si>
  <si>
    <t>-1385715985</t>
  </si>
  <si>
    <t>181152302</t>
  </si>
  <si>
    <t>Úprava pláně pro silnice a dálnice v zářezech se zhutněním</t>
  </si>
  <si>
    <t>1232765874</t>
  </si>
  <si>
    <t>5</t>
  </si>
  <si>
    <t>181411131</t>
  </si>
  <si>
    <t xml:space="preserve">Založení parkového trávníku výsevem </t>
  </si>
  <si>
    <t>-1201113523</t>
  </si>
  <si>
    <t>6</t>
  </si>
  <si>
    <t>M</t>
  </si>
  <si>
    <t>00572410</t>
  </si>
  <si>
    <t>osivo směs travní parková</t>
  </si>
  <si>
    <t>kg</t>
  </si>
  <si>
    <t>8</t>
  </si>
  <si>
    <t>-2090693509</t>
  </si>
  <si>
    <t>7</t>
  </si>
  <si>
    <t>R 1001</t>
  </si>
  <si>
    <t>ochrana vedení IS (ODKOPÁNÍ, chránička-TK žlab, ZÁSYP, HUTNĚNÍ)</t>
  </si>
  <si>
    <t>m</t>
  </si>
  <si>
    <t>806482920</t>
  </si>
  <si>
    <t>Komunikace pozemní</t>
  </si>
  <si>
    <t>564861011</t>
  </si>
  <si>
    <t>Podklad ze štěrkodrtě ŠD plochy do 100 m2 tl 200 mm</t>
  </si>
  <si>
    <t>405470677</t>
  </si>
  <si>
    <t>9</t>
  </si>
  <si>
    <t>596212210</t>
  </si>
  <si>
    <t>Kladení zámkové dlažby pozemních komunikací ručně tl 80 mm skupiny A pl do 50 m2</t>
  </si>
  <si>
    <t>-660497157</t>
  </si>
  <si>
    <t>10</t>
  </si>
  <si>
    <t>59245020</t>
  </si>
  <si>
    <t>dlažba tvar obdélník betonová 200x100x80mm přírodní</t>
  </si>
  <si>
    <t>-1976688188</t>
  </si>
  <si>
    <t>Trubní vedení</t>
  </si>
  <si>
    <t>11</t>
  </si>
  <si>
    <t>899331111</t>
  </si>
  <si>
    <t>Výšková úprava uličního vstupu nebo vpusti do 200 mm zvýšením poklopu</t>
  </si>
  <si>
    <t>kus</t>
  </si>
  <si>
    <t>-827123907</t>
  </si>
  <si>
    <t>Ostatní konstrukce a práce-bourání</t>
  </si>
  <si>
    <t>916131213</t>
  </si>
  <si>
    <t>Osazení silničního obrubníku betonového stojatého s boční opěrou do lože z betonu prostého</t>
  </si>
  <si>
    <t>-1449833294</t>
  </si>
  <si>
    <t>13</t>
  </si>
  <si>
    <t>59217062</t>
  </si>
  <si>
    <t>obrubník parkový betonový 1000x50x250mm přírodní</t>
  </si>
  <si>
    <t>-818093823</t>
  </si>
  <si>
    <t>14</t>
  </si>
  <si>
    <t>935113212</t>
  </si>
  <si>
    <t>Osazení odvodňovacího betonového žlabu s krycím roštem šířky přes 200 mm</t>
  </si>
  <si>
    <t>-1446662440</t>
  </si>
  <si>
    <t>15</t>
  </si>
  <si>
    <t>592270xx</t>
  </si>
  <si>
    <t>žlab odvodňovací betonový s roštem 500x300 délka 1000mm pojezdový TNV</t>
  </si>
  <si>
    <t>1365877038</t>
  </si>
  <si>
    <t>16</t>
  </si>
  <si>
    <t>5922164xx</t>
  </si>
  <si>
    <t xml:space="preserve">vpusťový komplet betonový </t>
  </si>
  <si>
    <t>2039475201</t>
  </si>
  <si>
    <t>17</t>
  </si>
  <si>
    <t>S205</t>
  </si>
  <si>
    <t>Sadové práce</t>
  </si>
  <si>
    <t>kpl</t>
  </si>
  <si>
    <t>842998363</t>
  </si>
  <si>
    <t>997</t>
  </si>
  <si>
    <t>Přesun sutě</t>
  </si>
  <si>
    <t>18</t>
  </si>
  <si>
    <t>997211521</t>
  </si>
  <si>
    <t>Vodorovná doprava vybouraných hmot po suchu na vzdálenost do 1 km</t>
  </si>
  <si>
    <t>t</t>
  </si>
  <si>
    <t>1132917708</t>
  </si>
  <si>
    <t>19</t>
  </si>
  <si>
    <t>997211529</t>
  </si>
  <si>
    <t>Příplatek ZKD 19 km u vodorovné dopravy vybouraných hmot</t>
  </si>
  <si>
    <t>1360939522</t>
  </si>
  <si>
    <t>20</t>
  </si>
  <si>
    <t>997221861</t>
  </si>
  <si>
    <t>Poplatek za uložení stavebního odpadu na recyklační skládce (skládkovné) z prostého betonu pod kódem 17 01 01</t>
  </si>
  <si>
    <t>646948070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</si>
  <si>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</si>
  <si>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</si>
  <si>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</si>
  <si>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VRN</t>
  </si>
  <si>
    <t>Vedlejší rozpočtové náklady</t>
  </si>
  <si>
    <t>VRN1</t>
  </si>
  <si>
    <t>Průzkumné, geodetické a projektové práce</t>
  </si>
  <si>
    <t>22</t>
  </si>
  <si>
    <t>012303000</t>
  </si>
  <si>
    <t>Geodetické práce po výstavbě</t>
  </si>
  <si>
    <t>1024</t>
  </si>
  <si>
    <t>-1708100044</t>
  </si>
  <si>
    <t>23</t>
  </si>
  <si>
    <t>013254000</t>
  </si>
  <si>
    <t>Dokumentace skutečného provedení stavby</t>
  </si>
  <si>
    <t>-451335691</t>
  </si>
  <si>
    <t>VRN3</t>
  </si>
  <si>
    <t>Zařízení staveniště</t>
  </si>
  <si>
    <t>24</t>
  </si>
  <si>
    <t>030001000</t>
  </si>
  <si>
    <t>…</t>
  </si>
  <si>
    <t>2079559743</t>
  </si>
  <si>
    <t>VRN9</t>
  </si>
  <si>
    <t>Ostatní náklady</t>
  </si>
  <si>
    <t>25</t>
  </si>
  <si>
    <t>090001000</t>
  </si>
  <si>
    <t>DIO, DIR</t>
  </si>
  <si>
    <t>-612473637</t>
  </si>
  <si>
    <t>26</t>
  </si>
  <si>
    <t>R-007</t>
  </si>
  <si>
    <t>Sondy</t>
  </si>
  <si>
    <t>-1335340556</t>
  </si>
  <si>
    <t>27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</si>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</sst>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2571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Pavlíkova, oprava chodníku vnitrobloku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10. 8. 2025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24.7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'2571 - Pavlíkova, oprava 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'2571 - Pavlíkova, oprava ...'!P122</f>
        <v>0</v>
      </c>
      <c r="AV95" s="107">
        <f>'2571 - Pavlíkova, oprava ...'!J31</f>
        <v>0</v>
      </c>
      <c r="AW95" s="107">
        <f>'2571 - Pavlíkova, oprava ...'!J32</f>
        <v>0</v>
      </c>
      <c r="AX95" s="107">
        <f>'2571 - Pavlíkova, oprava ...'!J33</f>
        <v>0</v>
      </c>
      <c r="AY95" s="107">
        <f>'2571 - Pavlíkova, oprava ...'!J34</f>
        <v>0</v>
      </c>
      <c r="AZ95" s="107">
        <f>'2571 - Pavlíkova, oprava ...'!F31</f>
        <v>0</v>
      </c>
      <c r="BA95" s="107">
        <f>'2571 - Pavlíkova, oprava ...'!F32</f>
        <v>0</v>
      </c>
      <c r="BB95" s="107">
        <f>'2571 - Pavlíkova, oprava ...'!F33</f>
        <v>0</v>
      </c>
      <c r="BC95" s="107">
        <f>'2571 - Pavlíkova, oprava ...'!F34</f>
        <v>0</v>
      </c>
      <c r="BD95" s="109">
        <f>'2571 - Pavlíkova, oprava 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71 - Pavlíkova, oprav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10. 8. 2025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ROUND(J122,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ROUND((SUM(BE122:BE159)),  2)</f>
        <v>0</v>
      </c>
      <c r="G31" s="34"/>
      <c r="H31" s="34"/>
      <c r="I31" s="118">
        <v>0.20999999999999999</v>
      </c>
      <c r="J31" s="117">
        <f>ROUND(((SUM(BE122:BE159))*I31),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ROUND((SUM(BF122:BF159)),  2)</f>
        <v>0</v>
      </c>
      <c r="G32" s="34"/>
      <c r="H32" s="34"/>
      <c r="I32" s="118">
        <v>0.12</v>
      </c>
      <c r="J32" s="117">
        <f>ROUND(((SUM(BF122:BF159))*I32),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ROUND((SUM(BG122:BG159)),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ROUND((SUM(BH122:BH159)),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ROUND((SUM(BI122:BI159)),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Pavlíkova, oprava chodníku vnitrobloku v Praze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10. 8. 2025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J122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J123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J124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J132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J136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J138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J145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0"/>
      <c r="C101" s="9"/>
      <c r="D101" s="131" t="s">
        <v>93</v>
      </c>
      <c r="E101" s="132"/>
      <c r="F101" s="132"/>
      <c r="G101" s="132"/>
      <c r="H101" s="132"/>
      <c r="I101" s="132"/>
      <c r="J101" s="133">
        <f>J150</f>
        <v>0</v>
      </c>
      <c r="K101" s="9"/>
      <c r="L101" s="13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J151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J154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J156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97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E7</f>
        <v>Pavlíkova, oprava chodníku vnitrobloku v Praze 12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F10</f>
        <v xml:space="preserve"> </v>
      </c>
      <c r="G116" s="34"/>
      <c r="H116" s="34"/>
      <c r="I116" s="28" t="s">
        <v>22</v>
      </c>
      <c r="J116" s="65" t="str">
        <f>IF(J10="","",J10)</f>
        <v>10. 8. 2025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E13</f>
        <v xml:space="preserve"> </v>
      </c>
      <c r="G118" s="34"/>
      <c r="H118" s="34"/>
      <c r="I118" s="28" t="s">
        <v>29</v>
      </c>
      <c r="J118" s="32" t="str">
        <f>E19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IF(E16="","",E16)</f>
        <v>Vyplň údaj</v>
      </c>
      <c r="G119" s="34"/>
      <c r="H119" s="34"/>
      <c r="I119" s="28" t="s">
        <v>31</v>
      </c>
      <c r="J119" s="32" t="str">
        <f>E22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38"/>
      <c r="B121" s="139"/>
      <c r="C121" s="140" t="s">
        <v>98</v>
      </c>
      <c r="D121" s="141" t="s">
        <v>58</v>
      </c>
      <c r="E121" s="141" t="s">
        <v>54</v>
      </c>
      <c r="F121" s="141" t="s">
        <v>55</v>
      </c>
      <c r="G121" s="141" t="s">
        <v>99</v>
      </c>
      <c r="H121" s="141" t="s">
        <v>100</v>
      </c>
      <c r="I121" s="141" t="s">
        <v>101</v>
      </c>
      <c r="J121" s="142" t="s">
        <v>84</v>
      </c>
      <c r="K121" s="143" t="s">
        <v>102</v>
      </c>
      <c r="L121" s="144"/>
      <c r="M121" s="82" t="s">
        <v>1</v>
      </c>
      <c r="N121" s="83" t="s">
        <v>37</v>
      </c>
      <c r="O121" s="83" t="s">
        <v>103</v>
      </c>
      <c r="P121" s="83" t="s">
        <v>104</v>
      </c>
      <c r="Q121" s="83" t="s">
        <v>105</v>
      </c>
      <c r="R121" s="83" t="s">
        <v>106</v>
      </c>
      <c r="S121" s="83" t="s">
        <v>107</v>
      </c>
      <c r="T121" s="84" t="s">
        <v>108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="2" customFormat="1" ht="22.8" customHeight="1">
      <c r="A122" s="34"/>
      <c r="B122" s="35"/>
      <c r="C122" s="89" t="s">
        <v>109</v>
      </c>
      <c r="D122" s="34"/>
      <c r="E122" s="34"/>
      <c r="F122" s="34"/>
      <c r="G122" s="34"/>
      <c r="H122" s="34"/>
      <c r="I122" s="34"/>
      <c r="J122" s="145">
        <f>BK122</f>
        <v>0</v>
      </c>
      <c r="K122" s="34"/>
      <c r="L122" s="35"/>
      <c r="M122" s="85"/>
      <c r="N122" s="69"/>
      <c r="O122" s="86"/>
      <c r="P122" s="146">
        <f>P123+P150</f>
        <v>0</v>
      </c>
      <c r="Q122" s="86"/>
      <c r="R122" s="146">
        <f>R123+R150</f>
        <v>148.25876</v>
      </c>
      <c r="S122" s="86"/>
      <c r="T122" s="147">
        <f>T123+T150</f>
        <v>76.5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72</v>
      </c>
      <c r="AU122" s="15" t="s">
        <v>86</v>
      </c>
      <c r="BK122" s="148">
        <f>BK123+BK150</f>
        <v>0</v>
      </c>
    </row>
    <row r="123" s="12" customFormat="1" ht="25.92" customHeight="1">
      <c r="A123" s="12"/>
      <c r="B123" s="149"/>
      <c r="C123" s="12"/>
      <c r="D123" s="150" t="s">
        <v>72</v>
      </c>
      <c r="E123" s="151" t="s">
        <v>110</v>
      </c>
      <c r="F123" s="151" t="s">
        <v>111</v>
      </c>
      <c r="G123" s="12"/>
      <c r="H123" s="12"/>
      <c r="I123" s="152"/>
      <c r="J123" s="153">
        <f>BK123</f>
        <v>0</v>
      </c>
      <c r="K123" s="12"/>
      <c r="L123" s="149"/>
      <c r="M123" s="154"/>
      <c r="N123" s="155"/>
      <c r="O123" s="155"/>
      <c r="P123" s="156">
        <f>P124+P132+P136+P138+P145</f>
        <v>0</v>
      </c>
      <c r="Q123" s="155"/>
      <c r="R123" s="156">
        <f>R124+R132+R136+R138+R145</f>
        <v>148.23104000000001</v>
      </c>
      <c r="S123" s="155"/>
      <c r="T123" s="157">
        <f>T124+T132+T136+T138+T145</f>
        <v>76.5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78</v>
      </c>
      <c r="AT123" s="158" t="s">
        <v>72</v>
      </c>
      <c r="AU123" s="158" t="s">
        <v>73</v>
      </c>
      <c r="AY123" s="150" t="s">
        <v>112</v>
      </c>
      <c r="BK123" s="159">
        <f>BK124+BK132+BK136+BK138+BK145</f>
        <v>0</v>
      </c>
    </row>
    <row r="124" s="12" customFormat="1" ht="22.8" customHeight="1">
      <c r="A124" s="12"/>
      <c r="B124" s="149"/>
      <c r="C124" s="12"/>
      <c r="D124" s="150" t="s">
        <v>72</v>
      </c>
      <c r="E124" s="160" t="s">
        <v>78</v>
      </c>
      <c r="F124" s="160" t="s">
        <v>113</v>
      </c>
      <c r="G124" s="12"/>
      <c r="H124" s="12"/>
      <c r="I124" s="152"/>
      <c r="J124" s="161">
        <f>BK124</f>
        <v>0</v>
      </c>
      <c r="K124" s="12"/>
      <c r="L124" s="149"/>
      <c r="M124" s="154"/>
      <c r="N124" s="155"/>
      <c r="O124" s="155"/>
      <c r="P124" s="156">
        <f>SUM(P125:P131)</f>
        <v>0</v>
      </c>
      <c r="Q124" s="155"/>
      <c r="R124" s="156">
        <f>SUM(R125:R131)</f>
        <v>0.0023999999999999998</v>
      </c>
      <c r="S124" s="155"/>
      <c r="T124" s="157">
        <f>SUM(T125:T131)</f>
        <v>76.5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0" t="s">
        <v>78</v>
      </c>
      <c r="AT124" s="158" t="s">
        <v>72</v>
      </c>
      <c r="AU124" s="158" t="s">
        <v>78</v>
      </c>
      <c r="AY124" s="150" t="s">
        <v>112</v>
      </c>
      <c r="BK124" s="159">
        <f>SUM(BK125:BK131)</f>
        <v>0</v>
      </c>
    </row>
    <row r="125" s="2" customFormat="1" ht="33" customHeight="1">
      <c r="A125" s="34"/>
      <c r="B125" s="162"/>
      <c r="C125" s="163" t="s">
        <v>78</v>
      </c>
      <c r="D125" s="163" t="s">
        <v>114</v>
      </c>
      <c r="E125" s="164" t="s">
        <v>115</v>
      </c>
      <c r="F125" s="165" t="s">
        <v>116</v>
      </c>
      <c r="G125" s="166" t="s">
        <v>117</v>
      </c>
      <c r="H125" s="167">
        <v>300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0.255</v>
      </c>
      <c r="T125" s="174">
        <f>S125*H125</f>
        <v>76.5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118</v>
      </c>
      <c r="AT125" s="175" t="s">
        <v>114</v>
      </c>
      <c r="AU125" s="175" t="s">
        <v>80</v>
      </c>
      <c r="AY125" s="15" t="s">
        <v>112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118</v>
      </c>
      <c r="BM125" s="175" t="s">
        <v>119</v>
      </c>
    </row>
    <row r="126" s="2" customFormat="1" ht="33" customHeight="1">
      <c r="A126" s="34"/>
      <c r="B126" s="162"/>
      <c r="C126" s="163" t="s">
        <v>80</v>
      </c>
      <c r="D126" s="163" t="s">
        <v>114</v>
      </c>
      <c r="E126" s="164" t="s">
        <v>120</v>
      </c>
      <c r="F126" s="165" t="s">
        <v>121</v>
      </c>
      <c r="G126" s="166" t="s">
        <v>122</v>
      </c>
      <c r="H126" s="167">
        <v>90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38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118</v>
      </c>
      <c r="AT126" s="175" t="s">
        <v>114</v>
      </c>
      <c r="AU126" s="175" t="s">
        <v>80</v>
      </c>
      <c r="AY126" s="15" t="s">
        <v>112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78</v>
      </c>
      <c r="BK126" s="176">
        <f>ROUND(I126*H126,2)</f>
        <v>0</v>
      </c>
      <c r="BL126" s="15" t="s">
        <v>118</v>
      </c>
      <c r="BM126" s="175" t="s">
        <v>123</v>
      </c>
    </row>
    <row r="127" s="2" customFormat="1" ht="33" customHeight="1">
      <c r="A127" s="34"/>
      <c r="B127" s="162"/>
      <c r="C127" s="163" t="s">
        <v>124</v>
      </c>
      <c r="D127" s="163" t="s">
        <v>114</v>
      </c>
      <c r="E127" s="164" t="s">
        <v>125</v>
      </c>
      <c r="F127" s="165" t="s">
        <v>126</v>
      </c>
      <c r="G127" s="166" t="s">
        <v>122</v>
      </c>
      <c r="H127" s="167">
        <v>10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118</v>
      </c>
      <c r="AT127" s="175" t="s">
        <v>114</v>
      </c>
      <c r="AU127" s="175" t="s">
        <v>80</v>
      </c>
      <c r="AY127" s="15" t="s">
        <v>112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118</v>
      </c>
      <c r="BM127" s="175" t="s">
        <v>127</v>
      </c>
    </row>
    <row r="128" s="2" customFormat="1" ht="24.15" customHeight="1">
      <c r="A128" s="34"/>
      <c r="B128" s="162"/>
      <c r="C128" s="163" t="s">
        <v>118</v>
      </c>
      <c r="D128" s="163" t="s">
        <v>114</v>
      </c>
      <c r="E128" s="164" t="s">
        <v>128</v>
      </c>
      <c r="F128" s="165" t="s">
        <v>129</v>
      </c>
      <c r="G128" s="166" t="s">
        <v>117</v>
      </c>
      <c r="H128" s="167">
        <v>300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118</v>
      </c>
      <c r="AT128" s="175" t="s">
        <v>114</v>
      </c>
      <c r="AU128" s="175" t="s">
        <v>80</v>
      </c>
      <c r="AY128" s="15" t="s">
        <v>112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118</v>
      </c>
      <c r="BM128" s="175" t="s">
        <v>130</v>
      </c>
    </row>
    <row r="129" s="2" customFormat="1" ht="16.5" customHeight="1">
      <c r="A129" s="34"/>
      <c r="B129" s="162"/>
      <c r="C129" s="163" t="s">
        <v>131</v>
      </c>
      <c r="D129" s="163" t="s">
        <v>114</v>
      </c>
      <c r="E129" s="164" t="s">
        <v>132</v>
      </c>
      <c r="F129" s="165" t="s">
        <v>133</v>
      </c>
      <c r="G129" s="166" t="s">
        <v>117</v>
      </c>
      <c r="H129" s="167">
        <v>120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38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118</v>
      </c>
      <c r="AT129" s="175" t="s">
        <v>114</v>
      </c>
      <c r="AU129" s="175" t="s">
        <v>80</v>
      </c>
      <c r="AY129" s="15" t="s">
        <v>112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118</v>
      </c>
      <c r="BM129" s="175" t="s">
        <v>134</v>
      </c>
    </row>
    <row r="130" s="2" customFormat="1" ht="16.5" customHeight="1">
      <c r="A130" s="34"/>
      <c r="B130" s="162"/>
      <c r="C130" s="177" t="s">
        <v>135</v>
      </c>
      <c r="D130" s="177" t="s">
        <v>136</v>
      </c>
      <c r="E130" s="178" t="s">
        <v>137</v>
      </c>
      <c r="F130" s="179" t="s">
        <v>138</v>
      </c>
      <c r="G130" s="180" t="s">
        <v>139</v>
      </c>
      <c r="H130" s="181">
        <v>2.3999999999999999</v>
      </c>
      <c r="I130" s="182"/>
      <c r="J130" s="183">
        <f>ROUND(I130*H130,2)</f>
        <v>0</v>
      </c>
      <c r="K130" s="184"/>
      <c r="L130" s="185"/>
      <c r="M130" s="186" t="s">
        <v>1</v>
      </c>
      <c r="N130" s="187" t="s">
        <v>38</v>
      </c>
      <c r="O130" s="73"/>
      <c r="P130" s="173">
        <f>O130*H130</f>
        <v>0</v>
      </c>
      <c r="Q130" s="173">
        <v>0.001</v>
      </c>
      <c r="R130" s="173">
        <f>Q130*H130</f>
        <v>0.0023999999999999998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140</v>
      </c>
      <c r="AT130" s="175" t="s">
        <v>136</v>
      </c>
      <c r="AU130" s="175" t="s">
        <v>80</v>
      </c>
      <c r="AY130" s="15" t="s">
        <v>112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118</v>
      </c>
      <c r="BM130" s="175" t="s">
        <v>141</v>
      </c>
    </row>
    <row r="131" s="2" customFormat="1" ht="24.15" customHeight="1">
      <c r="A131" s="34"/>
      <c r="B131" s="162"/>
      <c r="C131" s="163" t="s">
        <v>142</v>
      </c>
      <c r="D131" s="163" t="s">
        <v>114</v>
      </c>
      <c r="E131" s="164" t="s">
        <v>143</v>
      </c>
      <c r="F131" s="165" t="s">
        <v>144</v>
      </c>
      <c r="G131" s="166" t="s">
        <v>145</v>
      </c>
      <c r="H131" s="167">
        <v>20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118</v>
      </c>
      <c r="AT131" s="175" t="s">
        <v>114</v>
      </c>
      <c r="AU131" s="175" t="s">
        <v>80</v>
      </c>
      <c r="AY131" s="15" t="s">
        <v>112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118</v>
      </c>
      <c r="BM131" s="175" t="s">
        <v>146</v>
      </c>
    </row>
    <row r="132" s="12" customFormat="1" ht="22.8" customHeight="1">
      <c r="A132" s="12"/>
      <c r="B132" s="149"/>
      <c r="C132" s="12"/>
      <c r="D132" s="150" t="s">
        <v>72</v>
      </c>
      <c r="E132" s="160" t="s">
        <v>131</v>
      </c>
      <c r="F132" s="160" t="s">
        <v>147</v>
      </c>
      <c r="G132" s="12"/>
      <c r="H132" s="12"/>
      <c r="I132" s="152"/>
      <c r="J132" s="161">
        <f>BK132</f>
        <v>0</v>
      </c>
      <c r="K132" s="12"/>
      <c r="L132" s="149"/>
      <c r="M132" s="154"/>
      <c r="N132" s="155"/>
      <c r="O132" s="155"/>
      <c r="P132" s="156">
        <f>SUM(P133:P135)</f>
        <v>0</v>
      </c>
      <c r="Q132" s="155"/>
      <c r="R132" s="156">
        <f>SUM(R133:R135)</f>
        <v>87.870000000000005</v>
      </c>
      <c r="S132" s="155"/>
      <c r="T132" s="157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0" t="s">
        <v>78</v>
      </c>
      <c r="AT132" s="158" t="s">
        <v>72</v>
      </c>
      <c r="AU132" s="158" t="s">
        <v>78</v>
      </c>
      <c r="AY132" s="150" t="s">
        <v>112</v>
      </c>
      <c r="BK132" s="159">
        <f>SUM(BK133:BK135)</f>
        <v>0</v>
      </c>
    </row>
    <row r="133" s="2" customFormat="1" ht="21.75" customHeight="1">
      <c r="A133" s="34"/>
      <c r="B133" s="162"/>
      <c r="C133" s="163" t="s">
        <v>140</v>
      </c>
      <c r="D133" s="163" t="s">
        <v>114</v>
      </c>
      <c r="E133" s="164" t="s">
        <v>148</v>
      </c>
      <c r="F133" s="165" t="s">
        <v>149</v>
      </c>
      <c r="G133" s="166" t="s">
        <v>117</v>
      </c>
      <c r="H133" s="167">
        <v>300</v>
      </c>
      <c r="I133" s="168"/>
      <c r="J133" s="169">
        <f>ROUND(I133*H133,2)</f>
        <v>0</v>
      </c>
      <c r="K133" s="170"/>
      <c r="L133" s="35"/>
      <c r="M133" s="171" t="s">
        <v>1</v>
      </c>
      <c r="N133" s="172" t="s">
        <v>38</v>
      </c>
      <c r="O133" s="73"/>
      <c r="P133" s="173">
        <f>O133*H133</f>
        <v>0</v>
      </c>
      <c r="Q133" s="173">
        <v>0</v>
      </c>
      <c r="R133" s="173">
        <f>Q133*H133</f>
        <v>0</v>
      </c>
      <c r="S133" s="173">
        <v>0</v>
      </c>
      <c r="T133" s="17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118</v>
      </c>
      <c r="AT133" s="175" t="s">
        <v>114</v>
      </c>
      <c r="AU133" s="175" t="s">
        <v>80</v>
      </c>
      <c r="AY133" s="15" t="s">
        <v>112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118</v>
      </c>
      <c r="BM133" s="175" t="s">
        <v>150</v>
      </c>
    </row>
    <row r="134" s="2" customFormat="1" ht="24.15" customHeight="1">
      <c r="A134" s="34"/>
      <c r="B134" s="162"/>
      <c r="C134" s="163" t="s">
        <v>151</v>
      </c>
      <c r="D134" s="163" t="s">
        <v>114</v>
      </c>
      <c r="E134" s="164" t="s">
        <v>152</v>
      </c>
      <c r="F134" s="165" t="s">
        <v>153</v>
      </c>
      <c r="G134" s="166" t="s">
        <v>117</v>
      </c>
      <c r="H134" s="167">
        <v>300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0.11162</v>
      </c>
      <c r="R134" s="173">
        <f>Q134*H134</f>
        <v>33.485999999999997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118</v>
      </c>
      <c r="AT134" s="175" t="s">
        <v>114</v>
      </c>
      <c r="AU134" s="175" t="s">
        <v>80</v>
      </c>
      <c r="AY134" s="15" t="s">
        <v>112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118</v>
      </c>
      <c r="BM134" s="175" t="s">
        <v>154</v>
      </c>
    </row>
    <row r="135" s="2" customFormat="1" ht="21.75" customHeight="1">
      <c r="A135" s="34"/>
      <c r="B135" s="162"/>
      <c r="C135" s="177" t="s">
        <v>155</v>
      </c>
      <c r="D135" s="177" t="s">
        <v>136</v>
      </c>
      <c r="E135" s="178" t="s">
        <v>156</v>
      </c>
      <c r="F135" s="179" t="s">
        <v>157</v>
      </c>
      <c r="G135" s="180" t="s">
        <v>117</v>
      </c>
      <c r="H135" s="181">
        <v>309</v>
      </c>
      <c r="I135" s="182"/>
      <c r="J135" s="183">
        <f>ROUND(I135*H135,2)</f>
        <v>0</v>
      </c>
      <c r="K135" s="184"/>
      <c r="L135" s="185"/>
      <c r="M135" s="186" t="s">
        <v>1</v>
      </c>
      <c r="N135" s="187" t="s">
        <v>38</v>
      </c>
      <c r="O135" s="73"/>
      <c r="P135" s="173">
        <f>O135*H135</f>
        <v>0</v>
      </c>
      <c r="Q135" s="173">
        <v>0.17599999999999999</v>
      </c>
      <c r="R135" s="173">
        <f>Q135*H135</f>
        <v>54.384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140</v>
      </c>
      <c r="AT135" s="175" t="s">
        <v>136</v>
      </c>
      <c r="AU135" s="175" t="s">
        <v>80</v>
      </c>
      <c r="AY135" s="15" t="s">
        <v>112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118</v>
      </c>
      <c r="BM135" s="175" t="s">
        <v>158</v>
      </c>
    </row>
    <row r="136" s="12" customFormat="1" ht="22.8" customHeight="1">
      <c r="A136" s="12"/>
      <c r="B136" s="149"/>
      <c r="C136" s="12"/>
      <c r="D136" s="150" t="s">
        <v>72</v>
      </c>
      <c r="E136" s="160" t="s">
        <v>140</v>
      </c>
      <c r="F136" s="160" t="s">
        <v>159</v>
      </c>
      <c r="G136" s="12"/>
      <c r="H136" s="12"/>
      <c r="I136" s="152"/>
      <c r="J136" s="161">
        <f>BK136</f>
        <v>0</v>
      </c>
      <c r="K136" s="12"/>
      <c r="L136" s="149"/>
      <c r="M136" s="154"/>
      <c r="N136" s="155"/>
      <c r="O136" s="155"/>
      <c r="P136" s="156">
        <f>P137</f>
        <v>0</v>
      </c>
      <c r="Q136" s="155"/>
      <c r="R136" s="156">
        <f>R137</f>
        <v>2.5247999999999999</v>
      </c>
      <c r="S136" s="155"/>
      <c r="T136" s="157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0" t="s">
        <v>78</v>
      </c>
      <c r="AT136" s="158" t="s">
        <v>72</v>
      </c>
      <c r="AU136" s="158" t="s">
        <v>78</v>
      </c>
      <c r="AY136" s="150" t="s">
        <v>112</v>
      </c>
      <c r="BK136" s="159">
        <f>BK137</f>
        <v>0</v>
      </c>
    </row>
    <row r="137" s="2" customFormat="1" ht="24.15" customHeight="1">
      <c r="A137" s="34"/>
      <c r="B137" s="162"/>
      <c r="C137" s="163" t="s">
        <v>160</v>
      </c>
      <c r="D137" s="163" t="s">
        <v>114</v>
      </c>
      <c r="E137" s="164" t="s">
        <v>161</v>
      </c>
      <c r="F137" s="165" t="s">
        <v>162</v>
      </c>
      <c r="G137" s="166" t="s">
        <v>163</v>
      </c>
      <c r="H137" s="167">
        <v>6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38</v>
      </c>
      <c r="O137" s="73"/>
      <c r="P137" s="173">
        <f>O137*H137</f>
        <v>0</v>
      </c>
      <c r="Q137" s="173">
        <v>0.42080000000000001</v>
      </c>
      <c r="R137" s="173">
        <f>Q137*H137</f>
        <v>2.5247999999999999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118</v>
      </c>
      <c r="AT137" s="175" t="s">
        <v>114</v>
      </c>
      <c r="AU137" s="175" t="s">
        <v>80</v>
      </c>
      <c r="AY137" s="15" t="s">
        <v>112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118</v>
      </c>
      <c r="BM137" s="175" t="s">
        <v>164</v>
      </c>
    </row>
    <row r="138" s="12" customFormat="1" ht="22.8" customHeight="1">
      <c r="A138" s="12"/>
      <c r="B138" s="149"/>
      <c r="C138" s="12"/>
      <c r="D138" s="150" t="s">
        <v>72</v>
      </c>
      <c r="E138" s="160" t="s">
        <v>151</v>
      </c>
      <c r="F138" s="160" t="s">
        <v>165</v>
      </c>
      <c r="G138" s="12"/>
      <c r="H138" s="12"/>
      <c r="I138" s="152"/>
      <c r="J138" s="161">
        <f>BK138</f>
        <v>0</v>
      </c>
      <c r="K138" s="12"/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57.833840000000009</v>
      </c>
      <c r="S138" s="155"/>
      <c r="T138" s="157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0" t="s">
        <v>78</v>
      </c>
      <c r="AT138" s="158" t="s">
        <v>72</v>
      </c>
      <c r="AU138" s="158" t="s">
        <v>78</v>
      </c>
      <c r="AY138" s="150" t="s">
        <v>112</v>
      </c>
      <c r="BK138" s="159">
        <f>SUM(BK139:BK144)</f>
        <v>0</v>
      </c>
    </row>
    <row r="139" s="2" customFormat="1" ht="33" customHeight="1">
      <c r="A139" s="34"/>
      <c r="B139" s="162"/>
      <c r="C139" s="163" t="s">
        <v>8</v>
      </c>
      <c r="D139" s="163" t="s">
        <v>114</v>
      </c>
      <c r="E139" s="164" t="s">
        <v>166</v>
      </c>
      <c r="F139" s="165" t="s">
        <v>167</v>
      </c>
      <c r="G139" s="166" t="s">
        <v>145</v>
      </c>
      <c r="H139" s="167">
        <v>290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38</v>
      </c>
      <c r="O139" s="73"/>
      <c r="P139" s="173">
        <f>O139*H139</f>
        <v>0</v>
      </c>
      <c r="Q139" s="173">
        <v>0.15540000000000001</v>
      </c>
      <c r="R139" s="173">
        <f>Q139*H139</f>
        <v>45.066000000000002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118</v>
      </c>
      <c r="AT139" s="175" t="s">
        <v>114</v>
      </c>
      <c r="AU139" s="175" t="s">
        <v>80</v>
      </c>
      <c r="AY139" s="15" t="s">
        <v>112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78</v>
      </c>
      <c r="BK139" s="176">
        <f>ROUND(I139*H139,2)</f>
        <v>0</v>
      </c>
      <c r="BL139" s="15" t="s">
        <v>118</v>
      </c>
      <c r="BM139" s="175" t="s">
        <v>168</v>
      </c>
    </row>
    <row r="140" s="2" customFormat="1" ht="21.75" customHeight="1">
      <c r="A140" s="34"/>
      <c r="B140" s="162"/>
      <c r="C140" s="177" t="s">
        <v>169</v>
      </c>
      <c r="D140" s="177" t="s">
        <v>136</v>
      </c>
      <c r="E140" s="178" t="s">
        <v>170</v>
      </c>
      <c r="F140" s="179" t="s">
        <v>171</v>
      </c>
      <c r="G140" s="180" t="s">
        <v>145</v>
      </c>
      <c r="H140" s="181">
        <v>290</v>
      </c>
      <c r="I140" s="182"/>
      <c r="J140" s="183">
        <f>ROUND(I140*H140,2)</f>
        <v>0</v>
      </c>
      <c r="K140" s="184"/>
      <c r="L140" s="185"/>
      <c r="M140" s="186" t="s">
        <v>1</v>
      </c>
      <c r="N140" s="187" t="s">
        <v>38</v>
      </c>
      <c r="O140" s="73"/>
      <c r="P140" s="173">
        <f>O140*H140</f>
        <v>0</v>
      </c>
      <c r="Q140" s="173">
        <v>0.0263</v>
      </c>
      <c r="R140" s="173">
        <f>Q140*H140</f>
        <v>7.6269999999999998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140</v>
      </c>
      <c r="AT140" s="175" t="s">
        <v>136</v>
      </c>
      <c r="AU140" s="175" t="s">
        <v>80</v>
      </c>
      <c r="AY140" s="15" t="s">
        <v>112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118</v>
      </c>
      <c r="BM140" s="175" t="s">
        <v>172</v>
      </c>
    </row>
    <row r="141" s="2" customFormat="1" ht="24.15" customHeight="1">
      <c r="A141" s="34"/>
      <c r="B141" s="162"/>
      <c r="C141" s="163" t="s">
        <v>173</v>
      </c>
      <c r="D141" s="163" t="s">
        <v>114</v>
      </c>
      <c r="E141" s="164" t="s">
        <v>174</v>
      </c>
      <c r="F141" s="165" t="s">
        <v>175</v>
      </c>
      <c r="G141" s="166" t="s">
        <v>145</v>
      </c>
      <c r="H141" s="167">
        <v>6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38</v>
      </c>
      <c r="O141" s="73"/>
      <c r="P141" s="173">
        <f>O141*H141</f>
        <v>0</v>
      </c>
      <c r="Q141" s="173">
        <v>0.43819000000000002</v>
      </c>
      <c r="R141" s="173">
        <f>Q141*H141</f>
        <v>2.62914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118</v>
      </c>
      <c r="AT141" s="175" t="s">
        <v>114</v>
      </c>
      <c r="AU141" s="175" t="s">
        <v>80</v>
      </c>
      <c r="AY141" s="15" t="s">
        <v>112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118</v>
      </c>
      <c r="BM141" s="175" t="s">
        <v>176</v>
      </c>
    </row>
    <row r="142" s="2" customFormat="1" ht="24.15" customHeight="1">
      <c r="A142" s="34"/>
      <c r="B142" s="162"/>
      <c r="C142" s="177" t="s">
        <v>177</v>
      </c>
      <c r="D142" s="177" t="s">
        <v>136</v>
      </c>
      <c r="E142" s="178" t="s">
        <v>178</v>
      </c>
      <c r="F142" s="179" t="s">
        <v>179</v>
      </c>
      <c r="G142" s="180" t="s">
        <v>145</v>
      </c>
      <c r="H142" s="181">
        <v>6</v>
      </c>
      <c r="I142" s="182"/>
      <c r="J142" s="183">
        <f>ROUND(I142*H142,2)</f>
        <v>0</v>
      </c>
      <c r="K142" s="184"/>
      <c r="L142" s="185"/>
      <c r="M142" s="186" t="s">
        <v>1</v>
      </c>
      <c r="N142" s="187" t="s">
        <v>38</v>
      </c>
      <c r="O142" s="73"/>
      <c r="P142" s="173">
        <f>O142*H142</f>
        <v>0</v>
      </c>
      <c r="Q142" s="173">
        <v>0.30295</v>
      </c>
      <c r="R142" s="173">
        <f>Q142*H142</f>
        <v>1.8176999999999999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140</v>
      </c>
      <c r="AT142" s="175" t="s">
        <v>136</v>
      </c>
      <c r="AU142" s="175" t="s">
        <v>80</v>
      </c>
      <c r="AY142" s="15" t="s">
        <v>112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118</v>
      </c>
      <c r="BM142" s="175" t="s">
        <v>180</v>
      </c>
    </row>
    <row r="143" s="2" customFormat="1" ht="16.5" customHeight="1">
      <c r="A143" s="34"/>
      <c r="B143" s="162"/>
      <c r="C143" s="177" t="s">
        <v>181</v>
      </c>
      <c r="D143" s="177" t="s">
        <v>136</v>
      </c>
      <c r="E143" s="178" t="s">
        <v>182</v>
      </c>
      <c r="F143" s="179" t="s">
        <v>183</v>
      </c>
      <c r="G143" s="180" t="s">
        <v>163</v>
      </c>
      <c r="H143" s="181">
        <v>2</v>
      </c>
      <c r="I143" s="182"/>
      <c r="J143" s="183">
        <f>ROUND(I143*H143,2)</f>
        <v>0</v>
      </c>
      <c r="K143" s="184"/>
      <c r="L143" s="185"/>
      <c r="M143" s="186" t="s">
        <v>1</v>
      </c>
      <c r="N143" s="187" t="s">
        <v>38</v>
      </c>
      <c r="O143" s="73"/>
      <c r="P143" s="173">
        <f>O143*H143</f>
        <v>0</v>
      </c>
      <c r="Q143" s="173">
        <v>0.34699999999999998</v>
      </c>
      <c r="R143" s="173">
        <f>Q143*H143</f>
        <v>0.69399999999999995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140</v>
      </c>
      <c r="AT143" s="175" t="s">
        <v>136</v>
      </c>
      <c r="AU143" s="175" t="s">
        <v>80</v>
      </c>
      <c r="AY143" s="15" t="s">
        <v>112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118</v>
      </c>
      <c r="BM143" s="175" t="s">
        <v>184</v>
      </c>
    </row>
    <row r="144" s="2" customFormat="1" ht="16.5" customHeight="1">
      <c r="A144" s="34"/>
      <c r="B144" s="162"/>
      <c r="C144" s="163" t="s">
        <v>185</v>
      </c>
      <c r="D144" s="163" t="s">
        <v>114</v>
      </c>
      <c r="E144" s="164" t="s">
        <v>186</v>
      </c>
      <c r="F144" s="165" t="s">
        <v>187</v>
      </c>
      <c r="G144" s="166" t="s">
        <v>188</v>
      </c>
      <c r="H144" s="167">
        <v>1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118</v>
      </c>
      <c r="AT144" s="175" t="s">
        <v>114</v>
      </c>
      <c r="AU144" s="175" t="s">
        <v>80</v>
      </c>
      <c r="AY144" s="15" t="s">
        <v>112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118</v>
      </c>
      <c r="BM144" s="175" t="s">
        <v>189</v>
      </c>
    </row>
    <row r="145" s="12" customFormat="1" ht="22.8" customHeight="1">
      <c r="A145" s="12"/>
      <c r="B145" s="149"/>
      <c r="C145" s="12"/>
      <c r="D145" s="150" t="s">
        <v>72</v>
      </c>
      <c r="E145" s="160" t="s">
        <v>190</v>
      </c>
      <c r="F145" s="160" t="s">
        <v>191</v>
      </c>
      <c r="G145" s="12"/>
      <c r="H145" s="12"/>
      <c r="I145" s="152"/>
      <c r="J145" s="161">
        <f>BK145</f>
        <v>0</v>
      </c>
      <c r="K145" s="12"/>
      <c r="L145" s="149"/>
      <c r="M145" s="154"/>
      <c r="N145" s="155"/>
      <c r="O145" s="155"/>
      <c r="P145" s="156">
        <f>SUM(P146:P149)</f>
        <v>0</v>
      </c>
      <c r="Q145" s="155"/>
      <c r="R145" s="156">
        <f>SUM(R146:R149)</f>
        <v>0</v>
      </c>
      <c r="S145" s="155"/>
      <c r="T145" s="157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0" t="s">
        <v>78</v>
      </c>
      <c r="AT145" s="158" t="s">
        <v>72</v>
      </c>
      <c r="AU145" s="158" t="s">
        <v>78</v>
      </c>
      <c r="AY145" s="150" t="s">
        <v>112</v>
      </c>
      <c r="BK145" s="159">
        <f>SUM(BK146:BK149)</f>
        <v>0</v>
      </c>
    </row>
    <row r="146" s="2" customFormat="1" ht="24.15" customHeight="1">
      <c r="A146" s="34"/>
      <c r="B146" s="162"/>
      <c r="C146" s="163" t="s">
        <v>192</v>
      </c>
      <c r="D146" s="163" t="s">
        <v>114</v>
      </c>
      <c r="E146" s="164" t="s">
        <v>193</v>
      </c>
      <c r="F146" s="165" t="s">
        <v>194</v>
      </c>
      <c r="G146" s="166" t="s">
        <v>195</v>
      </c>
      <c r="H146" s="167">
        <v>220.5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118</v>
      </c>
      <c r="AT146" s="175" t="s">
        <v>114</v>
      </c>
      <c r="AU146" s="175" t="s">
        <v>80</v>
      </c>
      <c r="AY146" s="15" t="s">
        <v>112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118</v>
      </c>
      <c r="BM146" s="175" t="s">
        <v>196</v>
      </c>
    </row>
    <row r="147" s="2" customFormat="1" ht="24.15" customHeight="1">
      <c r="A147" s="34"/>
      <c r="B147" s="162"/>
      <c r="C147" s="163" t="s">
        <v>197</v>
      </c>
      <c r="D147" s="163" t="s">
        <v>114</v>
      </c>
      <c r="E147" s="164" t="s">
        <v>198</v>
      </c>
      <c r="F147" s="165" t="s">
        <v>199</v>
      </c>
      <c r="G147" s="166" t="s">
        <v>195</v>
      </c>
      <c r="H147" s="167">
        <v>220.5</v>
      </c>
      <c r="I147" s="168"/>
      <c r="J147" s="169">
        <f>ROUND(I147*H147,2)</f>
        <v>0</v>
      </c>
      <c r="K147" s="170"/>
      <c r="L147" s="35"/>
      <c r="M147" s="171" t="s">
        <v>1</v>
      </c>
      <c r="N147" s="172" t="s">
        <v>38</v>
      </c>
      <c r="O147" s="73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118</v>
      </c>
      <c r="AT147" s="175" t="s">
        <v>114</v>
      </c>
      <c r="AU147" s="175" t="s">
        <v>80</v>
      </c>
      <c r="AY147" s="15" t="s">
        <v>112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118</v>
      </c>
      <c r="BM147" s="175" t="s">
        <v>200</v>
      </c>
    </row>
    <row r="148" s="2" customFormat="1" ht="37.8" customHeight="1">
      <c r="A148" s="34"/>
      <c r="B148" s="162"/>
      <c r="C148" s="163" t="s">
        <v>201</v>
      </c>
      <c r="D148" s="163" t="s">
        <v>114</v>
      </c>
      <c r="E148" s="164" t="s">
        <v>202</v>
      </c>
      <c r="F148" s="165" t="s">
        <v>203</v>
      </c>
      <c r="G148" s="166" t="s">
        <v>195</v>
      </c>
      <c r="H148" s="167">
        <v>76.5</v>
      </c>
      <c r="I148" s="168"/>
      <c r="J148" s="169">
        <f>ROUND(I148*H148,2)</f>
        <v>0</v>
      </c>
      <c r="K148" s="170"/>
      <c r="L148" s="35"/>
      <c r="M148" s="171" t="s">
        <v>1</v>
      </c>
      <c r="N148" s="172" t="s">
        <v>38</v>
      </c>
      <c r="O148" s="73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118</v>
      </c>
      <c r="AT148" s="175" t="s">
        <v>114</v>
      </c>
      <c r="AU148" s="175" t="s">
        <v>80</v>
      </c>
      <c r="AY148" s="15" t="s">
        <v>112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78</v>
      </c>
      <c r="BK148" s="176">
        <f>ROUND(I148*H148,2)</f>
        <v>0</v>
      </c>
      <c r="BL148" s="15" t="s">
        <v>118</v>
      </c>
      <c r="BM148" s="175" t="s">
        <v>204</v>
      </c>
    </row>
    <row r="149" s="2" customFormat="1" ht="44.25" customHeight="1">
      <c r="A149" s="34"/>
      <c r="B149" s="162"/>
      <c r="C149" s="163" t="s">
        <v>7</v>
      </c>
      <c r="D149" s="163" t="s">
        <v>114</v>
      </c>
      <c r="E149" s="164" t="s">
        <v>205</v>
      </c>
      <c r="F149" s="165" t="s">
        <v>206</v>
      </c>
      <c r="G149" s="166" t="s">
        <v>195</v>
      </c>
      <c r="H149" s="167">
        <v>144</v>
      </c>
      <c r="I149" s="168"/>
      <c r="J149" s="169">
        <f>ROUND(I149*H149,2)</f>
        <v>0</v>
      </c>
      <c r="K149" s="170"/>
      <c r="L149" s="35"/>
      <c r="M149" s="171" t="s">
        <v>1</v>
      </c>
      <c r="N149" s="172" t="s">
        <v>38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118</v>
      </c>
      <c r="AT149" s="175" t="s">
        <v>114</v>
      </c>
      <c r="AU149" s="175" t="s">
        <v>80</v>
      </c>
      <c r="AY149" s="15" t="s">
        <v>112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118</v>
      </c>
      <c r="BM149" s="175" t="s">
        <v>207</v>
      </c>
    </row>
    <row r="150" s="12" customFormat="1" ht="25.92" customHeight="1">
      <c r="A150" s="12"/>
      <c r="B150" s="149"/>
      <c r="C150" s="12"/>
      <c r="D150" s="150" t="s">
        <v>72</v>
      </c>
      <c r="E150" s="151" t="s">
        <v>208</v>
      </c>
      <c r="F150" s="151" t="s">
        <v>209</v>
      </c>
      <c r="G150" s="12"/>
      <c r="H150" s="12"/>
      <c r="I150" s="152"/>
      <c r="J150" s="153">
        <f>BK150</f>
        <v>0</v>
      </c>
      <c r="K150" s="12"/>
      <c r="L150" s="149"/>
      <c r="M150" s="154"/>
      <c r="N150" s="155"/>
      <c r="O150" s="155"/>
      <c r="P150" s="156">
        <f>P151+P154+P156</f>
        <v>0</v>
      </c>
      <c r="Q150" s="155"/>
      <c r="R150" s="156">
        <f>R151+R154+R156</f>
        <v>0.027720000000000002</v>
      </c>
      <c r="S150" s="155"/>
      <c r="T150" s="157">
        <f>T151+T154+T156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0" t="s">
        <v>131</v>
      </c>
      <c r="AT150" s="158" t="s">
        <v>72</v>
      </c>
      <c r="AU150" s="158" t="s">
        <v>73</v>
      </c>
      <c r="AY150" s="150" t="s">
        <v>112</v>
      </c>
      <c r="BK150" s="159">
        <f>BK151+BK154+BK156</f>
        <v>0</v>
      </c>
    </row>
    <row r="151" s="12" customFormat="1" ht="22.8" customHeight="1">
      <c r="A151" s="12"/>
      <c r="B151" s="149"/>
      <c r="C151" s="12"/>
      <c r="D151" s="150" t="s">
        <v>72</v>
      </c>
      <c r="E151" s="160" t="s">
        <v>210</v>
      </c>
      <c r="F151" s="160" t="s">
        <v>211</v>
      </c>
      <c r="G151" s="12"/>
      <c r="H151" s="12"/>
      <c r="I151" s="152"/>
      <c r="J151" s="161">
        <f>BK151</f>
        <v>0</v>
      </c>
      <c r="K151" s="12"/>
      <c r="L151" s="149"/>
      <c r="M151" s="154"/>
      <c r="N151" s="155"/>
      <c r="O151" s="155"/>
      <c r="P151" s="156">
        <f>SUM(P152:P153)</f>
        <v>0</v>
      </c>
      <c r="Q151" s="155"/>
      <c r="R151" s="156">
        <f>SUM(R152:R153)</f>
        <v>0</v>
      </c>
      <c r="S151" s="155"/>
      <c r="T151" s="157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0" t="s">
        <v>131</v>
      </c>
      <c r="AT151" s="158" t="s">
        <v>72</v>
      </c>
      <c r="AU151" s="158" t="s">
        <v>78</v>
      </c>
      <c r="AY151" s="150" t="s">
        <v>112</v>
      </c>
      <c r="BK151" s="159">
        <f>SUM(BK152:BK153)</f>
        <v>0</v>
      </c>
    </row>
    <row r="152" s="2" customFormat="1" ht="16.5" customHeight="1">
      <c r="A152" s="34"/>
      <c r="B152" s="162"/>
      <c r="C152" s="163" t="s">
        <v>212</v>
      </c>
      <c r="D152" s="163" t="s">
        <v>114</v>
      </c>
      <c r="E152" s="164" t="s">
        <v>213</v>
      </c>
      <c r="F152" s="165" t="s">
        <v>214</v>
      </c>
      <c r="G152" s="166" t="s">
        <v>188</v>
      </c>
      <c r="H152" s="167">
        <v>1</v>
      </c>
      <c r="I152" s="168"/>
      <c r="J152" s="169">
        <f>ROUND(I152*H152,2)</f>
        <v>0</v>
      </c>
      <c r="K152" s="170"/>
      <c r="L152" s="35"/>
      <c r="M152" s="171" t="s">
        <v>1</v>
      </c>
      <c r="N152" s="172" t="s">
        <v>38</v>
      </c>
      <c r="O152" s="73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215</v>
      </c>
      <c r="AT152" s="175" t="s">
        <v>114</v>
      </c>
      <c r="AU152" s="175" t="s">
        <v>80</v>
      </c>
      <c r="AY152" s="15" t="s">
        <v>112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215</v>
      </c>
      <c r="BM152" s="175" t="s">
        <v>216</v>
      </c>
    </row>
    <row r="153" s="2" customFormat="1" ht="16.5" customHeight="1">
      <c r="A153" s="34"/>
      <c r="B153" s="162"/>
      <c r="C153" s="163" t="s">
        <v>217</v>
      </c>
      <c r="D153" s="163" t="s">
        <v>114</v>
      </c>
      <c r="E153" s="164" t="s">
        <v>218</v>
      </c>
      <c r="F153" s="165" t="s">
        <v>219</v>
      </c>
      <c r="G153" s="166" t="s">
        <v>188</v>
      </c>
      <c r="H153" s="167">
        <v>1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38</v>
      </c>
      <c r="O153" s="73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215</v>
      </c>
      <c r="AT153" s="175" t="s">
        <v>114</v>
      </c>
      <c r="AU153" s="175" t="s">
        <v>80</v>
      </c>
      <c r="AY153" s="15" t="s">
        <v>112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215</v>
      </c>
      <c r="BM153" s="175" t="s">
        <v>220</v>
      </c>
    </row>
    <row r="154" s="12" customFormat="1" ht="22.8" customHeight="1">
      <c r="A154" s="12"/>
      <c r="B154" s="149"/>
      <c r="C154" s="12"/>
      <c r="D154" s="150" t="s">
        <v>72</v>
      </c>
      <c r="E154" s="160" t="s">
        <v>221</v>
      </c>
      <c r="F154" s="160" t="s">
        <v>222</v>
      </c>
      <c r="G154" s="12"/>
      <c r="H154" s="12"/>
      <c r="I154" s="152"/>
      <c r="J154" s="161">
        <f>BK154</f>
        <v>0</v>
      </c>
      <c r="K154" s="12"/>
      <c r="L154" s="149"/>
      <c r="M154" s="154"/>
      <c r="N154" s="155"/>
      <c r="O154" s="155"/>
      <c r="P154" s="156">
        <f>P155</f>
        <v>0</v>
      </c>
      <c r="Q154" s="155"/>
      <c r="R154" s="156">
        <f>R155</f>
        <v>0</v>
      </c>
      <c r="S154" s="155"/>
      <c r="T154" s="157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0" t="s">
        <v>131</v>
      </c>
      <c r="AT154" s="158" t="s">
        <v>72</v>
      </c>
      <c r="AU154" s="158" t="s">
        <v>78</v>
      </c>
      <c r="AY154" s="150" t="s">
        <v>112</v>
      </c>
      <c r="BK154" s="159">
        <f>BK155</f>
        <v>0</v>
      </c>
    </row>
    <row r="155" s="2" customFormat="1" ht="16.5" customHeight="1">
      <c r="A155" s="34"/>
      <c r="B155" s="162"/>
      <c r="C155" s="163" t="s">
        <v>223</v>
      </c>
      <c r="D155" s="163" t="s">
        <v>114</v>
      </c>
      <c r="E155" s="164" t="s">
        <v>224</v>
      </c>
      <c r="F155" s="165" t="s">
        <v>222</v>
      </c>
      <c r="G155" s="166" t="s">
        <v>225</v>
      </c>
      <c r="H155" s="167">
        <v>1</v>
      </c>
      <c r="I155" s="168"/>
      <c r="J155" s="169">
        <f>ROUND(I155*H155,2)</f>
        <v>0</v>
      </c>
      <c r="K155" s="170"/>
      <c r="L155" s="35"/>
      <c r="M155" s="171" t="s">
        <v>1</v>
      </c>
      <c r="N155" s="172" t="s">
        <v>38</v>
      </c>
      <c r="O155" s="73"/>
      <c r="P155" s="173">
        <f>O155*H155</f>
        <v>0</v>
      </c>
      <c r="Q155" s="173">
        <v>0</v>
      </c>
      <c r="R155" s="173">
        <f>Q155*H155</f>
        <v>0</v>
      </c>
      <c r="S155" s="173">
        <v>0</v>
      </c>
      <c r="T155" s="17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5" t="s">
        <v>215</v>
      </c>
      <c r="AT155" s="175" t="s">
        <v>114</v>
      </c>
      <c r="AU155" s="175" t="s">
        <v>80</v>
      </c>
      <c r="AY155" s="15" t="s">
        <v>112</v>
      </c>
      <c r="BE155" s="176">
        <f>IF(N155="základní",J155,0)</f>
        <v>0</v>
      </c>
      <c r="BF155" s="176">
        <f>IF(N155="snížená",J155,0)</f>
        <v>0</v>
      </c>
      <c r="BG155" s="176">
        <f>IF(N155="zákl. přenesená",J155,0)</f>
        <v>0</v>
      </c>
      <c r="BH155" s="176">
        <f>IF(N155="sníž. přenesená",J155,0)</f>
        <v>0</v>
      </c>
      <c r="BI155" s="176">
        <f>IF(N155="nulová",J155,0)</f>
        <v>0</v>
      </c>
      <c r="BJ155" s="15" t="s">
        <v>78</v>
      </c>
      <c r="BK155" s="176">
        <f>ROUND(I155*H155,2)</f>
        <v>0</v>
      </c>
      <c r="BL155" s="15" t="s">
        <v>215</v>
      </c>
      <c r="BM155" s="175" t="s">
        <v>226</v>
      </c>
    </row>
    <row r="156" s="12" customFormat="1" ht="22.8" customHeight="1">
      <c r="A156" s="12"/>
      <c r="B156" s="149"/>
      <c r="C156" s="12"/>
      <c r="D156" s="150" t="s">
        <v>72</v>
      </c>
      <c r="E156" s="160" t="s">
        <v>227</v>
      </c>
      <c r="F156" s="160" t="s">
        <v>228</v>
      </c>
      <c r="G156" s="12"/>
      <c r="H156" s="12"/>
      <c r="I156" s="152"/>
      <c r="J156" s="161">
        <f>BK156</f>
        <v>0</v>
      </c>
      <c r="K156" s="12"/>
      <c r="L156" s="149"/>
      <c r="M156" s="154"/>
      <c r="N156" s="155"/>
      <c r="O156" s="155"/>
      <c r="P156" s="156">
        <f>SUM(P157:P159)</f>
        <v>0</v>
      </c>
      <c r="Q156" s="155"/>
      <c r="R156" s="156">
        <f>SUM(R157:R159)</f>
        <v>0.027720000000000002</v>
      </c>
      <c r="S156" s="155"/>
      <c r="T156" s="157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0" t="s">
        <v>131</v>
      </c>
      <c r="AT156" s="158" t="s">
        <v>72</v>
      </c>
      <c r="AU156" s="158" t="s">
        <v>78</v>
      </c>
      <c r="AY156" s="150" t="s">
        <v>112</v>
      </c>
      <c r="BK156" s="159">
        <f>SUM(BK157:BK159)</f>
        <v>0</v>
      </c>
    </row>
    <row r="157" s="2" customFormat="1" ht="16.5" customHeight="1">
      <c r="A157" s="34"/>
      <c r="B157" s="162"/>
      <c r="C157" s="163" t="s">
        <v>229</v>
      </c>
      <c r="D157" s="163" t="s">
        <v>114</v>
      </c>
      <c r="E157" s="164" t="s">
        <v>230</v>
      </c>
      <c r="F157" s="165" t="s">
        <v>231</v>
      </c>
      <c r="G157" s="166" t="s">
        <v>225</v>
      </c>
      <c r="H157" s="167">
        <v>1</v>
      </c>
      <c r="I157" s="168"/>
      <c r="J157" s="169">
        <f>ROUND(I157*H157,2)</f>
        <v>0</v>
      </c>
      <c r="K157" s="170"/>
      <c r="L157" s="35"/>
      <c r="M157" s="171" t="s">
        <v>1</v>
      </c>
      <c r="N157" s="172" t="s">
        <v>38</v>
      </c>
      <c r="O157" s="73"/>
      <c r="P157" s="173">
        <f>O157*H157</f>
        <v>0</v>
      </c>
      <c r="Q157" s="173">
        <v>0</v>
      </c>
      <c r="R157" s="173">
        <f>Q157*H157</f>
        <v>0</v>
      </c>
      <c r="S157" s="173">
        <v>0</v>
      </c>
      <c r="T157" s="17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75" t="s">
        <v>215</v>
      </c>
      <c r="AT157" s="175" t="s">
        <v>114</v>
      </c>
      <c r="AU157" s="175" t="s">
        <v>80</v>
      </c>
      <c r="AY157" s="15" t="s">
        <v>112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15" t="s">
        <v>78</v>
      </c>
      <c r="BK157" s="176">
        <f>ROUND(I157*H157,2)</f>
        <v>0</v>
      </c>
      <c r="BL157" s="15" t="s">
        <v>215</v>
      </c>
      <c r="BM157" s="175" t="s">
        <v>232</v>
      </c>
    </row>
    <row r="158" s="2" customFormat="1" ht="16.5" customHeight="1">
      <c r="A158" s="34"/>
      <c r="B158" s="162"/>
      <c r="C158" s="163" t="s">
        <v>233</v>
      </c>
      <c r="D158" s="163" t="s">
        <v>114</v>
      </c>
      <c r="E158" s="164" t="s">
        <v>234</v>
      </c>
      <c r="F158" s="165" t="s">
        <v>235</v>
      </c>
      <c r="G158" s="166" t="s">
        <v>117</v>
      </c>
      <c r="H158" s="167">
        <v>2</v>
      </c>
      <c r="I158" s="168"/>
      <c r="J158" s="169">
        <f>ROUND(I158*H158,2)</f>
        <v>0</v>
      </c>
      <c r="K158" s="170"/>
      <c r="L158" s="35"/>
      <c r="M158" s="171" t="s">
        <v>1</v>
      </c>
      <c r="N158" s="172" t="s">
        <v>38</v>
      </c>
      <c r="O158" s="73"/>
      <c r="P158" s="173">
        <f>O158*H158</f>
        <v>0</v>
      </c>
      <c r="Q158" s="173">
        <v>0.013860000000000001</v>
      </c>
      <c r="R158" s="173">
        <f>Q158*H158</f>
        <v>0.027720000000000002</v>
      </c>
      <c r="S158" s="173">
        <v>0</v>
      </c>
      <c r="T158" s="17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5" t="s">
        <v>118</v>
      </c>
      <c r="AT158" s="175" t="s">
        <v>114</v>
      </c>
      <c r="AU158" s="175" t="s">
        <v>80</v>
      </c>
      <c r="AY158" s="15" t="s">
        <v>112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15" t="s">
        <v>78</v>
      </c>
      <c r="BK158" s="176">
        <f>ROUND(I158*H158,2)</f>
        <v>0</v>
      </c>
      <c r="BL158" s="15" t="s">
        <v>118</v>
      </c>
      <c r="BM158" s="175" t="s">
        <v>236</v>
      </c>
    </row>
    <row r="159" s="2" customFormat="1" ht="16.5" customHeight="1">
      <c r="A159" s="34"/>
      <c r="B159" s="162"/>
      <c r="C159" s="163" t="s">
        <v>237</v>
      </c>
      <c r="D159" s="163" t="s">
        <v>114</v>
      </c>
      <c r="E159" s="164" t="s">
        <v>238</v>
      </c>
      <c r="F159" s="165" t="s">
        <v>239</v>
      </c>
      <c r="G159" s="166" t="s">
        <v>240</v>
      </c>
      <c r="H159" s="167">
        <v>1</v>
      </c>
      <c r="I159" s="168"/>
      <c r="J159" s="169">
        <f>ROUND(I159*H159,2)</f>
        <v>0</v>
      </c>
      <c r="K159" s="170"/>
      <c r="L159" s="35"/>
      <c r="M159" s="188" t="s">
        <v>1</v>
      </c>
      <c r="N159" s="189" t="s">
        <v>38</v>
      </c>
      <c r="O159" s="190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5" t="s">
        <v>118</v>
      </c>
      <c r="AT159" s="175" t="s">
        <v>114</v>
      </c>
      <c r="AU159" s="175" t="s">
        <v>80</v>
      </c>
      <c r="AY159" s="15" t="s">
        <v>112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5" t="s">
        <v>78</v>
      </c>
      <c r="BK159" s="176">
        <f>ROUND(I159*H159,2)</f>
        <v>0</v>
      </c>
      <c r="BL159" s="15" t="s">
        <v>118</v>
      </c>
      <c r="BM159" s="175" t="s">
        <v>241</v>
      </c>
    </row>
    <row r="160" s="2" customFormat="1" ht="6.96" customHeight="1">
      <c r="A160" s="34"/>
      <c r="B160" s="56"/>
      <c r="C160" s="57"/>
      <c r="D160" s="57"/>
      <c r="E160" s="57"/>
      <c r="F160" s="57"/>
      <c r="G160" s="57"/>
      <c r="H160" s="57"/>
      <c r="I160" s="57"/>
      <c r="J160" s="57"/>
      <c r="K160" s="57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1:K159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2025-08-11T06:13:51Z</dcterms:created>
  <dcterms:modified xsi:type="dcterms:W3CDTF">2025-08-11T06:13:52Z</dcterms:modified>
</cp:coreProperties>
</file>