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70" windowWidth="9255" windowHeight="13230" activeTab="1"/>
  </bookViews>
  <sheets>
    <sheet name="Rekapitulace stavby" sheetId="1" r:id="rId1"/>
    <sheet name="2552 - Ke Kálku, Praha 12" sheetId="2" r:id="rId2"/>
  </sheets>
  <definedNames>
    <definedName name="_xlnm._FilterDatabase" localSheetId="1" hidden="1">'2552 - Ke Kálku, Praha 12'!$C$123:$K$190</definedName>
    <definedName name="_xlnm.Print_Titles" localSheetId="1">'2552 - Ke Kálku, Praha 12'!$123:$123</definedName>
    <definedName name="_xlnm.Print_Titles" localSheetId="0">'Rekapitulace stavby'!$92:$92</definedName>
    <definedName name="_xlnm.Print_Area" localSheetId="1">'2552 - Ke Kálku, Praha 12'!$C$4:$J$76,'2552 - Ke Kálku, Praha 12'!$C$82:$J$107,'2552 - Ke Kálku, Praha 12'!$C$113:$J$190</definedName>
    <definedName name="_xlnm.Print_Area" localSheetId="0">'Rekapitulace stavby'!$D$4:$AO$76,'Rekapitulace stavby'!$C$82:$AQ$96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T186" i="2"/>
  <c r="R187" i="2"/>
  <c r="R186" i="2"/>
  <c r="P187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F118" i="2"/>
  <c r="E116" i="2"/>
  <c r="F87" i="2"/>
  <c r="E85" i="2"/>
  <c r="J22" i="2"/>
  <c r="E22" i="2"/>
  <c r="J121" i="2" s="1"/>
  <c r="J21" i="2"/>
  <c r="J19" i="2"/>
  <c r="E19" i="2"/>
  <c r="J120" i="2" s="1"/>
  <c r="J18" i="2"/>
  <c r="J16" i="2"/>
  <c r="E16" i="2"/>
  <c r="F90" i="2" s="1"/>
  <c r="J15" i="2"/>
  <c r="J13" i="2"/>
  <c r="E13" i="2"/>
  <c r="F89" i="2" s="1"/>
  <c r="J12" i="2"/>
  <c r="J10" i="2"/>
  <c r="J118" i="2" s="1"/>
  <c r="L90" i="1"/>
  <c r="AM90" i="1"/>
  <c r="AM89" i="1"/>
  <c r="L89" i="1"/>
  <c r="AM87" i="1"/>
  <c r="L87" i="1"/>
  <c r="L85" i="1"/>
  <c r="L84" i="1"/>
  <c r="J189" i="2"/>
  <c r="BK184" i="2"/>
  <c r="J180" i="2"/>
  <c r="J174" i="2"/>
  <c r="BK168" i="2"/>
  <c r="J163" i="2"/>
  <c r="BK160" i="2"/>
  <c r="BK155" i="2"/>
  <c r="J150" i="2"/>
  <c r="BK147" i="2"/>
  <c r="J144" i="2"/>
  <c r="J140" i="2"/>
  <c r="J135" i="2"/>
  <c r="BK132" i="2"/>
  <c r="J129" i="2"/>
  <c r="BK189" i="2"/>
  <c r="J185" i="2"/>
  <c r="J181" i="2"/>
  <c r="J178" i="2"/>
  <c r="BK171" i="2"/>
  <c r="J168" i="2"/>
  <c r="BK162" i="2"/>
  <c r="J155" i="2"/>
  <c r="BK150" i="2"/>
  <c r="J147" i="2"/>
  <c r="BK144" i="2"/>
  <c r="BK140" i="2"/>
  <c r="BK135" i="2"/>
  <c r="J131" i="2"/>
  <c r="J128" i="2"/>
  <c r="BK190" i="2"/>
  <c r="J182" i="2"/>
  <c r="BK178" i="2"/>
  <c r="J171" i="2"/>
  <c r="J169" i="2"/>
  <c r="J165" i="2"/>
  <c r="J161" i="2"/>
  <c r="BK157" i="2"/>
  <c r="J152" i="2"/>
  <c r="BK148" i="2"/>
  <c r="BK145" i="2"/>
  <c r="J141" i="2"/>
  <c r="J136" i="2"/>
  <c r="J133" i="2"/>
  <c r="J127" i="2"/>
  <c r="J190" i="2"/>
  <c r="J184" i="2"/>
  <c r="BK180" i="2"/>
  <c r="BK174" i="2"/>
  <c r="J170" i="2"/>
  <c r="BK165" i="2"/>
  <c r="BK163" i="2"/>
  <c r="J160" i="2"/>
  <c r="J156" i="2"/>
  <c r="BK152" i="2"/>
  <c r="J148" i="2"/>
  <c r="J145" i="2"/>
  <c r="BK141" i="2"/>
  <c r="BK137" i="2"/>
  <c r="BK134" i="2"/>
  <c r="BK129" i="2"/>
  <c r="BK127" i="2"/>
  <c r="BK185" i="2"/>
  <c r="BK181" i="2"/>
  <c r="BK179" i="2"/>
  <c r="BK177" i="2"/>
  <c r="J173" i="2"/>
  <c r="BK170" i="2"/>
  <c r="BK167" i="2"/>
  <c r="J164" i="2"/>
  <c r="J162" i="2"/>
  <c r="J159" i="2"/>
  <c r="BK156" i="2"/>
  <c r="J153" i="2"/>
  <c r="BK151" i="2"/>
  <c r="BK149" i="2"/>
  <c r="J146" i="2"/>
  <c r="BK143" i="2"/>
  <c r="J142" i="2"/>
  <c r="J139" i="2"/>
  <c r="J137" i="2"/>
  <c r="J134" i="2"/>
  <c r="BK131" i="2"/>
  <c r="J130" i="2"/>
  <c r="AS94" i="1"/>
  <c r="BK187" i="2"/>
  <c r="J187" i="2"/>
  <c r="BK182" i="2"/>
  <c r="J179" i="2"/>
  <c r="J177" i="2"/>
  <c r="BK173" i="2"/>
  <c r="BK169" i="2"/>
  <c r="J167" i="2"/>
  <c r="BK164" i="2"/>
  <c r="BK161" i="2"/>
  <c r="BK159" i="2"/>
  <c r="J157" i="2"/>
  <c r="BK153" i="2"/>
  <c r="J151" i="2"/>
  <c r="J149" i="2"/>
  <c r="BK146" i="2"/>
  <c r="J143" i="2"/>
  <c r="BK142" i="2"/>
  <c r="BK139" i="2"/>
  <c r="BK136" i="2"/>
  <c r="BK133" i="2"/>
  <c r="J132" i="2"/>
  <c r="BK130" i="2"/>
  <c r="BK128" i="2"/>
  <c r="BK126" i="2" l="1"/>
  <c r="R126" i="2"/>
  <c r="BK138" i="2"/>
  <c r="J138" i="2" s="1"/>
  <c r="J97" i="2" s="1"/>
  <c r="T138" i="2"/>
  <c r="P154" i="2"/>
  <c r="BK158" i="2"/>
  <c r="J158" i="2"/>
  <c r="J99" i="2" s="1"/>
  <c r="R158" i="2"/>
  <c r="T166" i="2"/>
  <c r="P172" i="2"/>
  <c r="P183" i="2"/>
  <c r="P126" i="2"/>
  <c r="R138" i="2"/>
  <c r="T154" i="2"/>
  <c r="T158" i="2"/>
  <c r="P166" i="2"/>
  <c r="BK172" i="2"/>
  <c r="J172" i="2"/>
  <c r="J101" i="2" s="1"/>
  <c r="R172" i="2"/>
  <c r="BK176" i="2"/>
  <c r="J176" i="2"/>
  <c r="J103" i="2" s="1"/>
  <c r="R176" i="2"/>
  <c r="BK183" i="2"/>
  <c r="J183" i="2"/>
  <c r="J104" i="2" s="1"/>
  <c r="R183" i="2"/>
  <c r="T188" i="2"/>
  <c r="T126" i="2"/>
  <c r="P138" i="2"/>
  <c r="BK154" i="2"/>
  <c r="J154" i="2" s="1"/>
  <c r="J98" i="2" s="1"/>
  <c r="R154" i="2"/>
  <c r="P158" i="2"/>
  <c r="BK166" i="2"/>
  <c r="J166" i="2"/>
  <c r="J100" i="2" s="1"/>
  <c r="R166" i="2"/>
  <c r="T172" i="2"/>
  <c r="P176" i="2"/>
  <c r="T176" i="2"/>
  <c r="T183" i="2"/>
  <c r="BK188" i="2"/>
  <c r="J188" i="2"/>
  <c r="J106" i="2" s="1"/>
  <c r="P188" i="2"/>
  <c r="R188" i="2"/>
  <c r="BK186" i="2"/>
  <c r="J186" i="2" s="1"/>
  <c r="J105" i="2" s="1"/>
  <c r="J87" i="2"/>
  <c r="J89" i="2"/>
  <c r="J90" i="2"/>
  <c r="F120" i="2"/>
  <c r="F121" i="2"/>
  <c r="BE128" i="2"/>
  <c r="BE129" i="2"/>
  <c r="BE132" i="2"/>
  <c r="BE133" i="2"/>
  <c r="BE134" i="2"/>
  <c r="BE135" i="2"/>
  <c r="BE136" i="2"/>
  <c r="BE137" i="2"/>
  <c r="BE139" i="2"/>
  <c r="BE140" i="2"/>
  <c r="BE141" i="2"/>
  <c r="BE143" i="2"/>
  <c r="BE145" i="2"/>
  <c r="BE146" i="2"/>
  <c r="BE149" i="2"/>
  <c r="BE151" i="2"/>
  <c r="BE152" i="2"/>
  <c r="BE153" i="2"/>
  <c r="BE156" i="2"/>
  <c r="BE160" i="2"/>
  <c r="BE161" i="2"/>
  <c r="BE162" i="2"/>
  <c r="BE163" i="2"/>
  <c r="BE164" i="2"/>
  <c r="BE168" i="2"/>
  <c r="BE170" i="2"/>
  <c r="BE171" i="2"/>
  <c r="BE173" i="2"/>
  <c r="BE174" i="2"/>
  <c r="BE179" i="2"/>
  <c r="BE181" i="2"/>
  <c r="BE184" i="2"/>
  <c r="BE185" i="2"/>
  <c r="BE187" i="2"/>
  <c r="BE190" i="2"/>
  <c r="BE127" i="2"/>
  <c r="BE130" i="2"/>
  <c r="BE131" i="2"/>
  <c r="BE142" i="2"/>
  <c r="BE144" i="2"/>
  <c r="BE147" i="2"/>
  <c r="BE148" i="2"/>
  <c r="BE150" i="2"/>
  <c r="BE155" i="2"/>
  <c r="BE157" i="2"/>
  <c r="BE159" i="2"/>
  <c r="BE165" i="2"/>
  <c r="BE167" i="2"/>
  <c r="BE169" i="2"/>
  <c r="BE177" i="2"/>
  <c r="BE178" i="2"/>
  <c r="BE180" i="2"/>
  <c r="BE182" i="2"/>
  <c r="BE189" i="2"/>
  <c r="F34" i="2"/>
  <c r="BC95" i="1" s="1"/>
  <c r="BC94" i="1" s="1"/>
  <c r="W32" i="1" s="1"/>
  <c r="J32" i="2"/>
  <c r="AW95" i="1" s="1"/>
  <c r="F35" i="2"/>
  <c r="BD95" i="1"/>
  <c r="BD94" i="1" s="1"/>
  <c r="W33" i="1" s="1"/>
  <c r="F32" i="2"/>
  <c r="BA95" i="1"/>
  <c r="BA94" i="1" s="1"/>
  <c r="AW94" i="1" s="1"/>
  <c r="AK30" i="1" s="1"/>
  <c r="F33" i="2"/>
  <c r="BB95" i="1" s="1"/>
  <c r="BB94" i="1" s="1"/>
  <c r="W31" i="1" s="1"/>
  <c r="T175" i="2" l="1"/>
  <c r="R125" i="2"/>
  <c r="P175" i="2"/>
  <c r="T125" i="2"/>
  <c r="T124" i="2"/>
  <c r="R175" i="2"/>
  <c r="P125" i="2"/>
  <c r="P124" i="2"/>
  <c r="AU95" i="1"/>
  <c r="AU94" i="1" s="1"/>
  <c r="BK125" i="2"/>
  <c r="J126" i="2"/>
  <c r="J96" i="2"/>
  <c r="BK175" i="2"/>
  <c r="J175" i="2"/>
  <c r="J102" i="2" s="1"/>
  <c r="AX94" i="1"/>
  <c r="W30" i="1"/>
  <c r="F31" i="2"/>
  <c r="AZ95" i="1" s="1"/>
  <c r="AZ94" i="1" s="1"/>
  <c r="W29" i="1" s="1"/>
  <c r="AY94" i="1"/>
  <c r="J31" i="2"/>
  <c r="AV95" i="1"/>
  <c r="AT95" i="1"/>
  <c r="BK124" i="2" l="1"/>
  <c r="J124" i="2"/>
  <c r="J94" i="2"/>
  <c r="R124" i="2"/>
  <c r="J125" i="2"/>
  <c r="J95" i="2"/>
  <c r="AV94" i="1"/>
  <c r="AK29" i="1" s="1"/>
  <c r="J28" i="2" l="1"/>
  <c r="AG95" i="1"/>
  <c r="AG94" i="1"/>
  <c r="AK26" i="1" s="1"/>
  <c r="AT94" i="1"/>
  <c r="AN94" i="1" l="1"/>
  <c r="J37" i="2"/>
  <c r="AN95" i="1"/>
  <c r="AK35" i="1"/>
</calcChain>
</file>

<file path=xl/sharedStrings.xml><?xml version="1.0" encoding="utf-8"?>
<sst xmlns="http://schemas.openxmlformats.org/spreadsheetml/2006/main" count="1087" uniqueCount="355">
  <si>
    <t>Export Komplet</t>
  </si>
  <si>
    <t/>
  </si>
  <si>
    <t>2.0</t>
  </si>
  <si>
    <t>False</t>
  </si>
  <si>
    <t>{807dd3ea-7267-4f1a-b52d-25116d6a3a5a}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</si>
  <si>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</si>
  <si>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</si>
  <si>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</si>
  <si>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</si>
  <si>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</si>
  <si>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</si>
  <si>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</si>
  <si>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</si>
  <si>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</si>
  <si>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2552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</si>
  <si>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</si>
  <si>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</si>
  <si>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Ke Kálku, Praha 12</t>
  </si>
  <si>
    <t>KSO:</t>
  </si>
  <si>
    <t>CC-CZ:</t>
  </si>
  <si>
    <t>Místo:</t>
  </si>
  <si>
    <t xml:space="preserve"> </t>
  </si>
  <si>
    <t>Datum:</t>
  </si>
  <si>
    <t>3. 8. 2025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</si>
  <si>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</si>
  <si>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</si>
  <si>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</si>
  <si>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</si>
  <si>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</si>
  <si>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</si>
  <si>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</si>
  <si>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</si>
  <si>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</si>
  <si>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</si>
  <si>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</si>
  <si>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</si>
  <si>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</si>
  <si>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</si>
  <si>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</si>
  <si>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</si>
  <si>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</si>
  <si>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</si>
  <si>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</si>
  <si>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</si>
  <si>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</si>
  <si>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</si>
  <si>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</si>
  <si>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</si>
  <si>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</si>
  <si>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</si>
  <si>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</si>
  <si>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</si>
  <si>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</si>
  <si>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</si>
  <si>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</si>
  <si>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</si>
  <si>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</si>
  <si>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</si>
  <si>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</si>
  <si>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</si>
  <si>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</si>
  <si>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</si>
  <si>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</si>
  <si>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</si>
  <si>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</si>
  <si>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</si>
  <si>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</si>
  <si>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</si>
  <si>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</si>
  <si>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</si>
  <si>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</si>
  <si>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</si>
  <si>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</si>
  <si>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</si>
  <si>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</si>
  <si>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</si>
  <si>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</si>
  <si>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</si>
  <si>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</si>
  <si>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</si>
  <si>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</si>
  <si>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</si>
  <si>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</si>
  <si>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</si>
  <si>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</si>
  <si>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</si>
  <si>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</si>
  <si>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</si>
  <si>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</si>
  <si>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</si>
  <si>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</si>
  <si>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</si>
  <si>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</si>
  <si>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</si>
  <si>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</si>
  <si>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</si>
  <si>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</si>
  <si>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</si>
  <si>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</si>
  <si>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</si>
  <si>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</si>
  <si>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</si>
  <si>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</si>
  <si>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</si>
  <si>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</si>
  <si>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</si>
  <si>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</si>
  <si>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</si>
  <si>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</si>
  <si>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</si>
  <si>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</si>
  <si>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</si>
  <si>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</si>
  <si>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</si>
  <si>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</si>
  <si>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</si>
  <si>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52</t>
  </si>
  <si>
    <t>K</t>
  </si>
  <si>
    <t>113106122</t>
  </si>
  <si>
    <t>Rozebrání dlažeb z kamenných dlaždic komunikací pro pěší ručně</t>
  </si>
  <si>
    <t>m2</t>
  </si>
  <si>
    <t>4</t>
  </si>
  <si>
    <t>-1522899064</t>
  </si>
  <si>
    <t>113106123</t>
  </si>
  <si>
    <t>Rozebrání dlažeb ze zámkových dlaždic komunikací pro pěší ručně</t>
  </si>
  <si>
    <t>-1104538254</t>
  </si>
  <si>
    <t>113107122</t>
  </si>
  <si>
    <t>Odstranění podkladu z kameniva drceného tl 200 mm ručně</t>
  </si>
  <si>
    <t>-1578342819</t>
  </si>
  <si>
    <t>3</t>
  </si>
  <si>
    <t>113107124</t>
  </si>
  <si>
    <t>Odstranění podkladuz kameniva do tl 400 mm</t>
  </si>
  <si>
    <t>115058246</t>
  </si>
  <si>
    <t>113107141</t>
  </si>
  <si>
    <t>Odstranění podkladu živičného tl 50 mm ručně</t>
  </si>
  <si>
    <t>362071970</t>
  </si>
  <si>
    <t>5</t>
  </si>
  <si>
    <t>113107432</t>
  </si>
  <si>
    <t>Odstranění podkladu z betonu prostého tl přes 150 do 300 mm při překopech strojně pl do 15 m2</t>
  </si>
  <si>
    <t>-586053290</t>
  </si>
  <si>
    <t>6</t>
  </si>
  <si>
    <t>113154114</t>
  </si>
  <si>
    <t>Frézování živičného krytu tl 100 mm pruh š 0,5 m pl do 500 m2 bez překážek v trase</t>
  </si>
  <si>
    <t>386274374</t>
  </si>
  <si>
    <t>7</t>
  </si>
  <si>
    <t>113201112</t>
  </si>
  <si>
    <t>Vytrhání obrub silničních ležatých</t>
  </si>
  <si>
    <t>m</t>
  </si>
  <si>
    <t>-838008767</t>
  </si>
  <si>
    <t>8</t>
  </si>
  <si>
    <t>129001101</t>
  </si>
  <si>
    <t>Příplatek za ztížení odkopávky nebo prokopávky v blízkosti inženýrských sítí</t>
  </si>
  <si>
    <t>m3</t>
  </si>
  <si>
    <t>1864429178</t>
  </si>
  <si>
    <t>9</t>
  </si>
  <si>
    <t>132351104</t>
  </si>
  <si>
    <t>Hloubení rýh nezapažených š do 800 mm v hornině třídy těžitelnosti II skupiny 4 objem přes 100 m3 strojně</t>
  </si>
  <si>
    <t>1340880410</t>
  </si>
  <si>
    <t>10</t>
  </si>
  <si>
    <t>181102302</t>
  </si>
  <si>
    <t>Úprava pláně v zářezech se zhutněním</t>
  </si>
  <si>
    <t>630514025</t>
  </si>
  <si>
    <t>Komunikace pozemní</t>
  </si>
  <si>
    <t>11</t>
  </si>
  <si>
    <t>564851111</t>
  </si>
  <si>
    <t>Podklad ze štěrkodrtě ŠD tl 150 mm</t>
  </si>
  <si>
    <t>411886599</t>
  </si>
  <si>
    <t>564851114</t>
  </si>
  <si>
    <t>Podklad ze štěrkodrtě ŠD tl 180 mm</t>
  </si>
  <si>
    <t>-882818655</t>
  </si>
  <si>
    <t>13</t>
  </si>
  <si>
    <t>564861111</t>
  </si>
  <si>
    <t>Podklad ze štěrkodrtě ŠD plochy přes 100 m2 tl 200 mm</t>
  </si>
  <si>
    <t>1001217173</t>
  </si>
  <si>
    <t>14</t>
  </si>
  <si>
    <t>567122111</t>
  </si>
  <si>
    <t>Podklad ze směsi stmelené cementem SC C 8/10 (KSC I) tl 120 mm</t>
  </si>
  <si>
    <t>1445575529</t>
  </si>
  <si>
    <t>15</t>
  </si>
  <si>
    <t>573191111</t>
  </si>
  <si>
    <t>Postřik infiltrační kationaktivní emulzí v množství 1 kg/m2</t>
  </si>
  <si>
    <t>-1270907418</t>
  </si>
  <si>
    <t>16</t>
  </si>
  <si>
    <t>573211106</t>
  </si>
  <si>
    <t>Postřik živičný spojovací z asfaltu v množství 0,20 kg/m2</t>
  </si>
  <si>
    <t>-187212638</t>
  </si>
  <si>
    <t>17</t>
  </si>
  <si>
    <t>577134131</t>
  </si>
  <si>
    <t>Asfaltový beton vrstva obrusná ACO 11 (ABS) tř. I tl 40 mm š do 3 m z modifikovaného asfaltu</t>
  </si>
  <si>
    <t>-636410567</t>
  </si>
  <si>
    <t>18</t>
  </si>
  <si>
    <t>577155132</t>
  </si>
  <si>
    <t>Asfaltový beton vrstva ložní ACL 16 (ABH) tl 60 mm š do 3 m z modifikovaného asfaltu</t>
  </si>
  <si>
    <t>1837648893</t>
  </si>
  <si>
    <t>19</t>
  </si>
  <si>
    <t>596211110</t>
  </si>
  <si>
    <t>Kladení zámkové dlažby komunikací pro pěší tl 60 mm skupiny A pl do 50 m2</t>
  </si>
  <si>
    <t>1144028184</t>
  </si>
  <si>
    <t>20</t>
  </si>
  <si>
    <t>M</t>
  </si>
  <si>
    <t>592450380</t>
  </si>
  <si>
    <t>dlažba zámková 6 cm přírodní</t>
  </si>
  <si>
    <t>-897659580</t>
  </si>
  <si>
    <t>592451190</t>
  </si>
  <si>
    <t>dlažba zámková slepecká 6 cm barevná</t>
  </si>
  <si>
    <t>764522994</t>
  </si>
  <si>
    <t>22</t>
  </si>
  <si>
    <t>596212212</t>
  </si>
  <si>
    <t>Kladení zámkové dlažby pozemních komunikací tl 80 mm skupiny A pl do 300 m2</t>
  </si>
  <si>
    <t>109945881</t>
  </si>
  <si>
    <t>23</t>
  </si>
  <si>
    <t>592451220</t>
  </si>
  <si>
    <t>dlažba zámková 8 cm šedá</t>
  </si>
  <si>
    <t>1738204635</t>
  </si>
  <si>
    <t>24</t>
  </si>
  <si>
    <t>LSV.100528</t>
  </si>
  <si>
    <t>-939728829</t>
  </si>
  <si>
    <t>53</t>
  </si>
  <si>
    <t>59246069</t>
  </si>
  <si>
    <t>dlažba skladebná vsakovací betonová z více formátů o max. rozměrech 280x210mm tl 80mm přírodní</t>
  </si>
  <si>
    <t>-1416519195</t>
  </si>
  <si>
    <t>Trubní vedení</t>
  </si>
  <si>
    <t>25</t>
  </si>
  <si>
    <t>899231111</t>
  </si>
  <si>
    <t>Výšková úprava uličního vstupu nebo vpusti do 200 mm zvýšením mříže</t>
  </si>
  <si>
    <t>kus</t>
  </si>
  <si>
    <t>-1588474379</t>
  </si>
  <si>
    <t>26</t>
  </si>
  <si>
    <t>899331111</t>
  </si>
  <si>
    <t>Výšková úprava uličního vstupu nebo vpusti do 200 mm zvýšením poklopu</t>
  </si>
  <si>
    <t>-2050501784</t>
  </si>
  <si>
    <t>27</t>
  </si>
  <si>
    <t>899431111</t>
  </si>
  <si>
    <t xml:space="preserve">Výšková úprava uličního vstupu nebo vpust  šoupěte nebo hydrantu  </t>
  </si>
  <si>
    <t>873920124</t>
  </si>
  <si>
    <t>Ostatní konstrukce a práce, bourání</t>
  </si>
  <si>
    <t>28</t>
  </si>
  <si>
    <t>916131213</t>
  </si>
  <si>
    <t>Osazení silničního obrubníku betonového stojatého s boční opěrou do lože z betonu prostého</t>
  </si>
  <si>
    <t>1958925277</t>
  </si>
  <si>
    <t>29</t>
  </si>
  <si>
    <t>592174600</t>
  </si>
  <si>
    <t>obrubník betonový chodníkový ABO 2-15 100x15x25 cm</t>
  </si>
  <si>
    <t>-2075302481</t>
  </si>
  <si>
    <t>30</t>
  </si>
  <si>
    <t>916231213</t>
  </si>
  <si>
    <t>Osazení chodníkového obrubníku betonového stojatého s boční opěrou do lože z betonu prostého</t>
  </si>
  <si>
    <t>255442612</t>
  </si>
  <si>
    <t>31</t>
  </si>
  <si>
    <t>59217001</t>
  </si>
  <si>
    <t>obrubník betonový zahradní 1000x50x250mm</t>
  </si>
  <si>
    <t>-1008323950</t>
  </si>
  <si>
    <t>32</t>
  </si>
  <si>
    <t>919112213</t>
  </si>
  <si>
    <t>Řezání spár pro vytvoření komůrky š 10 mm hl 25 mm pro těsnící zálivku v živičném krytu</t>
  </si>
  <si>
    <t>-1182830992</t>
  </si>
  <si>
    <t>33</t>
  </si>
  <si>
    <t>919122112</t>
  </si>
  <si>
    <t>Těsnění spár zálivkou za tepla pro komůrky š 10 mm hl 25 mm s těsnicím profilem</t>
  </si>
  <si>
    <t>-663613606</t>
  </si>
  <si>
    <t>54</t>
  </si>
  <si>
    <t>R-007.1</t>
  </si>
  <si>
    <t>Úprava rýhy za obrubou</t>
  </si>
  <si>
    <t>321232897</t>
  </si>
  <si>
    <t>997</t>
  </si>
  <si>
    <t>Přesun sutě</t>
  </si>
  <si>
    <t>34</t>
  </si>
  <si>
    <t>997211521</t>
  </si>
  <si>
    <t>Vodorovná doprava vybouraných hmot po suchu na vzdálenost do 1 km</t>
  </si>
  <si>
    <t>t</t>
  </si>
  <si>
    <t>1366593878</t>
  </si>
  <si>
    <t>35</t>
  </si>
  <si>
    <t>997211529</t>
  </si>
  <si>
    <t>Příplatek ZKD 9 km u vodorovné dopravy vybouraných hmot</t>
  </si>
  <si>
    <t>554056815</t>
  </si>
  <si>
    <t>36</t>
  </si>
  <si>
    <t>997221845</t>
  </si>
  <si>
    <t>Poplatek za uložení na skládce (skládkovné) odpadu asfaltového bez dehtu kód odpadu 170 302</t>
  </si>
  <si>
    <t>-1897941970</t>
  </si>
  <si>
    <t>37</t>
  </si>
  <si>
    <t>997221855</t>
  </si>
  <si>
    <t>Poplatek za uložení odpadu zeminy a kameniva na skládce (skládkovné)</t>
  </si>
  <si>
    <t>-2103788525</t>
  </si>
  <si>
    <t>38</t>
  </si>
  <si>
    <t>997221861</t>
  </si>
  <si>
    <t>Poplatek za uložení stavebního odpadu na recyklační skládce (skládkovné) z prostého betonu pod kódem 17 01 01</t>
  </si>
  <si>
    <t>-318827725</t>
  </si>
  <si>
    <t>998</t>
  </si>
  <si>
    <t>Přesun hmot</t>
  </si>
  <si>
    <t>39</t>
  </si>
  <si>
    <t>998223011</t>
  </si>
  <si>
    <t>Přesun hmot pro pozemní komunikace s krytem dlážděným</t>
  </si>
  <si>
    <t>-1473234925</t>
  </si>
  <si>
    <t>40</t>
  </si>
  <si>
    <t>998225111</t>
  </si>
  <si>
    <t>Přesun hmot pro pozemní komunikace s krytem z kamene, monolitickým betonovým nebo živičným</t>
  </si>
  <si>
    <t>-1820016858</t>
  </si>
  <si>
    <t>VRN</t>
  </si>
  <si>
    <t>Vedlejší rozpočtové náklady</t>
  </si>
  <si>
    <t>VRN1</t>
  </si>
  <si>
    <t>Průzkumné, geodetické a projektové práce</t>
  </si>
  <si>
    <t>41</t>
  </si>
  <si>
    <t>011503000</t>
  </si>
  <si>
    <t>Stavební průzkum bez rozlišení - pasportizace/repasportizace</t>
  </si>
  <si>
    <t>kpl</t>
  </si>
  <si>
    <t>1024</t>
  </si>
  <si>
    <t>1405081335</t>
  </si>
  <si>
    <t>42</t>
  </si>
  <si>
    <t>012103000</t>
  </si>
  <si>
    <t>Geodetické práce před výstavbou</t>
  </si>
  <si>
    <t>945684452</t>
  </si>
  <si>
    <t>43</t>
  </si>
  <si>
    <t>012203000</t>
  </si>
  <si>
    <t>Geodetické práce při provádění stavby</t>
  </si>
  <si>
    <t>770648658</t>
  </si>
  <si>
    <t>44</t>
  </si>
  <si>
    <t>012303000</t>
  </si>
  <si>
    <t>Geodetické práce po výstavbě</t>
  </si>
  <si>
    <t>681743052</t>
  </si>
  <si>
    <t>45</t>
  </si>
  <si>
    <t>013203000</t>
  </si>
  <si>
    <t>Dokumentace stavby bez rozlišení - DIO</t>
  </si>
  <si>
    <t>-1866045963</t>
  </si>
  <si>
    <t>46</t>
  </si>
  <si>
    <t>013254000</t>
  </si>
  <si>
    <t>Dokumentace skutečného provedení stavby</t>
  </si>
  <si>
    <t>692593610</t>
  </si>
  <si>
    <t>VRN3</t>
  </si>
  <si>
    <t>Zařízení staveniště</t>
  </si>
  <si>
    <t>47</t>
  </si>
  <si>
    <t>030001000</t>
  </si>
  <si>
    <t>…</t>
  </si>
  <si>
    <t>-503210480</t>
  </si>
  <si>
    <t>48</t>
  </si>
  <si>
    <t>034303000</t>
  </si>
  <si>
    <t>Dopravní značení na staveništi</t>
  </si>
  <si>
    <t>1230315496</t>
  </si>
  <si>
    <t>VRN4</t>
  </si>
  <si>
    <t>Inženýrská činnost</t>
  </si>
  <si>
    <t>49</t>
  </si>
  <si>
    <t>043002000</t>
  </si>
  <si>
    <t>Zkoušky a ostatní měření</t>
  </si>
  <si>
    <t>1401927057</t>
  </si>
  <si>
    <t>VRN9</t>
  </si>
  <si>
    <t>Ostatní náklady</t>
  </si>
  <si>
    <t>50</t>
  </si>
  <si>
    <t>R-007</t>
  </si>
  <si>
    <t>Sondy</t>
  </si>
  <si>
    <t>2013550159</t>
  </si>
  <si>
    <t>51</t>
  </si>
  <si>
    <t>R-012</t>
  </si>
  <si>
    <t>Vytyčení všech IS</t>
  </si>
  <si>
    <t>ks</t>
  </si>
  <si>
    <t>1849485073</t>
  </si>
  <si>
    <t>SLEPECKÁ dlažba 8 cm, červená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</si>
</sst>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3" borderId="22" xfId="0" applyNumberFormat="1" applyFont="1" applyFill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25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5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17"/>
      <c r="D5" s="21" t="s">
        <v>13</v>
      </c>
      <c r="K5" s="170" t="s">
        <v>14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7"/>
      <c r="BE5" s="167" t="s">
        <v>15</v>
      </c>
      <c r="BS5" s="14" t="s">
        <v>6</v>
      </c>
    </row>
    <row r="6" spans="1:74" s="1" customFormat="1" ht="36.950000000000003" customHeight="1">
      <c r="B6" s="17"/>
      <c r="D6" s="23" t="s">
        <v>16</v>
      </c>
      <c r="K6" s="172" t="s">
        <v>17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7"/>
      <c r="BE6" s="168"/>
      <c r="BS6" s="14" t="s">
        <v>6</v>
      </c>
    </row>
    <row r="7" spans="1:74" s="1" customFormat="1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8"/>
      <c r="BS7" s="14" t="s">
        <v>6</v>
      </c>
    </row>
    <row r="8" spans="1:74" s="1" customFormat="1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8"/>
      <c r="BS8" s="14" t="s">
        <v>6</v>
      </c>
    </row>
    <row r="9" spans="1:74" s="1" customFormat="1" ht="14.45" customHeight="1">
      <c r="B9" s="17"/>
      <c r="AR9" s="17"/>
      <c r="BE9" s="168"/>
      <c r="BS9" s="14" t="s">
        <v>6</v>
      </c>
    </row>
    <row r="10" spans="1:74" s="1" customFormat="1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68"/>
      <c r="BS10" s="14" t="s">
        <v>6</v>
      </c>
    </row>
    <row r="11" spans="1:74" s="1" customFormat="1" ht="18.399999999999999" customHeight="1">
      <c r="B11" s="17"/>
      <c r="E11" s="22" t="s">
        <v>21</v>
      </c>
      <c r="AK11" s="24" t="s">
        <v>26</v>
      </c>
      <c r="AN11" s="22" t="s">
        <v>1</v>
      </c>
      <c r="AR11" s="17"/>
      <c r="BE11" s="168"/>
      <c r="BS11" s="14" t="s">
        <v>6</v>
      </c>
    </row>
    <row r="12" spans="1:74" s="1" customFormat="1" ht="6.95" customHeight="1">
      <c r="B12" s="17"/>
      <c r="AR12" s="17"/>
      <c r="BE12" s="168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25</v>
      </c>
      <c r="AN13" s="26" t="s">
        <v>28</v>
      </c>
      <c r="AR13" s="17"/>
      <c r="BE13" s="168"/>
      <c r="BS13" s="14" t="s">
        <v>6</v>
      </c>
    </row>
    <row r="14" spans="1:74" ht="12.75">
      <c r="B14" s="17"/>
      <c r="E14" s="173" t="s">
        <v>28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24" t="s">
        <v>26</v>
      </c>
      <c r="AN14" s="26" t="s">
        <v>28</v>
      </c>
      <c r="AR14" s="17"/>
      <c r="BE14" s="168"/>
      <c r="BS14" s="14" t="s">
        <v>6</v>
      </c>
    </row>
    <row r="15" spans="1:74" s="1" customFormat="1" ht="6.95" customHeight="1">
      <c r="B15" s="17"/>
      <c r="AR15" s="17"/>
      <c r="BE15" s="168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25</v>
      </c>
      <c r="AN16" s="22" t="s">
        <v>1</v>
      </c>
      <c r="AR16" s="17"/>
      <c r="BE16" s="168"/>
      <c r="BS16" s="14" t="s">
        <v>3</v>
      </c>
    </row>
    <row r="17" spans="1:71" s="1" customFormat="1" ht="18.399999999999999" customHeight="1">
      <c r="B17" s="17"/>
      <c r="E17" s="22" t="s">
        <v>21</v>
      </c>
      <c r="AK17" s="24" t="s">
        <v>26</v>
      </c>
      <c r="AN17" s="22" t="s">
        <v>1</v>
      </c>
      <c r="AR17" s="17"/>
      <c r="BE17" s="168"/>
      <c r="BS17" s="14" t="s">
        <v>30</v>
      </c>
    </row>
    <row r="18" spans="1:71" s="1" customFormat="1" ht="6.95" customHeight="1">
      <c r="B18" s="17"/>
      <c r="AR18" s="17"/>
      <c r="BE18" s="168"/>
      <c r="BS18" s="14" t="s">
        <v>6</v>
      </c>
    </row>
    <row r="19" spans="1:71" s="1" customFormat="1" ht="12" customHeight="1">
      <c r="B19" s="17"/>
      <c r="D19" s="24" t="s">
        <v>31</v>
      </c>
      <c r="AK19" s="24" t="s">
        <v>25</v>
      </c>
      <c r="AN19" s="22" t="s">
        <v>1</v>
      </c>
      <c r="AR19" s="17"/>
      <c r="BE19" s="168"/>
      <c r="BS19" s="14" t="s">
        <v>6</v>
      </c>
    </row>
    <row r="20" spans="1:71" s="1" customFormat="1" ht="18.399999999999999" customHeight="1">
      <c r="B20" s="17"/>
      <c r="E20" s="22" t="s">
        <v>21</v>
      </c>
      <c r="AK20" s="24" t="s">
        <v>26</v>
      </c>
      <c r="AN20" s="22" t="s">
        <v>1</v>
      </c>
      <c r="AR20" s="17"/>
      <c r="BE20" s="168"/>
      <c r="BS20" s="14" t="s">
        <v>30</v>
      </c>
    </row>
    <row r="21" spans="1:71" s="1" customFormat="1" ht="6.95" customHeight="1">
      <c r="B21" s="17"/>
      <c r="AR21" s="17"/>
      <c r="BE21" s="168"/>
    </row>
    <row r="22" spans="1:71" s="1" customFormat="1" ht="12" customHeight="1">
      <c r="B22" s="17"/>
      <c r="D22" s="24" t="s">
        <v>32</v>
      </c>
      <c r="AR22" s="17"/>
      <c r="BE22" s="168"/>
    </row>
    <row r="23" spans="1:71" s="1" customFormat="1" ht="16.5" customHeight="1">
      <c r="B23" s="17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7"/>
      <c r="BE23" s="168"/>
    </row>
    <row r="24" spans="1:71" s="1" customFormat="1" ht="6.95" customHeight="1">
      <c r="B24" s="17"/>
      <c r="AR24" s="17"/>
      <c r="BE24" s="16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8"/>
    </row>
    <row r="26" spans="1:71" s="2" customFormat="1" ht="25.9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76">
        <f>ROUND(AG94,2)</f>
        <v>0</v>
      </c>
      <c r="AL26" s="177"/>
      <c r="AM26" s="177"/>
      <c r="AN26" s="177"/>
      <c r="AO26" s="177"/>
      <c r="AP26" s="29"/>
      <c r="AQ26" s="29"/>
      <c r="AR26" s="30"/>
      <c r="BE26" s="16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6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78" t="s">
        <v>34</v>
      </c>
      <c r="M28" s="178"/>
      <c r="N28" s="178"/>
      <c r="O28" s="178"/>
      <c r="P28" s="178"/>
      <c r="Q28" s="29"/>
      <c r="R28" s="29"/>
      <c r="S28" s="29"/>
      <c r="T28" s="29"/>
      <c r="U28" s="29"/>
      <c r="V28" s="29"/>
      <c r="W28" s="178" t="s">
        <v>35</v>
      </c>
      <c r="X28" s="178"/>
      <c r="Y28" s="178"/>
      <c r="Z28" s="178"/>
      <c r="AA28" s="178"/>
      <c r="AB28" s="178"/>
      <c r="AC28" s="178"/>
      <c r="AD28" s="178"/>
      <c r="AE28" s="178"/>
      <c r="AF28" s="29"/>
      <c r="AG28" s="29"/>
      <c r="AH28" s="29"/>
      <c r="AI28" s="29"/>
      <c r="AJ28" s="29"/>
      <c r="AK28" s="178" t="s">
        <v>36</v>
      </c>
      <c r="AL28" s="178"/>
      <c r="AM28" s="178"/>
      <c r="AN28" s="178"/>
      <c r="AO28" s="178"/>
      <c r="AP28" s="29"/>
      <c r="AQ28" s="29"/>
      <c r="AR28" s="30"/>
      <c r="BE28" s="168"/>
    </row>
    <row r="29" spans="1:71" s="3" customFormat="1" ht="14.45" customHeight="1">
      <c r="B29" s="34"/>
      <c r="D29" s="24" t="s">
        <v>37</v>
      </c>
      <c r="F29" s="24" t="s">
        <v>38</v>
      </c>
      <c r="L29" s="181">
        <v>0.21</v>
      </c>
      <c r="M29" s="180"/>
      <c r="N29" s="180"/>
      <c r="O29" s="180"/>
      <c r="P29" s="180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ROUND(AV94, 2)</f>
        <v>0</v>
      </c>
      <c r="AL29" s="180"/>
      <c r="AM29" s="180"/>
      <c r="AN29" s="180"/>
      <c r="AO29" s="180"/>
      <c r="AR29" s="34"/>
      <c r="BE29" s="169"/>
    </row>
    <row r="30" spans="1:71" s="3" customFormat="1" ht="14.45" customHeight="1">
      <c r="B30" s="34"/>
      <c r="F30" s="24" t="s">
        <v>39</v>
      </c>
      <c r="L30" s="181">
        <v>0.12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34"/>
      <c r="BE30" s="169"/>
    </row>
    <row r="31" spans="1:71" s="3" customFormat="1" ht="14.45" hidden="1" customHeight="1">
      <c r="B31" s="34"/>
      <c r="F31" s="24" t="s">
        <v>40</v>
      </c>
      <c r="L31" s="181">
        <v>0.21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4"/>
      <c r="BE31" s="169"/>
    </row>
    <row r="32" spans="1:71" s="3" customFormat="1" ht="14.45" hidden="1" customHeight="1">
      <c r="B32" s="34"/>
      <c r="F32" s="24" t="s">
        <v>41</v>
      </c>
      <c r="L32" s="181">
        <v>0.12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4"/>
      <c r="BE32" s="169"/>
    </row>
    <row r="33" spans="1:57" s="3" customFormat="1" ht="14.45" hidden="1" customHeight="1">
      <c r="B33" s="34"/>
      <c r="F33" s="24" t="s">
        <v>42</v>
      </c>
      <c r="L33" s="181">
        <v>0</v>
      </c>
      <c r="M33" s="180"/>
      <c r="N33" s="180"/>
      <c r="O33" s="180"/>
      <c r="P33" s="180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34"/>
      <c r="BE33" s="16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68"/>
    </row>
    <row r="35" spans="1:57" s="2" customFormat="1" ht="25.9" customHeight="1">
      <c r="A35" s="29"/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82" t="s">
        <v>45</v>
      </c>
      <c r="Y35" s="183"/>
      <c r="Z35" s="183"/>
      <c r="AA35" s="183"/>
      <c r="AB35" s="183"/>
      <c r="AC35" s="37"/>
      <c r="AD35" s="37"/>
      <c r="AE35" s="37"/>
      <c r="AF35" s="37"/>
      <c r="AG35" s="37"/>
      <c r="AH35" s="37"/>
      <c r="AI35" s="37"/>
      <c r="AJ35" s="37"/>
      <c r="AK35" s="184">
        <f>SUM(AK26:AK33)</f>
        <v>0</v>
      </c>
      <c r="AL35" s="183"/>
      <c r="AM35" s="183"/>
      <c r="AN35" s="183"/>
      <c r="AO35" s="185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48</v>
      </c>
      <c r="AI60" s="32"/>
      <c r="AJ60" s="32"/>
      <c r="AK60" s="32"/>
      <c r="AL60" s="32"/>
      <c r="AM60" s="42" t="s">
        <v>49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51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48</v>
      </c>
      <c r="AI75" s="32"/>
      <c r="AJ75" s="32"/>
      <c r="AK75" s="32"/>
      <c r="AL75" s="32"/>
      <c r="AM75" s="42" t="s">
        <v>49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0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0" s="2" customFormat="1" ht="24.95" customHeight="1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48"/>
      <c r="C84" s="24" t="s">
        <v>13</v>
      </c>
      <c r="L84" s="4" t="str">
        <f>K5</f>
        <v>2552</v>
      </c>
      <c r="AR84" s="48"/>
    </row>
    <row r="85" spans="1:90" s="5" customFormat="1" ht="36.950000000000003" customHeight="1">
      <c r="B85" s="49"/>
      <c r="C85" s="50" t="s">
        <v>16</v>
      </c>
      <c r="L85" s="186" t="str">
        <f>K6</f>
        <v>Ke Kálku, Praha 12</v>
      </c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R85" s="49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20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22</v>
      </c>
      <c r="AJ87" s="29"/>
      <c r="AK87" s="29"/>
      <c r="AL87" s="29"/>
      <c r="AM87" s="188" t="str">
        <f>IF(AN8= "","",AN8)</f>
        <v>3. 8. 2025</v>
      </c>
      <c r="AN87" s="188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24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89" t="str">
        <f>IF(E17="","",E17)</f>
        <v xml:space="preserve"> </v>
      </c>
      <c r="AN89" s="190"/>
      <c r="AO89" s="190"/>
      <c r="AP89" s="190"/>
      <c r="AQ89" s="29"/>
      <c r="AR89" s="30"/>
      <c r="AS89" s="191" t="s">
        <v>53</v>
      </c>
      <c r="AT89" s="192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0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89" t="str">
        <f>IF(E20="","",E20)</f>
        <v xml:space="preserve"> </v>
      </c>
      <c r="AN90" s="190"/>
      <c r="AO90" s="190"/>
      <c r="AP90" s="190"/>
      <c r="AQ90" s="29"/>
      <c r="AR90" s="30"/>
      <c r="AS90" s="193"/>
      <c r="AT90" s="194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3"/>
      <c r="AT91" s="194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0" s="2" customFormat="1" ht="29.25" customHeight="1">
      <c r="A92" s="29"/>
      <c r="B92" s="30"/>
      <c r="C92" s="195" t="s">
        <v>54</v>
      </c>
      <c r="D92" s="196"/>
      <c r="E92" s="196"/>
      <c r="F92" s="196"/>
      <c r="G92" s="196"/>
      <c r="H92" s="57"/>
      <c r="I92" s="197" t="s">
        <v>55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56</v>
      </c>
      <c r="AH92" s="196"/>
      <c r="AI92" s="196"/>
      <c r="AJ92" s="196"/>
      <c r="AK92" s="196"/>
      <c r="AL92" s="196"/>
      <c r="AM92" s="196"/>
      <c r="AN92" s="197" t="s">
        <v>57</v>
      </c>
      <c r="AO92" s="196"/>
      <c r="AP92" s="199"/>
      <c r="AQ92" s="58" t="s">
        <v>58</v>
      </c>
      <c r="AR92" s="30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0" s="6" customFormat="1" ht="32.450000000000003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3">
        <f>ROUND(AG95,2)</f>
        <v>0</v>
      </c>
      <c r="AH94" s="203"/>
      <c r="AI94" s="203"/>
      <c r="AJ94" s="203"/>
      <c r="AK94" s="203"/>
      <c r="AL94" s="203"/>
      <c r="AM94" s="203"/>
      <c r="AN94" s="204">
        <f>SUM(AG94,AT94)</f>
        <v>0</v>
      </c>
      <c r="AO94" s="204"/>
      <c r="AP94" s="204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72</v>
      </c>
      <c r="BT94" s="74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0" s="7" customFormat="1" ht="16.5" customHeight="1">
      <c r="A95" s="75" t="s">
        <v>76</v>
      </c>
      <c r="B95" s="76"/>
      <c r="C95" s="77"/>
      <c r="D95" s="202" t="s">
        <v>14</v>
      </c>
      <c r="E95" s="202"/>
      <c r="F95" s="202"/>
      <c r="G95" s="202"/>
      <c r="H95" s="202"/>
      <c r="I95" s="78"/>
      <c r="J95" s="202" t="s">
        <v>17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'2552 - Ke Kálku, Praha 12'!J28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9" t="s">
        <v>77</v>
      </c>
      <c r="AR95" s="76"/>
      <c r="AS95" s="80">
        <v>0</v>
      </c>
      <c r="AT95" s="81">
        <f>ROUND(SUM(AV95:AW95),2)</f>
        <v>0</v>
      </c>
      <c r="AU95" s="82">
        <f>'2552 - Ke Kálku, Praha 12'!P124</f>
        <v>0</v>
      </c>
      <c r="AV95" s="81">
        <f>'2552 - Ke Kálku, Praha 12'!J31</f>
        <v>0</v>
      </c>
      <c r="AW95" s="81">
        <f>'2552 - Ke Kálku, Praha 12'!J32</f>
        <v>0</v>
      </c>
      <c r="AX95" s="81">
        <f>'2552 - Ke Kálku, Praha 12'!J33</f>
        <v>0</v>
      </c>
      <c r="AY95" s="81">
        <f>'2552 - Ke Kálku, Praha 12'!J34</f>
        <v>0</v>
      </c>
      <c r="AZ95" s="81">
        <f>'2552 - Ke Kálku, Praha 12'!F31</f>
        <v>0</v>
      </c>
      <c r="BA95" s="81">
        <f>'2552 - Ke Kálku, Praha 12'!F32</f>
        <v>0</v>
      </c>
      <c r="BB95" s="81">
        <f>'2552 - Ke Kálku, Praha 12'!F33</f>
        <v>0</v>
      </c>
      <c r="BC95" s="81">
        <f>'2552 - Ke Kálku, Praha 12'!F34</f>
        <v>0</v>
      </c>
      <c r="BD95" s="83">
        <f>'2552 - Ke Kálku, Praha 12'!F35</f>
        <v>0</v>
      </c>
      <c r="BT95" s="84" t="s">
        <v>78</v>
      </c>
      <c r="BU95" s="84" t="s">
        <v>79</v>
      </c>
      <c r="BV95" s="84" t="s">
        <v>74</v>
      </c>
      <c r="BW95" s="84" t="s">
        <v>4</v>
      </c>
      <c r="BX95" s="84" t="s">
        <v>75</v>
      </c>
      <c r="CL95" s="84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552 - Ke Kálku, Praha 12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tabSelected="1" topLeftCell="A133" workbookViewId="0">
      <selection activeCell="F152" sqref="F15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5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81</v>
      </c>
      <c r="L4" s="17"/>
      <c r="M4" s="85" t="s">
        <v>10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9"/>
      <c r="B6" s="30"/>
      <c r="C6" s="29"/>
      <c r="D6" s="24" t="s">
        <v>16</v>
      </c>
      <c r="E6" s="29"/>
      <c r="F6" s="29"/>
      <c r="G6" s="29"/>
      <c r="H6" s="29"/>
      <c r="I6" s="29"/>
      <c r="J6" s="29"/>
      <c r="K6" s="29"/>
      <c r="L6" s="3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>
      <c r="A7" s="29"/>
      <c r="B7" s="30"/>
      <c r="C7" s="29"/>
      <c r="D7" s="29"/>
      <c r="E7" s="186" t="s">
        <v>17</v>
      </c>
      <c r="F7" s="206"/>
      <c r="G7" s="206"/>
      <c r="H7" s="206"/>
      <c r="I7" s="29"/>
      <c r="J7" s="29"/>
      <c r="K7" s="29"/>
      <c r="L7" s="3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 ht="11.25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18</v>
      </c>
      <c r="E9" s="29"/>
      <c r="F9" s="22" t="s">
        <v>1</v>
      </c>
      <c r="G9" s="29"/>
      <c r="H9" s="29"/>
      <c r="I9" s="24" t="s">
        <v>19</v>
      </c>
      <c r="J9" s="22" t="s">
        <v>1</v>
      </c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20</v>
      </c>
      <c r="E10" s="29"/>
      <c r="F10" s="22" t="s">
        <v>21</v>
      </c>
      <c r="G10" s="29"/>
      <c r="H10" s="29"/>
      <c r="I10" s="24" t="s">
        <v>22</v>
      </c>
      <c r="J10" s="52" t="str">
        <f>'Rekapitulace stavby'!AN8</f>
        <v>3. 8. 2025</v>
      </c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24</v>
      </c>
      <c r="E12" s="29"/>
      <c r="F12" s="29"/>
      <c r="G12" s="29"/>
      <c r="H12" s="29"/>
      <c r="I12" s="24" t="s">
        <v>25</v>
      </c>
      <c r="J12" s="22" t="str">
        <f>IF('Rekapitulace stavby'!AN10="","",'Rekapitulace stavby'!AN10)</f>
        <v/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2" t="str">
        <f>IF('Rekapitulace stavby'!E11="","",'Rekapitulace stavby'!E11)</f>
        <v xml:space="preserve"> </v>
      </c>
      <c r="F13" s="29"/>
      <c r="G13" s="29"/>
      <c r="H13" s="29"/>
      <c r="I13" s="24" t="s">
        <v>26</v>
      </c>
      <c r="J13" s="22" t="str">
        <f>IF('Rekapitulace stavby'!AN11="","",'Rekapitulace stavby'!AN11)</f>
        <v/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27</v>
      </c>
      <c r="E15" s="29"/>
      <c r="F15" s="29"/>
      <c r="G15" s="29"/>
      <c r="H15" s="29"/>
      <c r="I15" s="24" t="s">
        <v>25</v>
      </c>
      <c r="J15" s="25" t="str">
        <f>'Rekapitulace stavby'!AN13</f>
        <v>Vyplň údaj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07" t="str">
        <f>'Rekapitulace stavby'!E14</f>
        <v>Vyplň údaj</v>
      </c>
      <c r="F16" s="170"/>
      <c r="G16" s="170"/>
      <c r="H16" s="170"/>
      <c r="I16" s="24" t="s">
        <v>26</v>
      </c>
      <c r="J16" s="25" t="str">
        <f>'Rekapitulace stavby'!AN14</f>
        <v>Vyplň údaj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29</v>
      </c>
      <c r="E18" s="29"/>
      <c r="F18" s="29"/>
      <c r="G18" s="29"/>
      <c r="H18" s="29"/>
      <c r="I18" s="24" t="s">
        <v>25</v>
      </c>
      <c r="J18" s="22" t="str">
        <f>IF('Rekapitulace stavby'!AN16="","",'Rekapitulace stavby'!AN16)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tr">
        <f>IF('Rekapitulace stavby'!E17="","",'Rekapitulace stavby'!E17)</f>
        <v xml:space="preserve"> </v>
      </c>
      <c r="F19" s="29"/>
      <c r="G19" s="29"/>
      <c r="H19" s="29"/>
      <c r="I19" s="24" t="s">
        <v>26</v>
      </c>
      <c r="J19" s="22" t="str">
        <f>IF('Rekapitulace stavby'!AN17="","",'Rekapitulace stavby'!AN17)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31</v>
      </c>
      <c r="E21" s="29"/>
      <c r="F21" s="29"/>
      <c r="G21" s="29"/>
      <c r="H21" s="29"/>
      <c r="I21" s="24" t="s">
        <v>25</v>
      </c>
      <c r="J21" s="22" t="str">
        <f>IF('Rekapitulace stavby'!AN19="","",'Rekapitulace stavby'!AN19)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2" t="str">
        <f>IF('Rekapitulace stavby'!E20="","",'Rekapitulace stavby'!E20)</f>
        <v xml:space="preserve"> </v>
      </c>
      <c r="F22" s="29"/>
      <c r="G22" s="29"/>
      <c r="H22" s="29"/>
      <c r="I22" s="24" t="s">
        <v>26</v>
      </c>
      <c r="J22" s="22" t="str">
        <f>IF('Rekapitulace stavby'!AN20="","",'Rekapitulace stavby'!AN20)</f>
        <v/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32</v>
      </c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>
      <c r="A25" s="86"/>
      <c r="B25" s="87"/>
      <c r="C25" s="86"/>
      <c r="D25" s="86"/>
      <c r="E25" s="175" t="s">
        <v>1</v>
      </c>
      <c r="F25" s="175"/>
      <c r="G25" s="175"/>
      <c r="H25" s="175"/>
      <c r="I25" s="86"/>
      <c r="J25" s="86"/>
      <c r="K25" s="86"/>
      <c r="L25" s="88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63"/>
      <c r="E27" s="63"/>
      <c r="F27" s="63"/>
      <c r="G27" s="63"/>
      <c r="H27" s="63"/>
      <c r="I27" s="63"/>
      <c r="J27" s="63"/>
      <c r="K27" s="63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>
      <c r="A28" s="29"/>
      <c r="B28" s="30"/>
      <c r="C28" s="29"/>
      <c r="D28" s="89" t="s">
        <v>33</v>
      </c>
      <c r="E28" s="29"/>
      <c r="F28" s="29"/>
      <c r="G28" s="29"/>
      <c r="H28" s="29"/>
      <c r="I28" s="29"/>
      <c r="J28" s="68">
        <f>ROUND(J124, 2)</f>
        <v>0</v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9"/>
      <c r="E30" s="29"/>
      <c r="F30" s="33" t="s">
        <v>35</v>
      </c>
      <c r="G30" s="29"/>
      <c r="H30" s="29"/>
      <c r="I30" s="33" t="s">
        <v>34</v>
      </c>
      <c r="J30" s="33" t="s">
        <v>36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0" t="s">
        <v>37</v>
      </c>
      <c r="E31" s="24" t="s">
        <v>38</v>
      </c>
      <c r="F31" s="91">
        <f>ROUND((SUM(BE124:BE190)),  2)</f>
        <v>0</v>
      </c>
      <c r="G31" s="29"/>
      <c r="H31" s="29"/>
      <c r="I31" s="92">
        <v>0.21</v>
      </c>
      <c r="J31" s="91">
        <f>ROUND(((SUM(BE124:BE190))*I31),  2)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4" t="s">
        <v>39</v>
      </c>
      <c r="F32" s="91">
        <f>ROUND((SUM(BF124:BF190)),  2)</f>
        <v>0</v>
      </c>
      <c r="G32" s="29"/>
      <c r="H32" s="29"/>
      <c r="I32" s="92">
        <v>0.12</v>
      </c>
      <c r="J32" s="91">
        <f>ROUND(((SUM(BF124:BF190))*I32), 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29"/>
      <c r="E33" s="24" t="s">
        <v>40</v>
      </c>
      <c r="F33" s="91">
        <f>ROUND((SUM(BG124:BG190)),  2)</f>
        <v>0</v>
      </c>
      <c r="G33" s="29"/>
      <c r="H33" s="29"/>
      <c r="I33" s="92">
        <v>0.21</v>
      </c>
      <c r="J33" s="91">
        <f>0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41</v>
      </c>
      <c r="F34" s="91">
        <f>ROUND((SUM(BH124:BH190)),  2)</f>
        <v>0</v>
      </c>
      <c r="G34" s="29"/>
      <c r="H34" s="29"/>
      <c r="I34" s="92">
        <v>0.12</v>
      </c>
      <c r="J34" s="91">
        <f>0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91">
        <f>ROUND((SUM(BI124:BI190)),  2)</f>
        <v>0</v>
      </c>
      <c r="G35" s="29"/>
      <c r="H35" s="29"/>
      <c r="I35" s="92">
        <v>0</v>
      </c>
      <c r="J35" s="9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>
      <c r="A37" s="29"/>
      <c r="B37" s="30"/>
      <c r="C37" s="93"/>
      <c r="D37" s="94" t="s">
        <v>43</v>
      </c>
      <c r="E37" s="57"/>
      <c r="F37" s="57"/>
      <c r="G37" s="95" t="s">
        <v>44</v>
      </c>
      <c r="H37" s="96" t="s">
        <v>45</v>
      </c>
      <c r="I37" s="57"/>
      <c r="J37" s="97">
        <f>SUM(J28:J35)</f>
        <v>0</v>
      </c>
      <c r="K37" s="98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48</v>
      </c>
      <c r="E61" s="32"/>
      <c r="F61" s="99" t="s">
        <v>49</v>
      </c>
      <c r="G61" s="42" t="s">
        <v>48</v>
      </c>
      <c r="H61" s="32"/>
      <c r="I61" s="32"/>
      <c r="J61" s="10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48</v>
      </c>
      <c r="E76" s="32"/>
      <c r="F76" s="99" t="s">
        <v>49</v>
      </c>
      <c r="G76" s="42" t="s">
        <v>48</v>
      </c>
      <c r="H76" s="32"/>
      <c r="I76" s="32"/>
      <c r="J76" s="10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82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186" t="str">
        <f>E7</f>
        <v>Ke Kálku, Praha 12</v>
      </c>
      <c r="F85" s="206"/>
      <c r="G85" s="206"/>
      <c r="H85" s="206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>
      <c r="A87" s="29"/>
      <c r="B87" s="30"/>
      <c r="C87" s="24" t="s">
        <v>20</v>
      </c>
      <c r="D87" s="29"/>
      <c r="E87" s="29"/>
      <c r="F87" s="22" t="str">
        <f>F10</f>
        <v xml:space="preserve"> </v>
      </c>
      <c r="G87" s="29"/>
      <c r="H87" s="29"/>
      <c r="I87" s="24" t="s">
        <v>22</v>
      </c>
      <c r="J87" s="52" t="str">
        <f>IF(J10="","",J10)</f>
        <v>3. 8. 2025</v>
      </c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customHeight="1">
      <c r="A89" s="29"/>
      <c r="B89" s="30"/>
      <c r="C89" s="24" t="s">
        <v>24</v>
      </c>
      <c r="D89" s="29"/>
      <c r="E89" s="29"/>
      <c r="F89" s="22" t="str">
        <f>E13</f>
        <v xml:space="preserve"> </v>
      </c>
      <c r="G89" s="29"/>
      <c r="H89" s="29"/>
      <c r="I89" s="24" t="s">
        <v>29</v>
      </c>
      <c r="J89" s="27" t="str">
        <f>E19</f>
        <v xml:space="preserve"> 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customHeight="1">
      <c r="A90" s="29"/>
      <c r="B90" s="30"/>
      <c r="C90" s="24" t="s">
        <v>27</v>
      </c>
      <c r="D90" s="29"/>
      <c r="E90" s="29"/>
      <c r="F90" s="22" t="str">
        <f>IF(E16="","",E16)</f>
        <v>Vyplň údaj</v>
      </c>
      <c r="G90" s="29"/>
      <c r="H90" s="29"/>
      <c r="I90" s="24" t="s">
        <v>31</v>
      </c>
      <c r="J90" s="27" t="str">
        <f>E22</f>
        <v xml:space="preserve"> </v>
      </c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>
      <c r="A92" s="29"/>
      <c r="B92" s="30"/>
      <c r="C92" s="101" t="s">
        <v>83</v>
      </c>
      <c r="D92" s="93"/>
      <c r="E92" s="93"/>
      <c r="F92" s="93"/>
      <c r="G92" s="93"/>
      <c r="H92" s="93"/>
      <c r="I92" s="93"/>
      <c r="J92" s="102" t="s">
        <v>84</v>
      </c>
      <c r="K92" s="93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customHeight="1">
      <c r="A94" s="29"/>
      <c r="B94" s="30"/>
      <c r="C94" s="103" t="s">
        <v>85</v>
      </c>
      <c r="D94" s="29"/>
      <c r="E94" s="29"/>
      <c r="F94" s="29"/>
      <c r="G94" s="29"/>
      <c r="H94" s="29"/>
      <c r="I94" s="29"/>
      <c r="J94" s="68">
        <f>J124</f>
        <v>0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86</v>
      </c>
    </row>
    <row r="95" spans="1:47" s="9" customFormat="1" ht="24.95" customHeight="1">
      <c r="B95" s="104"/>
      <c r="D95" s="105" t="s">
        <v>87</v>
      </c>
      <c r="E95" s="106"/>
      <c r="F95" s="106"/>
      <c r="G95" s="106"/>
      <c r="H95" s="106"/>
      <c r="I95" s="106"/>
      <c r="J95" s="107">
        <f>J125</f>
        <v>0</v>
      </c>
      <c r="L95" s="104"/>
    </row>
    <row r="96" spans="1:47" s="10" customFormat="1" ht="19.899999999999999" customHeight="1">
      <c r="B96" s="108"/>
      <c r="D96" s="109" t="s">
        <v>88</v>
      </c>
      <c r="E96" s="110"/>
      <c r="F96" s="110"/>
      <c r="G96" s="110"/>
      <c r="H96" s="110"/>
      <c r="I96" s="110"/>
      <c r="J96" s="111">
        <f>J126</f>
        <v>0</v>
      </c>
      <c r="L96" s="108"/>
    </row>
    <row r="97" spans="1:31" s="10" customFormat="1" ht="19.899999999999999" customHeight="1">
      <c r="B97" s="108"/>
      <c r="D97" s="109" t="s">
        <v>89</v>
      </c>
      <c r="E97" s="110"/>
      <c r="F97" s="110"/>
      <c r="G97" s="110"/>
      <c r="H97" s="110"/>
      <c r="I97" s="110"/>
      <c r="J97" s="111">
        <f>J138</f>
        <v>0</v>
      </c>
      <c r="L97" s="108"/>
    </row>
    <row r="98" spans="1:31" s="10" customFormat="1" ht="19.899999999999999" customHeight="1">
      <c r="B98" s="108"/>
      <c r="D98" s="109" t="s">
        <v>90</v>
      </c>
      <c r="E98" s="110"/>
      <c r="F98" s="110"/>
      <c r="G98" s="110"/>
      <c r="H98" s="110"/>
      <c r="I98" s="110"/>
      <c r="J98" s="111">
        <f>J154</f>
        <v>0</v>
      </c>
      <c r="L98" s="108"/>
    </row>
    <row r="99" spans="1:31" s="10" customFormat="1" ht="19.899999999999999" customHeight="1">
      <c r="B99" s="108"/>
      <c r="D99" s="109" t="s">
        <v>91</v>
      </c>
      <c r="E99" s="110"/>
      <c r="F99" s="110"/>
      <c r="G99" s="110"/>
      <c r="H99" s="110"/>
      <c r="I99" s="110"/>
      <c r="J99" s="111">
        <f>J158</f>
        <v>0</v>
      </c>
      <c r="L99" s="108"/>
    </row>
    <row r="100" spans="1:31" s="10" customFormat="1" ht="19.899999999999999" customHeight="1">
      <c r="B100" s="108"/>
      <c r="D100" s="109" t="s">
        <v>92</v>
      </c>
      <c r="E100" s="110"/>
      <c r="F100" s="110"/>
      <c r="G100" s="110"/>
      <c r="H100" s="110"/>
      <c r="I100" s="110"/>
      <c r="J100" s="111">
        <f>J166</f>
        <v>0</v>
      </c>
      <c r="L100" s="108"/>
    </row>
    <row r="101" spans="1:31" s="10" customFormat="1" ht="19.899999999999999" customHeight="1">
      <c r="B101" s="108"/>
      <c r="D101" s="109" t="s">
        <v>93</v>
      </c>
      <c r="E101" s="110"/>
      <c r="F101" s="110"/>
      <c r="G101" s="110"/>
      <c r="H101" s="110"/>
      <c r="I101" s="110"/>
      <c r="J101" s="111">
        <f>J172</f>
        <v>0</v>
      </c>
      <c r="L101" s="108"/>
    </row>
    <row r="102" spans="1:31" s="9" customFormat="1" ht="24.95" customHeight="1">
      <c r="B102" s="104"/>
      <c r="D102" s="105" t="s">
        <v>94</v>
      </c>
      <c r="E102" s="106"/>
      <c r="F102" s="106"/>
      <c r="G102" s="106"/>
      <c r="H102" s="106"/>
      <c r="I102" s="106"/>
      <c r="J102" s="107">
        <f>J175</f>
        <v>0</v>
      </c>
      <c r="L102" s="104"/>
    </row>
    <row r="103" spans="1:31" s="10" customFormat="1" ht="19.899999999999999" customHeight="1">
      <c r="B103" s="108"/>
      <c r="D103" s="109" t="s">
        <v>95</v>
      </c>
      <c r="E103" s="110"/>
      <c r="F103" s="110"/>
      <c r="G103" s="110"/>
      <c r="H103" s="110"/>
      <c r="I103" s="110"/>
      <c r="J103" s="111">
        <f>J176</f>
        <v>0</v>
      </c>
      <c r="L103" s="108"/>
    </row>
    <row r="104" spans="1:31" s="10" customFormat="1" ht="19.899999999999999" customHeight="1">
      <c r="B104" s="108"/>
      <c r="D104" s="109" t="s">
        <v>96</v>
      </c>
      <c r="E104" s="110"/>
      <c r="F104" s="110"/>
      <c r="G104" s="110"/>
      <c r="H104" s="110"/>
      <c r="I104" s="110"/>
      <c r="J104" s="111">
        <f>J183</f>
        <v>0</v>
      </c>
      <c r="L104" s="108"/>
    </row>
    <row r="105" spans="1:31" s="10" customFormat="1" ht="19.899999999999999" customHeight="1">
      <c r="B105" s="108"/>
      <c r="D105" s="109" t="s">
        <v>97</v>
      </c>
      <c r="E105" s="110"/>
      <c r="F105" s="110"/>
      <c r="G105" s="110"/>
      <c r="H105" s="110"/>
      <c r="I105" s="110"/>
      <c r="J105" s="111">
        <f>J186</f>
        <v>0</v>
      </c>
      <c r="L105" s="108"/>
    </row>
    <row r="106" spans="1:31" s="10" customFormat="1" ht="19.899999999999999" customHeight="1">
      <c r="B106" s="108"/>
      <c r="D106" s="109" t="s">
        <v>98</v>
      </c>
      <c r="E106" s="110"/>
      <c r="F106" s="110"/>
      <c r="G106" s="110"/>
      <c r="H106" s="110"/>
      <c r="I106" s="110"/>
      <c r="J106" s="111">
        <f>J188</f>
        <v>0</v>
      </c>
      <c r="L106" s="108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24.95" customHeight="1">
      <c r="A113" s="29"/>
      <c r="B113" s="30"/>
      <c r="C113" s="18" t="s">
        <v>99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16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86" t="str">
        <f>E7</f>
        <v>Ke Kálku, Praha 12</v>
      </c>
      <c r="F116" s="206"/>
      <c r="G116" s="206"/>
      <c r="H116" s="206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20</v>
      </c>
      <c r="D118" s="29"/>
      <c r="E118" s="29"/>
      <c r="F118" s="22" t="str">
        <f>F10</f>
        <v xml:space="preserve"> </v>
      </c>
      <c r="G118" s="29"/>
      <c r="H118" s="29"/>
      <c r="I118" s="24" t="s">
        <v>22</v>
      </c>
      <c r="J118" s="52" t="str">
        <f>IF(J10="","",J10)</f>
        <v>3. 8. 2025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24</v>
      </c>
      <c r="D120" s="29"/>
      <c r="E120" s="29"/>
      <c r="F120" s="22" t="str">
        <f>E13</f>
        <v xml:space="preserve"> </v>
      </c>
      <c r="G120" s="29"/>
      <c r="H120" s="29"/>
      <c r="I120" s="24" t="s">
        <v>29</v>
      </c>
      <c r="J120" s="27" t="str">
        <f>E19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27</v>
      </c>
      <c r="D121" s="29"/>
      <c r="E121" s="29"/>
      <c r="F121" s="22" t="str">
        <f>IF(E16="","",E16)</f>
        <v>Vyplň údaj</v>
      </c>
      <c r="G121" s="29"/>
      <c r="H121" s="29"/>
      <c r="I121" s="24" t="s">
        <v>31</v>
      </c>
      <c r="J121" s="27" t="str">
        <f>E22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12"/>
      <c r="B123" s="113"/>
      <c r="C123" s="114" t="s">
        <v>100</v>
      </c>
      <c r="D123" s="115" t="s">
        <v>58</v>
      </c>
      <c r="E123" s="115" t="s">
        <v>54</v>
      </c>
      <c r="F123" s="115" t="s">
        <v>55</v>
      </c>
      <c r="G123" s="115" t="s">
        <v>101</v>
      </c>
      <c r="H123" s="115" t="s">
        <v>102</v>
      </c>
      <c r="I123" s="115" t="s">
        <v>103</v>
      </c>
      <c r="J123" s="116" t="s">
        <v>84</v>
      </c>
      <c r="K123" s="117" t="s">
        <v>104</v>
      </c>
      <c r="L123" s="118"/>
      <c r="M123" s="59" t="s">
        <v>1</v>
      </c>
      <c r="N123" s="60" t="s">
        <v>37</v>
      </c>
      <c r="O123" s="60" t="s">
        <v>105</v>
      </c>
      <c r="P123" s="60" t="s">
        <v>106</v>
      </c>
      <c r="Q123" s="60" t="s">
        <v>107</v>
      </c>
      <c r="R123" s="60" t="s">
        <v>108</v>
      </c>
      <c r="S123" s="60" t="s">
        <v>109</v>
      </c>
      <c r="T123" s="61" t="s">
        <v>110</v>
      </c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</row>
    <row r="124" spans="1:65" s="2" customFormat="1" ht="22.9" customHeight="1">
      <c r="A124" s="29"/>
      <c r="B124" s="30"/>
      <c r="C124" s="66" t="s">
        <v>111</v>
      </c>
      <c r="D124" s="29"/>
      <c r="E124" s="29"/>
      <c r="F124" s="29"/>
      <c r="G124" s="29"/>
      <c r="H124" s="29"/>
      <c r="I124" s="29"/>
      <c r="J124" s="119">
        <f>BK124</f>
        <v>0</v>
      </c>
      <c r="K124" s="29"/>
      <c r="L124" s="30"/>
      <c r="M124" s="62"/>
      <c r="N124" s="53"/>
      <c r="O124" s="63"/>
      <c r="P124" s="120">
        <f>P125+P175</f>
        <v>0</v>
      </c>
      <c r="Q124" s="63"/>
      <c r="R124" s="120">
        <f>R125+R175</f>
        <v>125.46601999999999</v>
      </c>
      <c r="S124" s="63"/>
      <c r="T124" s="121">
        <f>T125+T175</f>
        <v>726.05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72</v>
      </c>
      <c r="AU124" s="14" t="s">
        <v>86</v>
      </c>
      <c r="BK124" s="122">
        <f>BK125+BK175</f>
        <v>0</v>
      </c>
    </row>
    <row r="125" spans="1:65" s="12" customFormat="1" ht="25.9" customHeight="1">
      <c r="B125" s="123"/>
      <c r="D125" s="124" t="s">
        <v>72</v>
      </c>
      <c r="E125" s="125" t="s">
        <v>112</v>
      </c>
      <c r="F125" s="125" t="s">
        <v>113</v>
      </c>
      <c r="I125" s="126"/>
      <c r="J125" s="127">
        <f>BK125</f>
        <v>0</v>
      </c>
      <c r="L125" s="123"/>
      <c r="M125" s="128"/>
      <c r="N125" s="129"/>
      <c r="O125" s="129"/>
      <c r="P125" s="130">
        <f>P126+P138+P154+P158+P166+P172</f>
        <v>0</v>
      </c>
      <c r="Q125" s="129"/>
      <c r="R125" s="130">
        <f>R126+R138+R154+R158+R166+R172</f>
        <v>125.32741999999999</v>
      </c>
      <c r="S125" s="129"/>
      <c r="T125" s="131">
        <f>T126+T138+T154+T158+T166+T172</f>
        <v>726.05</v>
      </c>
      <c r="AR125" s="124" t="s">
        <v>78</v>
      </c>
      <c r="AT125" s="132" t="s">
        <v>72</v>
      </c>
      <c r="AU125" s="132" t="s">
        <v>73</v>
      </c>
      <c r="AY125" s="124" t="s">
        <v>114</v>
      </c>
      <c r="BK125" s="133">
        <f>BK126+BK138+BK154+BK158+BK166+BK172</f>
        <v>0</v>
      </c>
    </row>
    <row r="126" spans="1:65" s="12" customFormat="1" ht="22.9" customHeight="1">
      <c r="B126" s="123"/>
      <c r="D126" s="124" t="s">
        <v>72</v>
      </c>
      <c r="E126" s="134" t="s">
        <v>78</v>
      </c>
      <c r="F126" s="134" t="s">
        <v>115</v>
      </c>
      <c r="I126" s="126"/>
      <c r="J126" s="135">
        <f>BK126</f>
        <v>0</v>
      </c>
      <c r="L126" s="123"/>
      <c r="M126" s="128"/>
      <c r="N126" s="129"/>
      <c r="O126" s="129"/>
      <c r="P126" s="130">
        <f>SUM(P127:P137)</f>
        <v>0</v>
      </c>
      <c r="Q126" s="129"/>
      <c r="R126" s="130">
        <f>SUM(R127:R137)</f>
        <v>0.08</v>
      </c>
      <c r="S126" s="129"/>
      <c r="T126" s="131">
        <f>SUM(T127:T137)</f>
        <v>726.05</v>
      </c>
      <c r="AR126" s="124" t="s">
        <v>78</v>
      </c>
      <c r="AT126" s="132" t="s">
        <v>72</v>
      </c>
      <c r="AU126" s="132" t="s">
        <v>78</v>
      </c>
      <c r="AY126" s="124" t="s">
        <v>114</v>
      </c>
      <c r="BK126" s="133">
        <f>SUM(BK127:BK137)</f>
        <v>0</v>
      </c>
    </row>
    <row r="127" spans="1:65" s="2" customFormat="1" ht="24.2" customHeight="1">
      <c r="A127" s="29"/>
      <c r="B127" s="136"/>
      <c r="C127" s="137" t="s">
        <v>116</v>
      </c>
      <c r="D127" s="137" t="s">
        <v>117</v>
      </c>
      <c r="E127" s="138" t="s">
        <v>118</v>
      </c>
      <c r="F127" s="139" t="s">
        <v>119</v>
      </c>
      <c r="G127" s="140" t="s">
        <v>120</v>
      </c>
      <c r="H127" s="141">
        <v>50</v>
      </c>
      <c r="I127" s="142"/>
      <c r="J127" s="143">
        <f t="shared" ref="J127:J137" si="0">ROUND(I127*H127,2)</f>
        <v>0</v>
      </c>
      <c r="K127" s="144"/>
      <c r="L127" s="30"/>
      <c r="M127" s="145" t="s">
        <v>1</v>
      </c>
      <c r="N127" s="146" t="s">
        <v>38</v>
      </c>
      <c r="O127" s="55"/>
      <c r="P127" s="147">
        <f t="shared" ref="P127:P137" si="1">O127*H127</f>
        <v>0</v>
      </c>
      <c r="Q127" s="147">
        <v>0</v>
      </c>
      <c r="R127" s="147">
        <f t="shared" ref="R127:R137" si="2">Q127*H127</f>
        <v>0</v>
      </c>
      <c r="S127" s="147">
        <v>0.23499999999999999</v>
      </c>
      <c r="T127" s="148">
        <f t="shared" ref="T127:T137" si="3">S127*H127</f>
        <v>11.75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9" t="s">
        <v>121</v>
      </c>
      <c r="AT127" s="149" t="s">
        <v>117</v>
      </c>
      <c r="AU127" s="149" t="s">
        <v>80</v>
      </c>
      <c r="AY127" s="14" t="s">
        <v>114</v>
      </c>
      <c r="BE127" s="150">
        <f t="shared" ref="BE127:BE137" si="4">IF(N127="základní",J127,0)</f>
        <v>0</v>
      </c>
      <c r="BF127" s="150">
        <f t="shared" ref="BF127:BF137" si="5">IF(N127="snížená",J127,0)</f>
        <v>0</v>
      </c>
      <c r="BG127" s="150">
        <f t="shared" ref="BG127:BG137" si="6">IF(N127="zákl. přenesená",J127,0)</f>
        <v>0</v>
      </c>
      <c r="BH127" s="150">
        <f t="shared" ref="BH127:BH137" si="7">IF(N127="sníž. přenesená",J127,0)</f>
        <v>0</v>
      </c>
      <c r="BI127" s="150">
        <f t="shared" ref="BI127:BI137" si="8">IF(N127="nulová",J127,0)</f>
        <v>0</v>
      </c>
      <c r="BJ127" s="14" t="s">
        <v>78</v>
      </c>
      <c r="BK127" s="150">
        <f t="shared" ref="BK127:BK137" si="9">ROUND(I127*H127,2)</f>
        <v>0</v>
      </c>
      <c r="BL127" s="14" t="s">
        <v>121</v>
      </c>
      <c r="BM127" s="149" t="s">
        <v>122</v>
      </c>
    </row>
    <row r="128" spans="1:65" s="2" customFormat="1" ht="24.2" customHeight="1">
      <c r="A128" s="29"/>
      <c r="B128" s="136"/>
      <c r="C128" s="137" t="s">
        <v>78</v>
      </c>
      <c r="D128" s="137" t="s">
        <v>117</v>
      </c>
      <c r="E128" s="138" t="s">
        <v>123</v>
      </c>
      <c r="F128" s="139" t="s">
        <v>124</v>
      </c>
      <c r="G128" s="140" t="s">
        <v>120</v>
      </c>
      <c r="H128" s="141">
        <v>50</v>
      </c>
      <c r="I128" s="142"/>
      <c r="J128" s="143">
        <f t="shared" si="0"/>
        <v>0</v>
      </c>
      <c r="K128" s="144"/>
      <c r="L128" s="30"/>
      <c r="M128" s="145" t="s">
        <v>1</v>
      </c>
      <c r="N128" s="146" t="s">
        <v>38</v>
      </c>
      <c r="O128" s="55"/>
      <c r="P128" s="147">
        <f t="shared" si="1"/>
        <v>0</v>
      </c>
      <c r="Q128" s="147">
        <v>0</v>
      </c>
      <c r="R128" s="147">
        <f t="shared" si="2"/>
        <v>0</v>
      </c>
      <c r="S128" s="147">
        <v>0.26</v>
      </c>
      <c r="T128" s="148">
        <f t="shared" si="3"/>
        <v>13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9" t="s">
        <v>121</v>
      </c>
      <c r="AT128" s="149" t="s">
        <v>117</v>
      </c>
      <c r="AU128" s="149" t="s">
        <v>80</v>
      </c>
      <c r="AY128" s="14" t="s">
        <v>114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78</v>
      </c>
      <c r="BK128" s="150">
        <f t="shared" si="9"/>
        <v>0</v>
      </c>
      <c r="BL128" s="14" t="s">
        <v>121</v>
      </c>
      <c r="BM128" s="149" t="s">
        <v>125</v>
      </c>
    </row>
    <row r="129" spans="1:65" s="2" customFormat="1" ht="24.2" customHeight="1">
      <c r="A129" s="29"/>
      <c r="B129" s="136"/>
      <c r="C129" s="137" t="s">
        <v>80</v>
      </c>
      <c r="D129" s="137" t="s">
        <v>117</v>
      </c>
      <c r="E129" s="138" t="s">
        <v>126</v>
      </c>
      <c r="F129" s="139" t="s">
        <v>127</v>
      </c>
      <c r="G129" s="140" t="s">
        <v>120</v>
      </c>
      <c r="H129" s="141">
        <v>200</v>
      </c>
      <c r="I129" s="142"/>
      <c r="J129" s="143">
        <f t="shared" si="0"/>
        <v>0</v>
      </c>
      <c r="K129" s="144"/>
      <c r="L129" s="30"/>
      <c r="M129" s="145" t="s">
        <v>1</v>
      </c>
      <c r="N129" s="146" t="s">
        <v>38</v>
      </c>
      <c r="O129" s="55"/>
      <c r="P129" s="147">
        <f t="shared" si="1"/>
        <v>0</v>
      </c>
      <c r="Q129" s="147">
        <v>0</v>
      </c>
      <c r="R129" s="147">
        <f t="shared" si="2"/>
        <v>0</v>
      </c>
      <c r="S129" s="147">
        <v>0.28999999999999998</v>
      </c>
      <c r="T129" s="148">
        <f t="shared" si="3"/>
        <v>57.999999999999993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9" t="s">
        <v>121</v>
      </c>
      <c r="AT129" s="149" t="s">
        <v>117</v>
      </c>
      <c r="AU129" s="149" t="s">
        <v>80</v>
      </c>
      <c r="AY129" s="14" t="s">
        <v>114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78</v>
      </c>
      <c r="BK129" s="150">
        <f t="shared" si="9"/>
        <v>0</v>
      </c>
      <c r="BL129" s="14" t="s">
        <v>121</v>
      </c>
      <c r="BM129" s="149" t="s">
        <v>128</v>
      </c>
    </row>
    <row r="130" spans="1:65" s="2" customFormat="1" ht="16.5" customHeight="1">
      <c r="A130" s="29"/>
      <c r="B130" s="136"/>
      <c r="C130" s="137" t="s">
        <v>129</v>
      </c>
      <c r="D130" s="137" t="s">
        <v>117</v>
      </c>
      <c r="E130" s="138" t="s">
        <v>130</v>
      </c>
      <c r="F130" s="139" t="s">
        <v>131</v>
      </c>
      <c r="G130" s="140" t="s">
        <v>120</v>
      </c>
      <c r="H130" s="141">
        <v>500</v>
      </c>
      <c r="I130" s="142"/>
      <c r="J130" s="143">
        <f t="shared" si="0"/>
        <v>0</v>
      </c>
      <c r="K130" s="144"/>
      <c r="L130" s="30"/>
      <c r="M130" s="145" t="s">
        <v>1</v>
      </c>
      <c r="N130" s="146" t="s">
        <v>38</v>
      </c>
      <c r="O130" s="55"/>
      <c r="P130" s="147">
        <f t="shared" si="1"/>
        <v>0</v>
      </c>
      <c r="Q130" s="147">
        <v>0</v>
      </c>
      <c r="R130" s="147">
        <f t="shared" si="2"/>
        <v>0</v>
      </c>
      <c r="S130" s="147">
        <v>0.57999999999999996</v>
      </c>
      <c r="T130" s="148">
        <f t="shared" si="3"/>
        <v>290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9" t="s">
        <v>121</v>
      </c>
      <c r="AT130" s="149" t="s">
        <v>117</v>
      </c>
      <c r="AU130" s="149" t="s">
        <v>80</v>
      </c>
      <c r="AY130" s="14" t="s">
        <v>114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78</v>
      </c>
      <c r="BK130" s="150">
        <f t="shared" si="9"/>
        <v>0</v>
      </c>
      <c r="BL130" s="14" t="s">
        <v>121</v>
      </c>
      <c r="BM130" s="149" t="s">
        <v>132</v>
      </c>
    </row>
    <row r="131" spans="1:65" s="2" customFormat="1" ht="16.5" customHeight="1">
      <c r="A131" s="29"/>
      <c r="B131" s="136"/>
      <c r="C131" s="137" t="s">
        <v>121</v>
      </c>
      <c r="D131" s="137" t="s">
        <v>117</v>
      </c>
      <c r="E131" s="138" t="s">
        <v>133</v>
      </c>
      <c r="F131" s="139" t="s">
        <v>134</v>
      </c>
      <c r="G131" s="140" t="s">
        <v>120</v>
      </c>
      <c r="H131" s="141">
        <v>50</v>
      </c>
      <c r="I131" s="142"/>
      <c r="J131" s="143">
        <f t="shared" si="0"/>
        <v>0</v>
      </c>
      <c r="K131" s="144"/>
      <c r="L131" s="30"/>
      <c r="M131" s="145" t="s">
        <v>1</v>
      </c>
      <c r="N131" s="146" t="s">
        <v>38</v>
      </c>
      <c r="O131" s="55"/>
      <c r="P131" s="147">
        <f t="shared" si="1"/>
        <v>0</v>
      </c>
      <c r="Q131" s="147">
        <v>0</v>
      </c>
      <c r="R131" s="147">
        <f t="shared" si="2"/>
        <v>0</v>
      </c>
      <c r="S131" s="147">
        <v>9.8000000000000004E-2</v>
      </c>
      <c r="T131" s="148">
        <f t="shared" si="3"/>
        <v>4.9000000000000004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9" t="s">
        <v>121</v>
      </c>
      <c r="AT131" s="149" t="s">
        <v>117</v>
      </c>
      <c r="AU131" s="149" t="s">
        <v>80</v>
      </c>
      <c r="AY131" s="14" t="s">
        <v>114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78</v>
      </c>
      <c r="BK131" s="150">
        <f t="shared" si="9"/>
        <v>0</v>
      </c>
      <c r="BL131" s="14" t="s">
        <v>121</v>
      </c>
      <c r="BM131" s="149" t="s">
        <v>135</v>
      </c>
    </row>
    <row r="132" spans="1:65" s="2" customFormat="1" ht="33" customHeight="1">
      <c r="A132" s="29"/>
      <c r="B132" s="136"/>
      <c r="C132" s="137" t="s">
        <v>136</v>
      </c>
      <c r="D132" s="137" t="s">
        <v>117</v>
      </c>
      <c r="E132" s="138" t="s">
        <v>137</v>
      </c>
      <c r="F132" s="139" t="s">
        <v>138</v>
      </c>
      <c r="G132" s="140" t="s">
        <v>120</v>
      </c>
      <c r="H132" s="141">
        <v>150</v>
      </c>
      <c r="I132" s="142"/>
      <c r="J132" s="143">
        <f t="shared" si="0"/>
        <v>0</v>
      </c>
      <c r="K132" s="144"/>
      <c r="L132" s="30"/>
      <c r="M132" s="145" t="s">
        <v>1</v>
      </c>
      <c r="N132" s="146" t="s">
        <v>38</v>
      </c>
      <c r="O132" s="55"/>
      <c r="P132" s="147">
        <f t="shared" si="1"/>
        <v>0</v>
      </c>
      <c r="Q132" s="147">
        <v>0</v>
      </c>
      <c r="R132" s="147">
        <f t="shared" si="2"/>
        <v>0</v>
      </c>
      <c r="S132" s="147">
        <v>0.625</v>
      </c>
      <c r="T132" s="148">
        <f t="shared" si="3"/>
        <v>93.75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9" t="s">
        <v>121</v>
      </c>
      <c r="AT132" s="149" t="s">
        <v>117</v>
      </c>
      <c r="AU132" s="149" t="s">
        <v>80</v>
      </c>
      <c r="AY132" s="14" t="s">
        <v>114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78</v>
      </c>
      <c r="BK132" s="150">
        <f t="shared" si="9"/>
        <v>0</v>
      </c>
      <c r="BL132" s="14" t="s">
        <v>121</v>
      </c>
      <c r="BM132" s="149" t="s">
        <v>139</v>
      </c>
    </row>
    <row r="133" spans="1:65" s="2" customFormat="1" ht="24.2" customHeight="1">
      <c r="A133" s="29"/>
      <c r="B133" s="136"/>
      <c r="C133" s="137" t="s">
        <v>140</v>
      </c>
      <c r="D133" s="137" t="s">
        <v>117</v>
      </c>
      <c r="E133" s="138" t="s">
        <v>141</v>
      </c>
      <c r="F133" s="139" t="s">
        <v>142</v>
      </c>
      <c r="G133" s="140" t="s">
        <v>120</v>
      </c>
      <c r="H133" s="141">
        <v>1000</v>
      </c>
      <c r="I133" s="142"/>
      <c r="J133" s="143">
        <f t="shared" si="0"/>
        <v>0</v>
      </c>
      <c r="K133" s="144"/>
      <c r="L133" s="30"/>
      <c r="M133" s="145" t="s">
        <v>1</v>
      </c>
      <c r="N133" s="146" t="s">
        <v>38</v>
      </c>
      <c r="O133" s="55"/>
      <c r="P133" s="147">
        <f t="shared" si="1"/>
        <v>0</v>
      </c>
      <c r="Q133" s="147">
        <v>8.0000000000000007E-5</v>
      </c>
      <c r="R133" s="147">
        <f t="shared" si="2"/>
        <v>0.08</v>
      </c>
      <c r="S133" s="147">
        <v>0.23</v>
      </c>
      <c r="T133" s="148">
        <f t="shared" si="3"/>
        <v>230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9" t="s">
        <v>121</v>
      </c>
      <c r="AT133" s="149" t="s">
        <v>117</v>
      </c>
      <c r="AU133" s="149" t="s">
        <v>80</v>
      </c>
      <c r="AY133" s="14" t="s">
        <v>114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78</v>
      </c>
      <c r="BK133" s="150">
        <f t="shared" si="9"/>
        <v>0</v>
      </c>
      <c r="BL133" s="14" t="s">
        <v>121</v>
      </c>
      <c r="BM133" s="149" t="s">
        <v>143</v>
      </c>
    </row>
    <row r="134" spans="1:65" s="2" customFormat="1" ht="16.5" customHeight="1">
      <c r="A134" s="29"/>
      <c r="B134" s="136"/>
      <c r="C134" s="137" t="s">
        <v>144</v>
      </c>
      <c r="D134" s="137" t="s">
        <v>117</v>
      </c>
      <c r="E134" s="138" t="s">
        <v>145</v>
      </c>
      <c r="F134" s="139" t="s">
        <v>146</v>
      </c>
      <c r="G134" s="140" t="s">
        <v>147</v>
      </c>
      <c r="H134" s="141">
        <v>85</v>
      </c>
      <c r="I134" s="142"/>
      <c r="J134" s="143">
        <f t="shared" si="0"/>
        <v>0</v>
      </c>
      <c r="K134" s="144"/>
      <c r="L134" s="30"/>
      <c r="M134" s="145" t="s">
        <v>1</v>
      </c>
      <c r="N134" s="146" t="s">
        <v>38</v>
      </c>
      <c r="O134" s="55"/>
      <c r="P134" s="147">
        <f t="shared" si="1"/>
        <v>0</v>
      </c>
      <c r="Q134" s="147">
        <v>0</v>
      </c>
      <c r="R134" s="147">
        <f t="shared" si="2"/>
        <v>0</v>
      </c>
      <c r="S134" s="147">
        <v>0.28999999999999998</v>
      </c>
      <c r="T134" s="148">
        <f t="shared" si="3"/>
        <v>24.65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9" t="s">
        <v>121</v>
      </c>
      <c r="AT134" s="149" t="s">
        <v>117</v>
      </c>
      <c r="AU134" s="149" t="s">
        <v>80</v>
      </c>
      <c r="AY134" s="14" t="s">
        <v>114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78</v>
      </c>
      <c r="BK134" s="150">
        <f t="shared" si="9"/>
        <v>0</v>
      </c>
      <c r="BL134" s="14" t="s">
        <v>121</v>
      </c>
      <c r="BM134" s="149" t="s">
        <v>148</v>
      </c>
    </row>
    <row r="135" spans="1:65" s="2" customFormat="1" ht="24.2" customHeight="1">
      <c r="A135" s="29"/>
      <c r="B135" s="136"/>
      <c r="C135" s="137" t="s">
        <v>149</v>
      </c>
      <c r="D135" s="137" t="s">
        <v>117</v>
      </c>
      <c r="E135" s="138" t="s">
        <v>150</v>
      </c>
      <c r="F135" s="139" t="s">
        <v>151</v>
      </c>
      <c r="G135" s="140" t="s">
        <v>152</v>
      </c>
      <c r="H135" s="141">
        <v>42.5</v>
      </c>
      <c r="I135" s="142"/>
      <c r="J135" s="143">
        <f t="shared" si="0"/>
        <v>0</v>
      </c>
      <c r="K135" s="144"/>
      <c r="L135" s="30"/>
      <c r="M135" s="145" t="s">
        <v>1</v>
      </c>
      <c r="N135" s="146" t="s">
        <v>38</v>
      </c>
      <c r="O135" s="55"/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9" t="s">
        <v>121</v>
      </c>
      <c r="AT135" s="149" t="s">
        <v>117</v>
      </c>
      <c r="AU135" s="149" t="s">
        <v>80</v>
      </c>
      <c r="AY135" s="14" t="s">
        <v>114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78</v>
      </c>
      <c r="BK135" s="150">
        <f t="shared" si="9"/>
        <v>0</v>
      </c>
      <c r="BL135" s="14" t="s">
        <v>121</v>
      </c>
      <c r="BM135" s="149" t="s">
        <v>153</v>
      </c>
    </row>
    <row r="136" spans="1:65" s="2" customFormat="1" ht="33" customHeight="1">
      <c r="A136" s="29"/>
      <c r="B136" s="136"/>
      <c r="C136" s="137" t="s">
        <v>154</v>
      </c>
      <c r="D136" s="137" t="s">
        <v>117</v>
      </c>
      <c r="E136" s="138" t="s">
        <v>155</v>
      </c>
      <c r="F136" s="139" t="s">
        <v>156</v>
      </c>
      <c r="G136" s="140" t="s">
        <v>152</v>
      </c>
      <c r="H136" s="141">
        <v>42.5</v>
      </c>
      <c r="I136" s="142"/>
      <c r="J136" s="143">
        <f t="shared" si="0"/>
        <v>0</v>
      </c>
      <c r="K136" s="144"/>
      <c r="L136" s="30"/>
      <c r="M136" s="145" t="s">
        <v>1</v>
      </c>
      <c r="N136" s="146" t="s">
        <v>38</v>
      </c>
      <c r="O136" s="55"/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9" t="s">
        <v>121</v>
      </c>
      <c r="AT136" s="149" t="s">
        <v>117</v>
      </c>
      <c r="AU136" s="149" t="s">
        <v>80</v>
      </c>
      <c r="AY136" s="14" t="s">
        <v>114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78</v>
      </c>
      <c r="BK136" s="150">
        <f t="shared" si="9"/>
        <v>0</v>
      </c>
      <c r="BL136" s="14" t="s">
        <v>121</v>
      </c>
      <c r="BM136" s="149" t="s">
        <v>157</v>
      </c>
    </row>
    <row r="137" spans="1:65" s="2" customFormat="1" ht="16.5" customHeight="1">
      <c r="A137" s="29"/>
      <c r="B137" s="136"/>
      <c r="C137" s="137" t="s">
        <v>158</v>
      </c>
      <c r="D137" s="137" t="s">
        <v>117</v>
      </c>
      <c r="E137" s="138" t="s">
        <v>159</v>
      </c>
      <c r="F137" s="139" t="s">
        <v>160</v>
      </c>
      <c r="G137" s="140" t="s">
        <v>120</v>
      </c>
      <c r="H137" s="141">
        <v>1250</v>
      </c>
      <c r="I137" s="142"/>
      <c r="J137" s="143">
        <f t="shared" si="0"/>
        <v>0</v>
      </c>
      <c r="K137" s="144"/>
      <c r="L137" s="30"/>
      <c r="M137" s="145" t="s">
        <v>1</v>
      </c>
      <c r="N137" s="146" t="s">
        <v>38</v>
      </c>
      <c r="O137" s="55"/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9" t="s">
        <v>121</v>
      </c>
      <c r="AT137" s="149" t="s">
        <v>117</v>
      </c>
      <c r="AU137" s="149" t="s">
        <v>80</v>
      </c>
      <c r="AY137" s="14" t="s">
        <v>114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78</v>
      </c>
      <c r="BK137" s="150">
        <f t="shared" si="9"/>
        <v>0</v>
      </c>
      <c r="BL137" s="14" t="s">
        <v>121</v>
      </c>
      <c r="BM137" s="149" t="s">
        <v>161</v>
      </c>
    </row>
    <row r="138" spans="1:65" s="12" customFormat="1" ht="22.9" customHeight="1">
      <c r="B138" s="123"/>
      <c r="D138" s="124" t="s">
        <v>72</v>
      </c>
      <c r="E138" s="134" t="s">
        <v>136</v>
      </c>
      <c r="F138" s="134" t="s">
        <v>162</v>
      </c>
      <c r="I138" s="126"/>
      <c r="J138" s="135">
        <f>BK138</f>
        <v>0</v>
      </c>
      <c r="L138" s="123"/>
      <c r="M138" s="128"/>
      <c r="N138" s="129"/>
      <c r="O138" s="129"/>
      <c r="P138" s="130">
        <f>SUM(P139:P153)</f>
        <v>0</v>
      </c>
      <c r="Q138" s="129"/>
      <c r="R138" s="130">
        <f>SUM(R139:R153)</f>
        <v>67.99499999999999</v>
      </c>
      <c r="S138" s="129"/>
      <c r="T138" s="131">
        <f>SUM(T139:T153)</f>
        <v>0</v>
      </c>
      <c r="AR138" s="124" t="s">
        <v>78</v>
      </c>
      <c r="AT138" s="132" t="s">
        <v>72</v>
      </c>
      <c r="AU138" s="132" t="s">
        <v>78</v>
      </c>
      <c r="AY138" s="124" t="s">
        <v>114</v>
      </c>
      <c r="BK138" s="133">
        <f>SUM(BK139:BK153)</f>
        <v>0</v>
      </c>
    </row>
    <row r="139" spans="1:65" s="2" customFormat="1" ht="16.5" customHeight="1">
      <c r="A139" s="29"/>
      <c r="B139" s="136"/>
      <c r="C139" s="137" t="s">
        <v>163</v>
      </c>
      <c r="D139" s="137" t="s">
        <v>117</v>
      </c>
      <c r="E139" s="138" t="s">
        <v>164</v>
      </c>
      <c r="F139" s="139" t="s">
        <v>165</v>
      </c>
      <c r="G139" s="140" t="s">
        <v>120</v>
      </c>
      <c r="H139" s="141">
        <v>100</v>
      </c>
      <c r="I139" s="142"/>
      <c r="J139" s="143">
        <f t="shared" ref="J139:J153" si="10">ROUND(I139*H139,2)</f>
        <v>0</v>
      </c>
      <c r="K139" s="144"/>
      <c r="L139" s="30"/>
      <c r="M139" s="145" t="s">
        <v>1</v>
      </c>
      <c r="N139" s="146" t="s">
        <v>38</v>
      </c>
      <c r="O139" s="55"/>
      <c r="P139" s="147">
        <f t="shared" ref="P139:P153" si="11">O139*H139</f>
        <v>0</v>
      </c>
      <c r="Q139" s="147">
        <v>0</v>
      </c>
      <c r="R139" s="147">
        <f t="shared" ref="R139:R153" si="12">Q139*H139</f>
        <v>0</v>
      </c>
      <c r="S139" s="147">
        <v>0</v>
      </c>
      <c r="T139" s="148">
        <f t="shared" ref="T139:T153" si="13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9" t="s">
        <v>121</v>
      </c>
      <c r="AT139" s="149" t="s">
        <v>117</v>
      </c>
      <c r="AU139" s="149" t="s">
        <v>80</v>
      </c>
      <c r="AY139" s="14" t="s">
        <v>114</v>
      </c>
      <c r="BE139" s="150">
        <f t="shared" ref="BE139:BE153" si="14">IF(N139="základní",J139,0)</f>
        <v>0</v>
      </c>
      <c r="BF139" s="150">
        <f t="shared" ref="BF139:BF153" si="15">IF(N139="snížená",J139,0)</f>
        <v>0</v>
      </c>
      <c r="BG139" s="150">
        <f t="shared" ref="BG139:BG153" si="16">IF(N139="zákl. přenesená",J139,0)</f>
        <v>0</v>
      </c>
      <c r="BH139" s="150">
        <f t="shared" ref="BH139:BH153" si="17">IF(N139="sníž. přenesená",J139,0)</f>
        <v>0</v>
      </c>
      <c r="BI139" s="150">
        <f t="shared" ref="BI139:BI153" si="18">IF(N139="nulová",J139,0)</f>
        <v>0</v>
      </c>
      <c r="BJ139" s="14" t="s">
        <v>78</v>
      </c>
      <c r="BK139" s="150">
        <f t="shared" ref="BK139:BK153" si="19">ROUND(I139*H139,2)</f>
        <v>0</v>
      </c>
      <c r="BL139" s="14" t="s">
        <v>121</v>
      </c>
      <c r="BM139" s="149" t="s">
        <v>166</v>
      </c>
    </row>
    <row r="140" spans="1:65" s="2" customFormat="1" ht="16.5" customHeight="1">
      <c r="A140" s="29"/>
      <c r="B140" s="136"/>
      <c r="C140" s="137" t="s">
        <v>8</v>
      </c>
      <c r="D140" s="137" t="s">
        <v>117</v>
      </c>
      <c r="E140" s="138" t="s">
        <v>167</v>
      </c>
      <c r="F140" s="139" t="s">
        <v>168</v>
      </c>
      <c r="G140" s="140" t="s">
        <v>120</v>
      </c>
      <c r="H140" s="141">
        <v>180</v>
      </c>
      <c r="I140" s="142"/>
      <c r="J140" s="143">
        <f t="shared" si="10"/>
        <v>0</v>
      </c>
      <c r="K140" s="144"/>
      <c r="L140" s="30"/>
      <c r="M140" s="145" t="s">
        <v>1</v>
      </c>
      <c r="N140" s="146" t="s">
        <v>38</v>
      </c>
      <c r="O140" s="55"/>
      <c r="P140" s="147">
        <f t="shared" si="11"/>
        <v>0</v>
      </c>
      <c r="Q140" s="147">
        <v>0</v>
      </c>
      <c r="R140" s="147">
        <f t="shared" si="12"/>
        <v>0</v>
      </c>
      <c r="S140" s="147">
        <v>0</v>
      </c>
      <c r="T140" s="148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9" t="s">
        <v>121</v>
      </c>
      <c r="AT140" s="149" t="s">
        <v>117</v>
      </c>
      <c r="AU140" s="149" t="s">
        <v>80</v>
      </c>
      <c r="AY140" s="14" t="s">
        <v>114</v>
      </c>
      <c r="BE140" s="150">
        <f t="shared" si="14"/>
        <v>0</v>
      </c>
      <c r="BF140" s="150">
        <f t="shared" si="15"/>
        <v>0</v>
      </c>
      <c r="BG140" s="150">
        <f t="shared" si="16"/>
        <v>0</v>
      </c>
      <c r="BH140" s="150">
        <f t="shared" si="17"/>
        <v>0</v>
      </c>
      <c r="BI140" s="150">
        <f t="shared" si="18"/>
        <v>0</v>
      </c>
      <c r="BJ140" s="14" t="s">
        <v>78</v>
      </c>
      <c r="BK140" s="150">
        <f t="shared" si="19"/>
        <v>0</v>
      </c>
      <c r="BL140" s="14" t="s">
        <v>121</v>
      </c>
      <c r="BM140" s="149" t="s">
        <v>169</v>
      </c>
    </row>
    <row r="141" spans="1:65" s="2" customFormat="1" ht="24.2" customHeight="1">
      <c r="A141" s="29"/>
      <c r="B141" s="136"/>
      <c r="C141" s="137" t="s">
        <v>170</v>
      </c>
      <c r="D141" s="137" t="s">
        <v>117</v>
      </c>
      <c r="E141" s="138" t="s">
        <v>171</v>
      </c>
      <c r="F141" s="139" t="s">
        <v>172</v>
      </c>
      <c r="G141" s="140" t="s">
        <v>120</v>
      </c>
      <c r="H141" s="141">
        <v>1000</v>
      </c>
      <c r="I141" s="142"/>
      <c r="J141" s="143">
        <f t="shared" si="10"/>
        <v>0</v>
      </c>
      <c r="K141" s="144"/>
      <c r="L141" s="30"/>
      <c r="M141" s="145" t="s">
        <v>1</v>
      </c>
      <c r="N141" s="146" t="s">
        <v>38</v>
      </c>
      <c r="O141" s="55"/>
      <c r="P141" s="147">
        <f t="shared" si="11"/>
        <v>0</v>
      </c>
      <c r="Q141" s="147">
        <v>0</v>
      </c>
      <c r="R141" s="147">
        <f t="shared" si="12"/>
        <v>0</v>
      </c>
      <c r="S141" s="147">
        <v>0</v>
      </c>
      <c r="T141" s="148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9" t="s">
        <v>121</v>
      </c>
      <c r="AT141" s="149" t="s">
        <v>117</v>
      </c>
      <c r="AU141" s="149" t="s">
        <v>80</v>
      </c>
      <c r="AY141" s="14" t="s">
        <v>114</v>
      </c>
      <c r="BE141" s="150">
        <f t="shared" si="14"/>
        <v>0</v>
      </c>
      <c r="BF141" s="150">
        <f t="shared" si="15"/>
        <v>0</v>
      </c>
      <c r="BG141" s="150">
        <f t="shared" si="16"/>
        <v>0</v>
      </c>
      <c r="BH141" s="150">
        <f t="shared" si="17"/>
        <v>0</v>
      </c>
      <c r="BI141" s="150">
        <f t="shared" si="18"/>
        <v>0</v>
      </c>
      <c r="BJ141" s="14" t="s">
        <v>78</v>
      </c>
      <c r="BK141" s="150">
        <f t="shared" si="19"/>
        <v>0</v>
      </c>
      <c r="BL141" s="14" t="s">
        <v>121</v>
      </c>
      <c r="BM141" s="149" t="s">
        <v>173</v>
      </c>
    </row>
    <row r="142" spans="1:65" s="2" customFormat="1" ht="24.2" customHeight="1">
      <c r="A142" s="29"/>
      <c r="B142" s="136"/>
      <c r="C142" s="137" t="s">
        <v>174</v>
      </c>
      <c r="D142" s="137" t="s">
        <v>117</v>
      </c>
      <c r="E142" s="138" t="s">
        <v>175</v>
      </c>
      <c r="F142" s="139" t="s">
        <v>176</v>
      </c>
      <c r="G142" s="140" t="s">
        <v>120</v>
      </c>
      <c r="H142" s="141">
        <v>120</v>
      </c>
      <c r="I142" s="142"/>
      <c r="J142" s="143">
        <f t="shared" si="10"/>
        <v>0</v>
      </c>
      <c r="K142" s="144"/>
      <c r="L142" s="30"/>
      <c r="M142" s="145" t="s">
        <v>1</v>
      </c>
      <c r="N142" s="146" t="s">
        <v>38</v>
      </c>
      <c r="O142" s="55"/>
      <c r="P142" s="147">
        <f t="shared" si="11"/>
        <v>0</v>
      </c>
      <c r="Q142" s="147">
        <v>0</v>
      </c>
      <c r="R142" s="147">
        <f t="shared" si="12"/>
        <v>0</v>
      </c>
      <c r="S142" s="147">
        <v>0</v>
      </c>
      <c r="T142" s="148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9" t="s">
        <v>121</v>
      </c>
      <c r="AT142" s="149" t="s">
        <v>117</v>
      </c>
      <c r="AU142" s="149" t="s">
        <v>80</v>
      </c>
      <c r="AY142" s="14" t="s">
        <v>114</v>
      </c>
      <c r="BE142" s="150">
        <f t="shared" si="14"/>
        <v>0</v>
      </c>
      <c r="BF142" s="150">
        <f t="shared" si="15"/>
        <v>0</v>
      </c>
      <c r="BG142" s="150">
        <f t="shared" si="16"/>
        <v>0</v>
      </c>
      <c r="BH142" s="150">
        <f t="shared" si="17"/>
        <v>0</v>
      </c>
      <c r="BI142" s="150">
        <f t="shared" si="18"/>
        <v>0</v>
      </c>
      <c r="BJ142" s="14" t="s">
        <v>78</v>
      </c>
      <c r="BK142" s="150">
        <f t="shared" si="19"/>
        <v>0</v>
      </c>
      <c r="BL142" s="14" t="s">
        <v>121</v>
      </c>
      <c r="BM142" s="149" t="s">
        <v>177</v>
      </c>
    </row>
    <row r="143" spans="1:65" s="2" customFormat="1" ht="24.2" customHeight="1">
      <c r="A143" s="29"/>
      <c r="B143" s="136"/>
      <c r="C143" s="137" t="s">
        <v>178</v>
      </c>
      <c r="D143" s="137" t="s">
        <v>117</v>
      </c>
      <c r="E143" s="138" t="s">
        <v>179</v>
      </c>
      <c r="F143" s="139" t="s">
        <v>180</v>
      </c>
      <c r="G143" s="140" t="s">
        <v>120</v>
      </c>
      <c r="H143" s="141">
        <v>1000</v>
      </c>
      <c r="I143" s="142"/>
      <c r="J143" s="143">
        <f t="shared" si="10"/>
        <v>0</v>
      </c>
      <c r="K143" s="144"/>
      <c r="L143" s="30"/>
      <c r="M143" s="145" t="s">
        <v>1</v>
      </c>
      <c r="N143" s="146" t="s">
        <v>38</v>
      </c>
      <c r="O143" s="55"/>
      <c r="P143" s="147">
        <f t="shared" si="11"/>
        <v>0</v>
      </c>
      <c r="Q143" s="147">
        <v>0</v>
      </c>
      <c r="R143" s="147">
        <f t="shared" si="12"/>
        <v>0</v>
      </c>
      <c r="S143" s="147">
        <v>0</v>
      </c>
      <c r="T143" s="148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9" t="s">
        <v>121</v>
      </c>
      <c r="AT143" s="149" t="s">
        <v>117</v>
      </c>
      <c r="AU143" s="149" t="s">
        <v>80</v>
      </c>
      <c r="AY143" s="14" t="s">
        <v>114</v>
      </c>
      <c r="BE143" s="150">
        <f t="shared" si="14"/>
        <v>0</v>
      </c>
      <c r="BF143" s="150">
        <f t="shared" si="15"/>
        <v>0</v>
      </c>
      <c r="BG143" s="150">
        <f t="shared" si="16"/>
        <v>0</v>
      </c>
      <c r="BH143" s="150">
        <f t="shared" si="17"/>
        <v>0</v>
      </c>
      <c r="BI143" s="150">
        <f t="shared" si="18"/>
        <v>0</v>
      </c>
      <c r="BJ143" s="14" t="s">
        <v>78</v>
      </c>
      <c r="BK143" s="150">
        <f t="shared" si="19"/>
        <v>0</v>
      </c>
      <c r="BL143" s="14" t="s">
        <v>121</v>
      </c>
      <c r="BM143" s="149" t="s">
        <v>181</v>
      </c>
    </row>
    <row r="144" spans="1:65" s="2" customFormat="1" ht="21.75" customHeight="1">
      <c r="A144" s="29"/>
      <c r="B144" s="136"/>
      <c r="C144" s="137" t="s">
        <v>182</v>
      </c>
      <c r="D144" s="137" t="s">
        <v>117</v>
      </c>
      <c r="E144" s="138" t="s">
        <v>183</v>
      </c>
      <c r="F144" s="139" t="s">
        <v>184</v>
      </c>
      <c r="G144" s="140" t="s">
        <v>120</v>
      </c>
      <c r="H144" s="141">
        <v>1000</v>
      </c>
      <c r="I144" s="142"/>
      <c r="J144" s="143">
        <f t="shared" si="10"/>
        <v>0</v>
      </c>
      <c r="K144" s="144"/>
      <c r="L144" s="30"/>
      <c r="M144" s="145" t="s">
        <v>1</v>
      </c>
      <c r="N144" s="146" t="s">
        <v>38</v>
      </c>
      <c r="O144" s="55"/>
      <c r="P144" s="147">
        <f t="shared" si="11"/>
        <v>0</v>
      </c>
      <c r="Q144" s="147">
        <v>0</v>
      </c>
      <c r="R144" s="147">
        <f t="shared" si="12"/>
        <v>0</v>
      </c>
      <c r="S144" s="147">
        <v>0</v>
      </c>
      <c r="T144" s="148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9" t="s">
        <v>121</v>
      </c>
      <c r="AT144" s="149" t="s">
        <v>117</v>
      </c>
      <c r="AU144" s="149" t="s">
        <v>80</v>
      </c>
      <c r="AY144" s="14" t="s">
        <v>114</v>
      </c>
      <c r="BE144" s="150">
        <f t="shared" si="14"/>
        <v>0</v>
      </c>
      <c r="BF144" s="150">
        <f t="shared" si="15"/>
        <v>0</v>
      </c>
      <c r="BG144" s="150">
        <f t="shared" si="16"/>
        <v>0</v>
      </c>
      <c r="BH144" s="150">
        <f t="shared" si="17"/>
        <v>0</v>
      </c>
      <c r="BI144" s="150">
        <f t="shared" si="18"/>
        <v>0</v>
      </c>
      <c r="BJ144" s="14" t="s">
        <v>78</v>
      </c>
      <c r="BK144" s="150">
        <f t="shared" si="19"/>
        <v>0</v>
      </c>
      <c r="BL144" s="14" t="s">
        <v>121</v>
      </c>
      <c r="BM144" s="149" t="s">
        <v>185</v>
      </c>
    </row>
    <row r="145" spans="1:65" s="2" customFormat="1" ht="33" customHeight="1">
      <c r="A145" s="29"/>
      <c r="B145" s="136"/>
      <c r="C145" s="137" t="s">
        <v>186</v>
      </c>
      <c r="D145" s="137" t="s">
        <v>117</v>
      </c>
      <c r="E145" s="138" t="s">
        <v>187</v>
      </c>
      <c r="F145" s="139" t="s">
        <v>188</v>
      </c>
      <c r="G145" s="140" t="s">
        <v>120</v>
      </c>
      <c r="H145" s="141">
        <v>1000</v>
      </c>
      <c r="I145" s="142"/>
      <c r="J145" s="143">
        <f t="shared" si="10"/>
        <v>0</v>
      </c>
      <c r="K145" s="144"/>
      <c r="L145" s="30"/>
      <c r="M145" s="145" t="s">
        <v>1</v>
      </c>
      <c r="N145" s="146" t="s">
        <v>38</v>
      </c>
      <c r="O145" s="55"/>
      <c r="P145" s="147">
        <f t="shared" si="11"/>
        <v>0</v>
      </c>
      <c r="Q145" s="147">
        <v>0</v>
      </c>
      <c r="R145" s="147">
        <f t="shared" si="12"/>
        <v>0</v>
      </c>
      <c r="S145" s="147">
        <v>0</v>
      </c>
      <c r="T145" s="14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9" t="s">
        <v>121</v>
      </c>
      <c r="AT145" s="149" t="s">
        <v>117</v>
      </c>
      <c r="AU145" s="149" t="s">
        <v>80</v>
      </c>
      <c r="AY145" s="14" t="s">
        <v>114</v>
      </c>
      <c r="BE145" s="150">
        <f t="shared" si="14"/>
        <v>0</v>
      </c>
      <c r="BF145" s="150">
        <f t="shared" si="15"/>
        <v>0</v>
      </c>
      <c r="BG145" s="150">
        <f t="shared" si="16"/>
        <v>0</v>
      </c>
      <c r="BH145" s="150">
        <f t="shared" si="17"/>
        <v>0</v>
      </c>
      <c r="BI145" s="150">
        <f t="shared" si="18"/>
        <v>0</v>
      </c>
      <c r="BJ145" s="14" t="s">
        <v>78</v>
      </c>
      <c r="BK145" s="150">
        <f t="shared" si="19"/>
        <v>0</v>
      </c>
      <c r="BL145" s="14" t="s">
        <v>121</v>
      </c>
      <c r="BM145" s="149" t="s">
        <v>189</v>
      </c>
    </row>
    <row r="146" spans="1:65" s="2" customFormat="1" ht="24.2" customHeight="1">
      <c r="A146" s="29"/>
      <c r="B146" s="136"/>
      <c r="C146" s="137" t="s">
        <v>190</v>
      </c>
      <c r="D146" s="137" t="s">
        <v>117</v>
      </c>
      <c r="E146" s="138" t="s">
        <v>191</v>
      </c>
      <c r="F146" s="139" t="s">
        <v>192</v>
      </c>
      <c r="G146" s="140" t="s">
        <v>120</v>
      </c>
      <c r="H146" s="141">
        <v>1000</v>
      </c>
      <c r="I146" s="142"/>
      <c r="J146" s="143">
        <f t="shared" si="10"/>
        <v>0</v>
      </c>
      <c r="K146" s="144"/>
      <c r="L146" s="30"/>
      <c r="M146" s="145" t="s">
        <v>1</v>
      </c>
      <c r="N146" s="146" t="s">
        <v>38</v>
      </c>
      <c r="O146" s="55"/>
      <c r="P146" s="147">
        <f t="shared" si="11"/>
        <v>0</v>
      </c>
      <c r="Q146" s="147">
        <v>0</v>
      </c>
      <c r="R146" s="147">
        <f t="shared" si="12"/>
        <v>0</v>
      </c>
      <c r="S146" s="147">
        <v>0</v>
      </c>
      <c r="T146" s="14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9" t="s">
        <v>121</v>
      </c>
      <c r="AT146" s="149" t="s">
        <v>117</v>
      </c>
      <c r="AU146" s="149" t="s">
        <v>80</v>
      </c>
      <c r="AY146" s="14" t="s">
        <v>114</v>
      </c>
      <c r="BE146" s="150">
        <f t="shared" si="14"/>
        <v>0</v>
      </c>
      <c r="BF146" s="150">
        <f t="shared" si="15"/>
        <v>0</v>
      </c>
      <c r="BG146" s="150">
        <f t="shared" si="16"/>
        <v>0</v>
      </c>
      <c r="BH146" s="150">
        <f t="shared" si="17"/>
        <v>0</v>
      </c>
      <c r="BI146" s="150">
        <f t="shared" si="18"/>
        <v>0</v>
      </c>
      <c r="BJ146" s="14" t="s">
        <v>78</v>
      </c>
      <c r="BK146" s="150">
        <f t="shared" si="19"/>
        <v>0</v>
      </c>
      <c r="BL146" s="14" t="s">
        <v>121</v>
      </c>
      <c r="BM146" s="149" t="s">
        <v>193</v>
      </c>
    </row>
    <row r="147" spans="1:65" s="2" customFormat="1" ht="24.2" customHeight="1">
      <c r="A147" s="29"/>
      <c r="B147" s="136"/>
      <c r="C147" s="137" t="s">
        <v>194</v>
      </c>
      <c r="D147" s="137" t="s">
        <v>117</v>
      </c>
      <c r="E147" s="138" t="s">
        <v>195</v>
      </c>
      <c r="F147" s="139" t="s">
        <v>196</v>
      </c>
      <c r="G147" s="140" t="s">
        <v>120</v>
      </c>
      <c r="H147" s="141">
        <v>100</v>
      </c>
      <c r="I147" s="142"/>
      <c r="J147" s="143">
        <f t="shared" si="10"/>
        <v>0</v>
      </c>
      <c r="K147" s="144"/>
      <c r="L147" s="30"/>
      <c r="M147" s="145" t="s">
        <v>1</v>
      </c>
      <c r="N147" s="146" t="s">
        <v>38</v>
      </c>
      <c r="O147" s="55"/>
      <c r="P147" s="147">
        <f t="shared" si="11"/>
        <v>0</v>
      </c>
      <c r="Q147" s="147">
        <v>8.9219999999999994E-2</v>
      </c>
      <c r="R147" s="147">
        <f t="shared" si="12"/>
        <v>8.9219999999999988</v>
      </c>
      <c r="S147" s="147">
        <v>0</v>
      </c>
      <c r="T147" s="14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9" t="s">
        <v>121</v>
      </c>
      <c r="AT147" s="149" t="s">
        <v>117</v>
      </c>
      <c r="AU147" s="149" t="s">
        <v>80</v>
      </c>
      <c r="AY147" s="14" t="s">
        <v>114</v>
      </c>
      <c r="BE147" s="150">
        <f t="shared" si="14"/>
        <v>0</v>
      </c>
      <c r="BF147" s="150">
        <f t="shared" si="15"/>
        <v>0</v>
      </c>
      <c r="BG147" s="150">
        <f t="shared" si="16"/>
        <v>0</v>
      </c>
      <c r="BH147" s="150">
        <f t="shared" si="17"/>
        <v>0</v>
      </c>
      <c r="BI147" s="150">
        <f t="shared" si="18"/>
        <v>0</v>
      </c>
      <c r="BJ147" s="14" t="s">
        <v>78</v>
      </c>
      <c r="BK147" s="150">
        <f t="shared" si="19"/>
        <v>0</v>
      </c>
      <c r="BL147" s="14" t="s">
        <v>121</v>
      </c>
      <c r="BM147" s="149" t="s">
        <v>197</v>
      </c>
    </row>
    <row r="148" spans="1:65" s="2" customFormat="1" ht="16.5" customHeight="1">
      <c r="A148" s="29"/>
      <c r="B148" s="136"/>
      <c r="C148" s="151" t="s">
        <v>198</v>
      </c>
      <c r="D148" s="151" t="s">
        <v>199</v>
      </c>
      <c r="E148" s="152" t="s">
        <v>200</v>
      </c>
      <c r="F148" s="153" t="s">
        <v>201</v>
      </c>
      <c r="G148" s="154" t="s">
        <v>120</v>
      </c>
      <c r="H148" s="155">
        <v>95</v>
      </c>
      <c r="I148" s="156"/>
      <c r="J148" s="157">
        <f t="shared" si="10"/>
        <v>0</v>
      </c>
      <c r="K148" s="158"/>
      <c r="L148" s="159"/>
      <c r="M148" s="160" t="s">
        <v>1</v>
      </c>
      <c r="N148" s="161" t="s">
        <v>38</v>
      </c>
      <c r="O148" s="55"/>
      <c r="P148" s="147">
        <f t="shared" si="11"/>
        <v>0</v>
      </c>
      <c r="Q148" s="147">
        <v>0.14000000000000001</v>
      </c>
      <c r="R148" s="147">
        <f t="shared" si="12"/>
        <v>13.3</v>
      </c>
      <c r="S148" s="147">
        <v>0</v>
      </c>
      <c r="T148" s="14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9" t="s">
        <v>149</v>
      </c>
      <c r="AT148" s="149" t="s">
        <v>199</v>
      </c>
      <c r="AU148" s="149" t="s">
        <v>80</v>
      </c>
      <c r="AY148" s="14" t="s">
        <v>114</v>
      </c>
      <c r="BE148" s="150">
        <f t="shared" si="14"/>
        <v>0</v>
      </c>
      <c r="BF148" s="150">
        <f t="shared" si="15"/>
        <v>0</v>
      </c>
      <c r="BG148" s="150">
        <f t="shared" si="16"/>
        <v>0</v>
      </c>
      <c r="BH148" s="150">
        <f t="shared" si="17"/>
        <v>0</v>
      </c>
      <c r="BI148" s="150">
        <f t="shared" si="18"/>
        <v>0</v>
      </c>
      <c r="BJ148" s="14" t="s">
        <v>78</v>
      </c>
      <c r="BK148" s="150">
        <f t="shared" si="19"/>
        <v>0</v>
      </c>
      <c r="BL148" s="14" t="s">
        <v>121</v>
      </c>
      <c r="BM148" s="149" t="s">
        <v>202</v>
      </c>
    </row>
    <row r="149" spans="1:65" s="2" customFormat="1" ht="16.5" customHeight="1">
      <c r="A149" s="29"/>
      <c r="B149" s="136"/>
      <c r="C149" s="151" t="s">
        <v>7</v>
      </c>
      <c r="D149" s="151" t="s">
        <v>199</v>
      </c>
      <c r="E149" s="152" t="s">
        <v>203</v>
      </c>
      <c r="F149" s="153" t="s">
        <v>204</v>
      </c>
      <c r="G149" s="154" t="s">
        <v>120</v>
      </c>
      <c r="H149" s="155">
        <v>5</v>
      </c>
      <c r="I149" s="156"/>
      <c r="J149" s="157">
        <f t="shared" si="10"/>
        <v>0</v>
      </c>
      <c r="K149" s="158"/>
      <c r="L149" s="159"/>
      <c r="M149" s="160" t="s">
        <v>1</v>
      </c>
      <c r="N149" s="161" t="s">
        <v>38</v>
      </c>
      <c r="O149" s="55"/>
      <c r="P149" s="147">
        <f t="shared" si="11"/>
        <v>0</v>
      </c>
      <c r="Q149" s="147">
        <v>0.14599999999999999</v>
      </c>
      <c r="R149" s="147">
        <f t="shared" si="12"/>
        <v>0.73</v>
      </c>
      <c r="S149" s="147">
        <v>0</v>
      </c>
      <c r="T149" s="14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9" t="s">
        <v>149</v>
      </c>
      <c r="AT149" s="149" t="s">
        <v>199</v>
      </c>
      <c r="AU149" s="149" t="s">
        <v>80</v>
      </c>
      <c r="AY149" s="14" t="s">
        <v>114</v>
      </c>
      <c r="BE149" s="150">
        <f t="shared" si="14"/>
        <v>0</v>
      </c>
      <c r="BF149" s="150">
        <f t="shared" si="15"/>
        <v>0</v>
      </c>
      <c r="BG149" s="150">
        <f t="shared" si="16"/>
        <v>0</v>
      </c>
      <c r="BH149" s="150">
        <f t="shared" si="17"/>
        <v>0</v>
      </c>
      <c r="BI149" s="150">
        <f t="shared" si="18"/>
        <v>0</v>
      </c>
      <c r="BJ149" s="14" t="s">
        <v>78</v>
      </c>
      <c r="BK149" s="150">
        <f t="shared" si="19"/>
        <v>0</v>
      </c>
      <c r="BL149" s="14" t="s">
        <v>121</v>
      </c>
      <c r="BM149" s="149" t="s">
        <v>205</v>
      </c>
    </row>
    <row r="150" spans="1:65" s="2" customFormat="1" ht="24.2" customHeight="1">
      <c r="A150" s="29"/>
      <c r="B150" s="136"/>
      <c r="C150" s="137" t="s">
        <v>206</v>
      </c>
      <c r="D150" s="137" t="s">
        <v>117</v>
      </c>
      <c r="E150" s="138" t="s">
        <v>207</v>
      </c>
      <c r="F150" s="139" t="s">
        <v>208</v>
      </c>
      <c r="G150" s="140" t="s">
        <v>120</v>
      </c>
      <c r="H150" s="141">
        <v>150</v>
      </c>
      <c r="I150" s="142"/>
      <c r="J150" s="143">
        <f t="shared" si="10"/>
        <v>0</v>
      </c>
      <c r="K150" s="144"/>
      <c r="L150" s="30"/>
      <c r="M150" s="145" t="s">
        <v>1</v>
      </c>
      <c r="N150" s="146" t="s">
        <v>38</v>
      </c>
      <c r="O150" s="55"/>
      <c r="P150" s="147">
        <f t="shared" si="11"/>
        <v>0</v>
      </c>
      <c r="Q150" s="147">
        <v>0.11162</v>
      </c>
      <c r="R150" s="147">
        <f t="shared" si="12"/>
        <v>16.742999999999999</v>
      </c>
      <c r="S150" s="147">
        <v>0</v>
      </c>
      <c r="T150" s="14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9" t="s">
        <v>121</v>
      </c>
      <c r="AT150" s="149" t="s">
        <v>117</v>
      </c>
      <c r="AU150" s="149" t="s">
        <v>80</v>
      </c>
      <c r="AY150" s="14" t="s">
        <v>114</v>
      </c>
      <c r="BE150" s="150">
        <f t="shared" si="14"/>
        <v>0</v>
      </c>
      <c r="BF150" s="150">
        <f t="shared" si="15"/>
        <v>0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4" t="s">
        <v>78</v>
      </c>
      <c r="BK150" s="150">
        <f t="shared" si="19"/>
        <v>0</v>
      </c>
      <c r="BL150" s="14" t="s">
        <v>121</v>
      </c>
      <c r="BM150" s="149" t="s">
        <v>209</v>
      </c>
    </row>
    <row r="151" spans="1:65" s="2" customFormat="1" ht="16.5" customHeight="1">
      <c r="A151" s="29"/>
      <c r="B151" s="136"/>
      <c r="C151" s="151" t="s">
        <v>210</v>
      </c>
      <c r="D151" s="151" t="s">
        <v>199</v>
      </c>
      <c r="E151" s="152" t="s">
        <v>211</v>
      </c>
      <c r="F151" s="153" t="s">
        <v>212</v>
      </c>
      <c r="G151" s="154" t="s">
        <v>120</v>
      </c>
      <c r="H151" s="155">
        <v>100</v>
      </c>
      <c r="I151" s="156"/>
      <c r="J151" s="157">
        <f t="shared" si="10"/>
        <v>0</v>
      </c>
      <c r="K151" s="158"/>
      <c r="L151" s="159"/>
      <c r="M151" s="160" t="s">
        <v>1</v>
      </c>
      <c r="N151" s="161" t="s">
        <v>38</v>
      </c>
      <c r="O151" s="55"/>
      <c r="P151" s="147">
        <f t="shared" si="11"/>
        <v>0</v>
      </c>
      <c r="Q151" s="147">
        <v>0.19700000000000001</v>
      </c>
      <c r="R151" s="147">
        <f t="shared" si="12"/>
        <v>19.7</v>
      </c>
      <c r="S151" s="147">
        <v>0</v>
      </c>
      <c r="T151" s="14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9" t="s">
        <v>149</v>
      </c>
      <c r="AT151" s="149" t="s">
        <v>199</v>
      </c>
      <c r="AU151" s="149" t="s">
        <v>80</v>
      </c>
      <c r="AY151" s="14" t="s">
        <v>114</v>
      </c>
      <c r="BE151" s="150">
        <f t="shared" si="14"/>
        <v>0</v>
      </c>
      <c r="BF151" s="150">
        <f t="shared" si="15"/>
        <v>0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4" t="s">
        <v>78</v>
      </c>
      <c r="BK151" s="150">
        <f t="shared" si="19"/>
        <v>0</v>
      </c>
      <c r="BL151" s="14" t="s">
        <v>121</v>
      </c>
      <c r="BM151" s="149" t="s">
        <v>213</v>
      </c>
    </row>
    <row r="152" spans="1:65" s="2" customFormat="1" ht="16.5" customHeight="1">
      <c r="A152" s="29"/>
      <c r="B152" s="136"/>
      <c r="C152" s="151" t="s">
        <v>214</v>
      </c>
      <c r="D152" s="151" t="s">
        <v>199</v>
      </c>
      <c r="E152" s="152" t="s">
        <v>215</v>
      </c>
      <c r="F152" s="153" t="s">
        <v>354</v>
      </c>
      <c r="G152" s="154" t="s">
        <v>120</v>
      </c>
      <c r="H152" s="155">
        <v>20</v>
      </c>
      <c r="I152" s="156"/>
      <c r="J152" s="157">
        <f t="shared" si="10"/>
        <v>0</v>
      </c>
      <c r="K152" s="158"/>
      <c r="L152" s="159"/>
      <c r="M152" s="160" t="s">
        <v>1</v>
      </c>
      <c r="N152" s="161" t="s">
        <v>38</v>
      </c>
      <c r="O152" s="55"/>
      <c r="P152" s="147">
        <f t="shared" si="11"/>
        <v>0</v>
      </c>
      <c r="Q152" s="147">
        <v>0.17499999999999999</v>
      </c>
      <c r="R152" s="147">
        <f t="shared" si="12"/>
        <v>3.5</v>
      </c>
      <c r="S152" s="147">
        <v>0</v>
      </c>
      <c r="T152" s="14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9" t="s">
        <v>149</v>
      </c>
      <c r="AT152" s="149" t="s">
        <v>199</v>
      </c>
      <c r="AU152" s="149" t="s">
        <v>80</v>
      </c>
      <c r="AY152" s="14" t="s">
        <v>114</v>
      </c>
      <c r="BE152" s="150">
        <f t="shared" si="14"/>
        <v>0</v>
      </c>
      <c r="BF152" s="150">
        <f t="shared" si="15"/>
        <v>0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4" t="s">
        <v>78</v>
      </c>
      <c r="BK152" s="150">
        <f t="shared" si="19"/>
        <v>0</v>
      </c>
      <c r="BL152" s="14" t="s">
        <v>121</v>
      </c>
      <c r="BM152" s="149" t="s">
        <v>216</v>
      </c>
    </row>
    <row r="153" spans="1:65" s="2" customFormat="1" ht="33" customHeight="1">
      <c r="A153" s="29"/>
      <c r="B153" s="136"/>
      <c r="C153" s="151" t="s">
        <v>217</v>
      </c>
      <c r="D153" s="151" t="s">
        <v>199</v>
      </c>
      <c r="E153" s="152" t="s">
        <v>218</v>
      </c>
      <c r="F153" s="153" t="s">
        <v>219</v>
      </c>
      <c r="G153" s="154" t="s">
        <v>120</v>
      </c>
      <c r="H153" s="155">
        <v>30</v>
      </c>
      <c r="I153" s="156"/>
      <c r="J153" s="157">
        <f t="shared" si="10"/>
        <v>0</v>
      </c>
      <c r="K153" s="158"/>
      <c r="L153" s="159"/>
      <c r="M153" s="160" t="s">
        <v>1</v>
      </c>
      <c r="N153" s="161" t="s">
        <v>38</v>
      </c>
      <c r="O153" s="55"/>
      <c r="P153" s="147">
        <f t="shared" si="11"/>
        <v>0</v>
      </c>
      <c r="Q153" s="147">
        <v>0.17</v>
      </c>
      <c r="R153" s="147">
        <f t="shared" si="12"/>
        <v>5.1000000000000005</v>
      </c>
      <c r="S153" s="147">
        <v>0</v>
      </c>
      <c r="T153" s="14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49" t="s">
        <v>149</v>
      </c>
      <c r="AT153" s="149" t="s">
        <v>199</v>
      </c>
      <c r="AU153" s="149" t="s">
        <v>80</v>
      </c>
      <c r="AY153" s="14" t="s">
        <v>114</v>
      </c>
      <c r="BE153" s="150">
        <f t="shared" si="14"/>
        <v>0</v>
      </c>
      <c r="BF153" s="150">
        <f t="shared" si="15"/>
        <v>0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4" t="s">
        <v>78</v>
      </c>
      <c r="BK153" s="150">
        <f t="shared" si="19"/>
        <v>0</v>
      </c>
      <c r="BL153" s="14" t="s">
        <v>121</v>
      </c>
      <c r="BM153" s="149" t="s">
        <v>220</v>
      </c>
    </row>
    <row r="154" spans="1:65" s="12" customFormat="1" ht="22.9" customHeight="1">
      <c r="B154" s="123"/>
      <c r="D154" s="124" t="s">
        <v>72</v>
      </c>
      <c r="E154" s="134" t="s">
        <v>149</v>
      </c>
      <c r="F154" s="134" t="s">
        <v>221</v>
      </c>
      <c r="I154" s="126"/>
      <c r="J154" s="135">
        <f>BK154</f>
        <v>0</v>
      </c>
      <c r="L154" s="123"/>
      <c r="M154" s="128"/>
      <c r="N154" s="129"/>
      <c r="O154" s="129"/>
      <c r="P154" s="130">
        <f>SUM(P155:P157)</f>
        <v>0</v>
      </c>
      <c r="Q154" s="129"/>
      <c r="R154" s="130">
        <f>SUM(R155:R157)</f>
        <v>8.4649199999999993</v>
      </c>
      <c r="S154" s="129"/>
      <c r="T154" s="131">
        <f>SUM(T155:T157)</f>
        <v>0</v>
      </c>
      <c r="AR154" s="124" t="s">
        <v>78</v>
      </c>
      <c r="AT154" s="132" t="s">
        <v>72</v>
      </c>
      <c r="AU154" s="132" t="s">
        <v>78</v>
      </c>
      <c r="AY154" s="124" t="s">
        <v>114</v>
      </c>
      <c r="BK154" s="133">
        <f>SUM(BK155:BK157)</f>
        <v>0</v>
      </c>
    </row>
    <row r="155" spans="1:65" s="2" customFormat="1" ht="24.2" customHeight="1">
      <c r="A155" s="29"/>
      <c r="B155" s="136"/>
      <c r="C155" s="137" t="s">
        <v>222</v>
      </c>
      <c r="D155" s="137" t="s">
        <v>117</v>
      </c>
      <c r="E155" s="138" t="s">
        <v>223</v>
      </c>
      <c r="F155" s="139" t="s">
        <v>224</v>
      </c>
      <c r="G155" s="140" t="s">
        <v>225</v>
      </c>
      <c r="H155" s="141">
        <v>4</v>
      </c>
      <c r="I155" s="142"/>
      <c r="J155" s="143">
        <f>ROUND(I155*H155,2)</f>
        <v>0</v>
      </c>
      <c r="K155" s="144"/>
      <c r="L155" s="30"/>
      <c r="M155" s="145" t="s">
        <v>1</v>
      </c>
      <c r="N155" s="146" t="s">
        <v>38</v>
      </c>
      <c r="O155" s="55"/>
      <c r="P155" s="147">
        <f>O155*H155</f>
        <v>0</v>
      </c>
      <c r="Q155" s="147">
        <v>0.42368</v>
      </c>
      <c r="R155" s="147">
        <f>Q155*H155</f>
        <v>1.69472</v>
      </c>
      <c r="S155" s="147">
        <v>0</v>
      </c>
      <c r="T155" s="148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9" t="s">
        <v>121</v>
      </c>
      <c r="AT155" s="149" t="s">
        <v>117</v>
      </c>
      <c r="AU155" s="149" t="s">
        <v>80</v>
      </c>
      <c r="AY155" s="14" t="s">
        <v>114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4" t="s">
        <v>78</v>
      </c>
      <c r="BK155" s="150">
        <f>ROUND(I155*H155,2)</f>
        <v>0</v>
      </c>
      <c r="BL155" s="14" t="s">
        <v>121</v>
      </c>
      <c r="BM155" s="149" t="s">
        <v>226</v>
      </c>
    </row>
    <row r="156" spans="1:65" s="2" customFormat="1" ht="24.2" customHeight="1">
      <c r="A156" s="29"/>
      <c r="B156" s="136"/>
      <c r="C156" s="137" t="s">
        <v>227</v>
      </c>
      <c r="D156" s="137" t="s">
        <v>117</v>
      </c>
      <c r="E156" s="138" t="s">
        <v>228</v>
      </c>
      <c r="F156" s="139" t="s">
        <v>229</v>
      </c>
      <c r="G156" s="140" t="s">
        <v>225</v>
      </c>
      <c r="H156" s="141">
        <v>5</v>
      </c>
      <c r="I156" s="142"/>
      <c r="J156" s="143">
        <f>ROUND(I156*H156,2)</f>
        <v>0</v>
      </c>
      <c r="K156" s="144"/>
      <c r="L156" s="30"/>
      <c r="M156" s="145" t="s">
        <v>1</v>
      </c>
      <c r="N156" s="146" t="s">
        <v>38</v>
      </c>
      <c r="O156" s="55"/>
      <c r="P156" s="147">
        <f>O156*H156</f>
        <v>0</v>
      </c>
      <c r="Q156" s="147">
        <v>0.42080000000000001</v>
      </c>
      <c r="R156" s="147">
        <f>Q156*H156</f>
        <v>2.1040000000000001</v>
      </c>
      <c r="S156" s="147">
        <v>0</v>
      </c>
      <c r="T156" s="148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9" t="s">
        <v>121</v>
      </c>
      <c r="AT156" s="149" t="s">
        <v>117</v>
      </c>
      <c r="AU156" s="149" t="s">
        <v>80</v>
      </c>
      <c r="AY156" s="14" t="s">
        <v>114</v>
      </c>
      <c r="BE156" s="150">
        <f>IF(N156="základní",J156,0)</f>
        <v>0</v>
      </c>
      <c r="BF156" s="150">
        <f>IF(N156="snížená",J156,0)</f>
        <v>0</v>
      </c>
      <c r="BG156" s="150">
        <f>IF(N156="zákl. přenesená",J156,0)</f>
        <v>0</v>
      </c>
      <c r="BH156" s="150">
        <f>IF(N156="sníž. přenesená",J156,0)</f>
        <v>0</v>
      </c>
      <c r="BI156" s="150">
        <f>IF(N156="nulová",J156,0)</f>
        <v>0</v>
      </c>
      <c r="BJ156" s="14" t="s">
        <v>78</v>
      </c>
      <c r="BK156" s="150">
        <f>ROUND(I156*H156,2)</f>
        <v>0</v>
      </c>
      <c r="BL156" s="14" t="s">
        <v>121</v>
      </c>
      <c r="BM156" s="149" t="s">
        <v>230</v>
      </c>
    </row>
    <row r="157" spans="1:65" s="2" customFormat="1" ht="24.2" customHeight="1">
      <c r="A157" s="29"/>
      <c r="B157" s="136"/>
      <c r="C157" s="137" t="s">
        <v>231</v>
      </c>
      <c r="D157" s="137" t="s">
        <v>117</v>
      </c>
      <c r="E157" s="138" t="s">
        <v>232</v>
      </c>
      <c r="F157" s="139" t="s">
        <v>233</v>
      </c>
      <c r="G157" s="140" t="s">
        <v>225</v>
      </c>
      <c r="H157" s="141">
        <v>15</v>
      </c>
      <c r="I157" s="142"/>
      <c r="J157" s="143">
        <f>ROUND(I157*H157,2)</f>
        <v>0</v>
      </c>
      <c r="K157" s="144"/>
      <c r="L157" s="30"/>
      <c r="M157" s="145" t="s">
        <v>1</v>
      </c>
      <c r="N157" s="146" t="s">
        <v>38</v>
      </c>
      <c r="O157" s="55"/>
      <c r="P157" s="147">
        <f>O157*H157</f>
        <v>0</v>
      </c>
      <c r="Q157" s="147">
        <v>0.31108000000000002</v>
      </c>
      <c r="R157" s="147">
        <f>Q157*H157</f>
        <v>4.6661999999999999</v>
      </c>
      <c r="S157" s="147">
        <v>0</v>
      </c>
      <c r="T157" s="148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9" t="s">
        <v>121</v>
      </c>
      <c r="AT157" s="149" t="s">
        <v>117</v>
      </c>
      <c r="AU157" s="149" t="s">
        <v>80</v>
      </c>
      <c r="AY157" s="14" t="s">
        <v>114</v>
      </c>
      <c r="BE157" s="150">
        <f>IF(N157="základní",J157,0)</f>
        <v>0</v>
      </c>
      <c r="BF157" s="150">
        <f>IF(N157="snížená",J157,0)</f>
        <v>0</v>
      </c>
      <c r="BG157" s="150">
        <f>IF(N157="zákl. přenesená",J157,0)</f>
        <v>0</v>
      </c>
      <c r="BH157" s="150">
        <f>IF(N157="sníž. přenesená",J157,0)</f>
        <v>0</v>
      </c>
      <c r="BI157" s="150">
        <f>IF(N157="nulová",J157,0)</f>
        <v>0</v>
      </c>
      <c r="BJ157" s="14" t="s">
        <v>78</v>
      </c>
      <c r="BK157" s="150">
        <f>ROUND(I157*H157,2)</f>
        <v>0</v>
      </c>
      <c r="BL157" s="14" t="s">
        <v>121</v>
      </c>
      <c r="BM157" s="149" t="s">
        <v>234</v>
      </c>
    </row>
    <row r="158" spans="1:65" s="12" customFormat="1" ht="22.9" customHeight="1">
      <c r="B158" s="123"/>
      <c r="D158" s="124" t="s">
        <v>72</v>
      </c>
      <c r="E158" s="134" t="s">
        <v>154</v>
      </c>
      <c r="F158" s="134" t="s">
        <v>235</v>
      </c>
      <c r="I158" s="126"/>
      <c r="J158" s="135">
        <f>BK158</f>
        <v>0</v>
      </c>
      <c r="L158" s="123"/>
      <c r="M158" s="128"/>
      <c r="N158" s="129"/>
      <c r="O158" s="129"/>
      <c r="P158" s="130">
        <f>SUM(P159:P165)</f>
        <v>0</v>
      </c>
      <c r="Q158" s="129"/>
      <c r="R158" s="130">
        <f>SUM(R159:R165)</f>
        <v>48.787500000000001</v>
      </c>
      <c r="S158" s="129"/>
      <c r="T158" s="131">
        <f>SUM(T159:T165)</f>
        <v>0</v>
      </c>
      <c r="AR158" s="124" t="s">
        <v>78</v>
      </c>
      <c r="AT158" s="132" t="s">
        <v>72</v>
      </c>
      <c r="AU158" s="132" t="s">
        <v>78</v>
      </c>
      <c r="AY158" s="124" t="s">
        <v>114</v>
      </c>
      <c r="BK158" s="133">
        <f>SUM(BK159:BK165)</f>
        <v>0</v>
      </c>
    </row>
    <row r="159" spans="1:65" s="2" customFormat="1" ht="33" customHeight="1">
      <c r="A159" s="29"/>
      <c r="B159" s="136"/>
      <c r="C159" s="137" t="s">
        <v>236</v>
      </c>
      <c r="D159" s="137" t="s">
        <v>117</v>
      </c>
      <c r="E159" s="138" t="s">
        <v>237</v>
      </c>
      <c r="F159" s="139" t="s">
        <v>238</v>
      </c>
      <c r="G159" s="140" t="s">
        <v>147</v>
      </c>
      <c r="H159" s="141">
        <v>170</v>
      </c>
      <c r="I159" s="142"/>
      <c r="J159" s="143">
        <f t="shared" ref="J159:J165" si="20">ROUND(I159*H159,2)</f>
        <v>0</v>
      </c>
      <c r="K159" s="144"/>
      <c r="L159" s="30"/>
      <c r="M159" s="145" t="s">
        <v>1</v>
      </c>
      <c r="N159" s="146" t="s">
        <v>38</v>
      </c>
      <c r="O159" s="55"/>
      <c r="P159" s="147">
        <f t="shared" ref="P159:P165" si="21">O159*H159</f>
        <v>0</v>
      </c>
      <c r="Q159" s="147">
        <v>0.15540000000000001</v>
      </c>
      <c r="R159" s="147">
        <f t="shared" ref="R159:R165" si="22">Q159*H159</f>
        <v>26.418000000000003</v>
      </c>
      <c r="S159" s="147">
        <v>0</v>
      </c>
      <c r="T159" s="148">
        <f t="shared" ref="T159:T165" si="2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9" t="s">
        <v>121</v>
      </c>
      <c r="AT159" s="149" t="s">
        <v>117</v>
      </c>
      <c r="AU159" s="149" t="s">
        <v>80</v>
      </c>
      <c r="AY159" s="14" t="s">
        <v>114</v>
      </c>
      <c r="BE159" s="150">
        <f t="shared" ref="BE159:BE165" si="24">IF(N159="základní",J159,0)</f>
        <v>0</v>
      </c>
      <c r="BF159" s="150">
        <f t="shared" ref="BF159:BF165" si="25">IF(N159="snížená",J159,0)</f>
        <v>0</v>
      </c>
      <c r="BG159" s="150">
        <f t="shared" ref="BG159:BG165" si="26">IF(N159="zákl. přenesená",J159,0)</f>
        <v>0</v>
      </c>
      <c r="BH159" s="150">
        <f t="shared" ref="BH159:BH165" si="27">IF(N159="sníž. přenesená",J159,0)</f>
        <v>0</v>
      </c>
      <c r="BI159" s="150">
        <f t="shared" ref="BI159:BI165" si="28">IF(N159="nulová",J159,0)</f>
        <v>0</v>
      </c>
      <c r="BJ159" s="14" t="s">
        <v>78</v>
      </c>
      <c r="BK159" s="150">
        <f t="shared" ref="BK159:BK165" si="29">ROUND(I159*H159,2)</f>
        <v>0</v>
      </c>
      <c r="BL159" s="14" t="s">
        <v>121</v>
      </c>
      <c r="BM159" s="149" t="s">
        <v>239</v>
      </c>
    </row>
    <row r="160" spans="1:65" s="2" customFormat="1" ht="21.75" customHeight="1">
      <c r="A160" s="29"/>
      <c r="B160" s="136"/>
      <c r="C160" s="151" t="s">
        <v>240</v>
      </c>
      <c r="D160" s="151" t="s">
        <v>199</v>
      </c>
      <c r="E160" s="152" t="s">
        <v>241</v>
      </c>
      <c r="F160" s="153" t="s">
        <v>242</v>
      </c>
      <c r="G160" s="154" t="s">
        <v>225</v>
      </c>
      <c r="H160" s="155">
        <v>170</v>
      </c>
      <c r="I160" s="156"/>
      <c r="J160" s="157">
        <f t="shared" si="20"/>
        <v>0</v>
      </c>
      <c r="K160" s="158"/>
      <c r="L160" s="159"/>
      <c r="M160" s="160" t="s">
        <v>1</v>
      </c>
      <c r="N160" s="161" t="s">
        <v>38</v>
      </c>
      <c r="O160" s="55"/>
      <c r="P160" s="147">
        <f t="shared" si="21"/>
        <v>0</v>
      </c>
      <c r="Q160" s="147">
        <v>8.5000000000000006E-2</v>
      </c>
      <c r="R160" s="147">
        <f t="shared" si="22"/>
        <v>14.450000000000001</v>
      </c>
      <c r="S160" s="147">
        <v>0</v>
      </c>
      <c r="T160" s="148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9" t="s">
        <v>149</v>
      </c>
      <c r="AT160" s="149" t="s">
        <v>199</v>
      </c>
      <c r="AU160" s="149" t="s">
        <v>80</v>
      </c>
      <c r="AY160" s="14" t="s">
        <v>114</v>
      </c>
      <c r="BE160" s="150">
        <f t="shared" si="24"/>
        <v>0</v>
      </c>
      <c r="BF160" s="150">
        <f t="shared" si="25"/>
        <v>0</v>
      </c>
      <c r="BG160" s="150">
        <f t="shared" si="26"/>
        <v>0</v>
      </c>
      <c r="BH160" s="150">
        <f t="shared" si="27"/>
        <v>0</v>
      </c>
      <c r="BI160" s="150">
        <f t="shared" si="28"/>
        <v>0</v>
      </c>
      <c r="BJ160" s="14" t="s">
        <v>78</v>
      </c>
      <c r="BK160" s="150">
        <f t="shared" si="29"/>
        <v>0</v>
      </c>
      <c r="BL160" s="14" t="s">
        <v>121</v>
      </c>
      <c r="BM160" s="149" t="s">
        <v>243</v>
      </c>
    </row>
    <row r="161" spans="1:65" s="2" customFormat="1" ht="33" customHeight="1">
      <c r="A161" s="29"/>
      <c r="B161" s="136"/>
      <c r="C161" s="137" t="s">
        <v>244</v>
      </c>
      <c r="D161" s="137" t="s">
        <v>117</v>
      </c>
      <c r="E161" s="138" t="s">
        <v>245</v>
      </c>
      <c r="F161" s="139" t="s">
        <v>246</v>
      </c>
      <c r="G161" s="140" t="s">
        <v>147</v>
      </c>
      <c r="H161" s="141">
        <v>50</v>
      </c>
      <c r="I161" s="142"/>
      <c r="J161" s="143">
        <f t="shared" si="20"/>
        <v>0</v>
      </c>
      <c r="K161" s="144"/>
      <c r="L161" s="30"/>
      <c r="M161" s="145" t="s">
        <v>1</v>
      </c>
      <c r="N161" s="146" t="s">
        <v>38</v>
      </c>
      <c r="O161" s="55"/>
      <c r="P161" s="147">
        <f t="shared" si="21"/>
        <v>0</v>
      </c>
      <c r="Q161" s="147">
        <v>0.1295</v>
      </c>
      <c r="R161" s="147">
        <f t="shared" si="22"/>
        <v>6.4750000000000005</v>
      </c>
      <c r="S161" s="147">
        <v>0</v>
      </c>
      <c r="T161" s="148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49" t="s">
        <v>121</v>
      </c>
      <c r="AT161" s="149" t="s">
        <v>117</v>
      </c>
      <c r="AU161" s="149" t="s">
        <v>80</v>
      </c>
      <c r="AY161" s="14" t="s">
        <v>114</v>
      </c>
      <c r="BE161" s="150">
        <f t="shared" si="24"/>
        <v>0</v>
      </c>
      <c r="BF161" s="150">
        <f t="shared" si="25"/>
        <v>0</v>
      </c>
      <c r="BG161" s="150">
        <f t="shared" si="26"/>
        <v>0</v>
      </c>
      <c r="BH161" s="150">
        <f t="shared" si="27"/>
        <v>0</v>
      </c>
      <c r="BI161" s="150">
        <f t="shared" si="28"/>
        <v>0</v>
      </c>
      <c r="BJ161" s="14" t="s">
        <v>78</v>
      </c>
      <c r="BK161" s="150">
        <f t="shared" si="29"/>
        <v>0</v>
      </c>
      <c r="BL161" s="14" t="s">
        <v>121</v>
      </c>
      <c r="BM161" s="149" t="s">
        <v>247</v>
      </c>
    </row>
    <row r="162" spans="1:65" s="2" customFormat="1" ht="16.5" customHeight="1">
      <c r="A162" s="29"/>
      <c r="B162" s="136"/>
      <c r="C162" s="151" t="s">
        <v>248</v>
      </c>
      <c r="D162" s="151" t="s">
        <v>199</v>
      </c>
      <c r="E162" s="152" t="s">
        <v>249</v>
      </c>
      <c r="F162" s="153" t="s">
        <v>250</v>
      </c>
      <c r="G162" s="154" t="s">
        <v>147</v>
      </c>
      <c r="H162" s="155">
        <v>51</v>
      </c>
      <c r="I162" s="156"/>
      <c r="J162" s="157">
        <f t="shared" si="20"/>
        <v>0</v>
      </c>
      <c r="K162" s="158"/>
      <c r="L162" s="159"/>
      <c r="M162" s="160" t="s">
        <v>1</v>
      </c>
      <c r="N162" s="161" t="s">
        <v>38</v>
      </c>
      <c r="O162" s="55"/>
      <c r="P162" s="147">
        <f t="shared" si="21"/>
        <v>0</v>
      </c>
      <c r="Q162" s="147">
        <v>2.8000000000000001E-2</v>
      </c>
      <c r="R162" s="147">
        <f t="shared" si="22"/>
        <v>1.4279999999999999</v>
      </c>
      <c r="S162" s="147">
        <v>0</v>
      </c>
      <c r="T162" s="148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9" t="s">
        <v>149</v>
      </c>
      <c r="AT162" s="149" t="s">
        <v>199</v>
      </c>
      <c r="AU162" s="149" t="s">
        <v>80</v>
      </c>
      <c r="AY162" s="14" t="s">
        <v>114</v>
      </c>
      <c r="BE162" s="150">
        <f t="shared" si="24"/>
        <v>0</v>
      </c>
      <c r="BF162" s="150">
        <f t="shared" si="25"/>
        <v>0</v>
      </c>
      <c r="BG162" s="150">
        <f t="shared" si="26"/>
        <v>0</v>
      </c>
      <c r="BH162" s="150">
        <f t="shared" si="27"/>
        <v>0</v>
      </c>
      <c r="BI162" s="150">
        <f t="shared" si="28"/>
        <v>0</v>
      </c>
      <c r="BJ162" s="14" t="s">
        <v>78</v>
      </c>
      <c r="BK162" s="150">
        <f t="shared" si="29"/>
        <v>0</v>
      </c>
      <c r="BL162" s="14" t="s">
        <v>121</v>
      </c>
      <c r="BM162" s="149" t="s">
        <v>251</v>
      </c>
    </row>
    <row r="163" spans="1:65" s="2" customFormat="1" ht="24.2" customHeight="1">
      <c r="A163" s="29"/>
      <c r="B163" s="136"/>
      <c r="C163" s="137" t="s">
        <v>252</v>
      </c>
      <c r="D163" s="137" t="s">
        <v>117</v>
      </c>
      <c r="E163" s="138" t="s">
        <v>253</v>
      </c>
      <c r="F163" s="139" t="s">
        <v>254</v>
      </c>
      <c r="G163" s="140" t="s">
        <v>147</v>
      </c>
      <c r="H163" s="141">
        <v>150</v>
      </c>
      <c r="I163" s="142"/>
      <c r="J163" s="143">
        <f t="shared" si="20"/>
        <v>0</v>
      </c>
      <c r="K163" s="144"/>
      <c r="L163" s="30"/>
      <c r="M163" s="145" t="s">
        <v>1</v>
      </c>
      <c r="N163" s="146" t="s">
        <v>38</v>
      </c>
      <c r="O163" s="55"/>
      <c r="P163" s="147">
        <f t="shared" si="21"/>
        <v>0</v>
      </c>
      <c r="Q163" s="147">
        <v>0</v>
      </c>
      <c r="R163" s="147">
        <f t="shared" si="22"/>
        <v>0</v>
      </c>
      <c r="S163" s="147">
        <v>0</v>
      </c>
      <c r="T163" s="148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49" t="s">
        <v>121</v>
      </c>
      <c r="AT163" s="149" t="s">
        <v>117</v>
      </c>
      <c r="AU163" s="149" t="s">
        <v>80</v>
      </c>
      <c r="AY163" s="14" t="s">
        <v>114</v>
      </c>
      <c r="BE163" s="150">
        <f t="shared" si="24"/>
        <v>0</v>
      </c>
      <c r="BF163" s="150">
        <f t="shared" si="25"/>
        <v>0</v>
      </c>
      <c r="BG163" s="150">
        <f t="shared" si="26"/>
        <v>0</v>
      </c>
      <c r="BH163" s="150">
        <f t="shared" si="27"/>
        <v>0</v>
      </c>
      <c r="BI163" s="150">
        <f t="shared" si="28"/>
        <v>0</v>
      </c>
      <c r="BJ163" s="14" t="s">
        <v>78</v>
      </c>
      <c r="BK163" s="150">
        <f t="shared" si="29"/>
        <v>0</v>
      </c>
      <c r="BL163" s="14" t="s">
        <v>121</v>
      </c>
      <c r="BM163" s="149" t="s">
        <v>255</v>
      </c>
    </row>
    <row r="164" spans="1:65" s="2" customFormat="1" ht="24.2" customHeight="1">
      <c r="A164" s="29"/>
      <c r="B164" s="136"/>
      <c r="C164" s="137" t="s">
        <v>256</v>
      </c>
      <c r="D164" s="137" t="s">
        <v>117</v>
      </c>
      <c r="E164" s="138" t="s">
        <v>257</v>
      </c>
      <c r="F164" s="139" t="s">
        <v>258</v>
      </c>
      <c r="G164" s="140" t="s">
        <v>147</v>
      </c>
      <c r="H164" s="141">
        <v>150</v>
      </c>
      <c r="I164" s="142"/>
      <c r="J164" s="143">
        <f t="shared" si="20"/>
        <v>0</v>
      </c>
      <c r="K164" s="144"/>
      <c r="L164" s="30"/>
      <c r="M164" s="145" t="s">
        <v>1</v>
      </c>
      <c r="N164" s="146" t="s">
        <v>38</v>
      </c>
      <c r="O164" s="55"/>
      <c r="P164" s="147">
        <f t="shared" si="21"/>
        <v>0</v>
      </c>
      <c r="Q164" s="147">
        <v>1.1E-4</v>
      </c>
      <c r="R164" s="147">
        <f t="shared" si="22"/>
        <v>1.6500000000000001E-2</v>
      </c>
      <c r="S164" s="147">
        <v>0</v>
      </c>
      <c r="T164" s="148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49" t="s">
        <v>121</v>
      </c>
      <c r="AT164" s="149" t="s">
        <v>117</v>
      </c>
      <c r="AU164" s="149" t="s">
        <v>80</v>
      </c>
      <c r="AY164" s="14" t="s">
        <v>114</v>
      </c>
      <c r="BE164" s="150">
        <f t="shared" si="24"/>
        <v>0</v>
      </c>
      <c r="BF164" s="150">
        <f t="shared" si="25"/>
        <v>0</v>
      </c>
      <c r="BG164" s="150">
        <f t="shared" si="26"/>
        <v>0</v>
      </c>
      <c r="BH164" s="150">
        <f t="shared" si="27"/>
        <v>0</v>
      </c>
      <c r="BI164" s="150">
        <f t="shared" si="28"/>
        <v>0</v>
      </c>
      <c r="BJ164" s="14" t="s">
        <v>78</v>
      </c>
      <c r="BK164" s="150">
        <f t="shared" si="29"/>
        <v>0</v>
      </c>
      <c r="BL164" s="14" t="s">
        <v>121</v>
      </c>
      <c r="BM164" s="149" t="s">
        <v>259</v>
      </c>
    </row>
    <row r="165" spans="1:65" s="2" customFormat="1" ht="16.5" customHeight="1">
      <c r="A165" s="29"/>
      <c r="B165" s="136"/>
      <c r="C165" s="137" t="s">
        <v>260</v>
      </c>
      <c r="D165" s="137" t="s">
        <v>117</v>
      </c>
      <c r="E165" s="138" t="s">
        <v>261</v>
      </c>
      <c r="F165" s="139" t="s">
        <v>262</v>
      </c>
      <c r="G165" s="140" t="s">
        <v>147</v>
      </c>
      <c r="H165" s="141">
        <v>170</v>
      </c>
      <c r="I165" s="142"/>
      <c r="J165" s="143">
        <f t="shared" si="20"/>
        <v>0</v>
      </c>
      <c r="K165" s="144"/>
      <c r="L165" s="30"/>
      <c r="M165" s="145" t="s">
        <v>1</v>
      </c>
      <c r="N165" s="146" t="s">
        <v>38</v>
      </c>
      <c r="O165" s="55"/>
      <c r="P165" s="147">
        <f t="shared" si="21"/>
        <v>0</v>
      </c>
      <c r="Q165" s="147">
        <v>0</v>
      </c>
      <c r="R165" s="147">
        <f t="shared" si="22"/>
        <v>0</v>
      </c>
      <c r="S165" s="147">
        <v>0</v>
      </c>
      <c r="T165" s="148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9" t="s">
        <v>121</v>
      </c>
      <c r="AT165" s="149" t="s">
        <v>117</v>
      </c>
      <c r="AU165" s="149" t="s">
        <v>80</v>
      </c>
      <c r="AY165" s="14" t="s">
        <v>114</v>
      </c>
      <c r="BE165" s="150">
        <f t="shared" si="24"/>
        <v>0</v>
      </c>
      <c r="BF165" s="150">
        <f t="shared" si="25"/>
        <v>0</v>
      </c>
      <c r="BG165" s="150">
        <f t="shared" si="26"/>
        <v>0</v>
      </c>
      <c r="BH165" s="150">
        <f t="shared" si="27"/>
        <v>0</v>
      </c>
      <c r="BI165" s="150">
        <f t="shared" si="28"/>
        <v>0</v>
      </c>
      <c r="BJ165" s="14" t="s">
        <v>78</v>
      </c>
      <c r="BK165" s="150">
        <f t="shared" si="29"/>
        <v>0</v>
      </c>
      <c r="BL165" s="14" t="s">
        <v>121</v>
      </c>
      <c r="BM165" s="149" t="s">
        <v>263</v>
      </c>
    </row>
    <row r="166" spans="1:65" s="12" customFormat="1" ht="22.9" customHeight="1">
      <c r="B166" s="123"/>
      <c r="D166" s="124" t="s">
        <v>72</v>
      </c>
      <c r="E166" s="134" t="s">
        <v>264</v>
      </c>
      <c r="F166" s="134" t="s">
        <v>265</v>
      </c>
      <c r="I166" s="126"/>
      <c r="J166" s="135">
        <f>BK166</f>
        <v>0</v>
      </c>
      <c r="L166" s="123"/>
      <c r="M166" s="128"/>
      <c r="N166" s="129"/>
      <c r="O166" s="129"/>
      <c r="P166" s="130">
        <f>SUM(P167:P171)</f>
        <v>0</v>
      </c>
      <c r="Q166" s="129"/>
      <c r="R166" s="130">
        <f>SUM(R167:R171)</f>
        <v>0</v>
      </c>
      <c r="S166" s="129"/>
      <c r="T166" s="131">
        <f>SUM(T167:T171)</f>
        <v>0</v>
      </c>
      <c r="AR166" s="124" t="s">
        <v>78</v>
      </c>
      <c r="AT166" s="132" t="s">
        <v>72</v>
      </c>
      <c r="AU166" s="132" t="s">
        <v>78</v>
      </c>
      <c r="AY166" s="124" t="s">
        <v>114</v>
      </c>
      <c r="BK166" s="133">
        <f>SUM(BK167:BK171)</f>
        <v>0</v>
      </c>
    </row>
    <row r="167" spans="1:65" s="2" customFormat="1" ht="24.2" customHeight="1">
      <c r="A167" s="29"/>
      <c r="B167" s="136"/>
      <c r="C167" s="137" t="s">
        <v>266</v>
      </c>
      <c r="D167" s="137" t="s">
        <v>117</v>
      </c>
      <c r="E167" s="138" t="s">
        <v>267</v>
      </c>
      <c r="F167" s="139" t="s">
        <v>268</v>
      </c>
      <c r="G167" s="140" t="s">
        <v>269</v>
      </c>
      <c r="H167" s="141">
        <v>802.5</v>
      </c>
      <c r="I167" s="142"/>
      <c r="J167" s="143">
        <f>ROUND(I167*H167,2)</f>
        <v>0</v>
      </c>
      <c r="K167" s="144"/>
      <c r="L167" s="30"/>
      <c r="M167" s="145" t="s">
        <v>1</v>
      </c>
      <c r="N167" s="146" t="s">
        <v>38</v>
      </c>
      <c r="O167" s="55"/>
      <c r="P167" s="147">
        <f>O167*H167</f>
        <v>0</v>
      </c>
      <c r="Q167" s="147">
        <v>0</v>
      </c>
      <c r="R167" s="147">
        <f>Q167*H167</f>
        <v>0</v>
      </c>
      <c r="S167" s="147">
        <v>0</v>
      </c>
      <c r="T167" s="148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9" t="s">
        <v>121</v>
      </c>
      <c r="AT167" s="149" t="s">
        <v>117</v>
      </c>
      <c r="AU167" s="149" t="s">
        <v>80</v>
      </c>
      <c r="AY167" s="14" t="s">
        <v>114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4" t="s">
        <v>78</v>
      </c>
      <c r="BK167" s="150">
        <f>ROUND(I167*H167,2)</f>
        <v>0</v>
      </c>
      <c r="BL167" s="14" t="s">
        <v>121</v>
      </c>
      <c r="BM167" s="149" t="s">
        <v>270</v>
      </c>
    </row>
    <row r="168" spans="1:65" s="2" customFormat="1" ht="24.2" customHeight="1">
      <c r="A168" s="29"/>
      <c r="B168" s="136"/>
      <c r="C168" s="137" t="s">
        <v>271</v>
      </c>
      <c r="D168" s="137" t="s">
        <v>117</v>
      </c>
      <c r="E168" s="138" t="s">
        <v>272</v>
      </c>
      <c r="F168" s="139" t="s">
        <v>273</v>
      </c>
      <c r="G168" s="140" t="s">
        <v>269</v>
      </c>
      <c r="H168" s="141">
        <v>802.5</v>
      </c>
      <c r="I168" s="142"/>
      <c r="J168" s="143">
        <f>ROUND(I168*H168,2)</f>
        <v>0</v>
      </c>
      <c r="K168" s="144"/>
      <c r="L168" s="30"/>
      <c r="M168" s="145" t="s">
        <v>1</v>
      </c>
      <c r="N168" s="146" t="s">
        <v>38</v>
      </c>
      <c r="O168" s="55"/>
      <c r="P168" s="147">
        <f>O168*H168</f>
        <v>0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9" t="s">
        <v>121</v>
      </c>
      <c r="AT168" s="149" t="s">
        <v>117</v>
      </c>
      <c r="AU168" s="149" t="s">
        <v>80</v>
      </c>
      <c r="AY168" s="14" t="s">
        <v>114</v>
      </c>
      <c r="BE168" s="150">
        <f>IF(N168="základní",J168,0)</f>
        <v>0</v>
      </c>
      <c r="BF168" s="150">
        <f>IF(N168="snížená",J168,0)</f>
        <v>0</v>
      </c>
      <c r="BG168" s="150">
        <f>IF(N168="zákl. přenesená",J168,0)</f>
        <v>0</v>
      </c>
      <c r="BH168" s="150">
        <f>IF(N168="sníž. přenesená",J168,0)</f>
        <v>0</v>
      </c>
      <c r="BI168" s="150">
        <f>IF(N168="nulová",J168,0)</f>
        <v>0</v>
      </c>
      <c r="BJ168" s="14" t="s">
        <v>78</v>
      </c>
      <c r="BK168" s="150">
        <f>ROUND(I168*H168,2)</f>
        <v>0</v>
      </c>
      <c r="BL168" s="14" t="s">
        <v>121</v>
      </c>
      <c r="BM168" s="149" t="s">
        <v>274</v>
      </c>
    </row>
    <row r="169" spans="1:65" s="2" customFormat="1" ht="33" customHeight="1">
      <c r="A169" s="29"/>
      <c r="B169" s="136"/>
      <c r="C169" s="137" t="s">
        <v>275</v>
      </c>
      <c r="D169" s="137" t="s">
        <v>117</v>
      </c>
      <c r="E169" s="138" t="s">
        <v>276</v>
      </c>
      <c r="F169" s="139" t="s">
        <v>277</v>
      </c>
      <c r="G169" s="140" t="s">
        <v>269</v>
      </c>
      <c r="H169" s="141">
        <v>235</v>
      </c>
      <c r="I169" s="142"/>
      <c r="J169" s="143">
        <f>ROUND(I169*H169,2)</f>
        <v>0</v>
      </c>
      <c r="K169" s="144"/>
      <c r="L169" s="30"/>
      <c r="M169" s="145" t="s">
        <v>1</v>
      </c>
      <c r="N169" s="146" t="s">
        <v>38</v>
      </c>
      <c r="O169" s="55"/>
      <c r="P169" s="147">
        <f>O169*H169</f>
        <v>0</v>
      </c>
      <c r="Q169" s="147">
        <v>0</v>
      </c>
      <c r="R169" s="147">
        <f>Q169*H169</f>
        <v>0</v>
      </c>
      <c r="S169" s="147">
        <v>0</v>
      </c>
      <c r="T169" s="148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9" t="s">
        <v>121</v>
      </c>
      <c r="AT169" s="149" t="s">
        <v>117</v>
      </c>
      <c r="AU169" s="149" t="s">
        <v>80</v>
      </c>
      <c r="AY169" s="14" t="s">
        <v>114</v>
      </c>
      <c r="BE169" s="150">
        <f>IF(N169="základní",J169,0)</f>
        <v>0</v>
      </c>
      <c r="BF169" s="150">
        <f>IF(N169="snížená",J169,0)</f>
        <v>0</v>
      </c>
      <c r="BG169" s="150">
        <f>IF(N169="zákl. přenesená",J169,0)</f>
        <v>0</v>
      </c>
      <c r="BH169" s="150">
        <f>IF(N169="sníž. přenesená",J169,0)</f>
        <v>0</v>
      </c>
      <c r="BI169" s="150">
        <f>IF(N169="nulová",J169,0)</f>
        <v>0</v>
      </c>
      <c r="BJ169" s="14" t="s">
        <v>78</v>
      </c>
      <c r="BK169" s="150">
        <f>ROUND(I169*H169,2)</f>
        <v>0</v>
      </c>
      <c r="BL169" s="14" t="s">
        <v>121</v>
      </c>
      <c r="BM169" s="149" t="s">
        <v>278</v>
      </c>
    </row>
    <row r="170" spans="1:65" s="2" customFormat="1" ht="24.2" customHeight="1">
      <c r="A170" s="29"/>
      <c r="B170" s="136"/>
      <c r="C170" s="137" t="s">
        <v>279</v>
      </c>
      <c r="D170" s="137" t="s">
        <v>117</v>
      </c>
      <c r="E170" s="138" t="s">
        <v>280</v>
      </c>
      <c r="F170" s="139" t="s">
        <v>281</v>
      </c>
      <c r="G170" s="140" t="s">
        <v>269</v>
      </c>
      <c r="H170" s="141">
        <v>462</v>
      </c>
      <c r="I170" s="142"/>
      <c r="J170" s="143">
        <f>ROUND(I170*H170,2)</f>
        <v>0</v>
      </c>
      <c r="K170" s="144"/>
      <c r="L170" s="30"/>
      <c r="M170" s="145" t="s">
        <v>1</v>
      </c>
      <c r="N170" s="146" t="s">
        <v>38</v>
      </c>
      <c r="O170" s="55"/>
      <c r="P170" s="147">
        <f>O170*H170</f>
        <v>0</v>
      </c>
      <c r="Q170" s="147">
        <v>0</v>
      </c>
      <c r="R170" s="147">
        <f>Q170*H170</f>
        <v>0</v>
      </c>
      <c r="S170" s="147">
        <v>0</v>
      </c>
      <c r="T170" s="148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9" t="s">
        <v>121</v>
      </c>
      <c r="AT170" s="149" t="s">
        <v>117</v>
      </c>
      <c r="AU170" s="149" t="s">
        <v>80</v>
      </c>
      <c r="AY170" s="14" t="s">
        <v>114</v>
      </c>
      <c r="BE170" s="150">
        <f>IF(N170="základní",J170,0)</f>
        <v>0</v>
      </c>
      <c r="BF170" s="150">
        <f>IF(N170="snížená",J170,0)</f>
        <v>0</v>
      </c>
      <c r="BG170" s="150">
        <f>IF(N170="zákl. přenesená",J170,0)</f>
        <v>0</v>
      </c>
      <c r="BH170" s="150">
        <f>IF(N170="sníž. přenesená",J170,0)</f>
        <v>0</v>
      </c>
      <c r="BI170" s="150">
        <f>IF(N170="nulová",J170,0)</f>
        <v>0</v>
      </c>
      <c r="BJ170" s="14" t="s">
        <v>78</v>
      </c>
      <c r="BK170" s="150">
        <f>ROUND(I170*H170,2)</f>
        <v>0</v>
      </c>
      <c r="BL170" s="14" t="s">
        <v>121</v>
      </c>
      <c r="BM170" s="149" t="s">
        <v>282</v>
      </c>
    </row>
    <row r="171" spans="1:65" s="2" customFormat="1" ht="37.9" customHeight="1">
      <c r="A171" s="29"/>
      <c r="B171" s="136"/>
      <c r="C171" s="137" t="s">
        <v>283</v>
      </c>
      <c r="D171" s="137" t="s">
        <v>117</v>
      </c>
      <c r="E171" s="138" t="s">
        <v>284</v>
      </c>
      <c r="F171" s="139" t="s">
        <v>285</v>
      </c>
      <c r="G171" s="140" t="s">
        <v>269</v>
      </c>
      <c r="H171" s="141">
        <v>106</v>
      </c>
      <c r="I171" s="142"/>
      <c r="J171" s="143">
        <f>ROUND(I171*H171,2)</f>
        <v>0</v>
      </c>
      <c r="K171" s="144"/>
      <c r="L171" s="30"/>
      <c r="M171" s="145" t="s">
        <v>1</v>
      </c>
      <c r="N171" s="146" t="s">
        <v>38</v>
      </c>
      <c r="O171" s="55"/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9" t="s">
        <v>121</v>
      </c>
      <c r="AT171" s="149" t="s">
        <v>117</v>
      </c>
      <c r="AU171" s="149" t="s">
        <v>80</v>
      </c>
      <c r="AY171" s="14" t="s">
        <v>114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4" t="s">
        <v>78</v>
      </c>
      <c r="BK171" s="150">
        <f>ROUND(I171*H171,2)</f>
        <v>0</v>
      </c>
      <c r="BL171" s="14" t="s">
        <v>121</v>
      </c>
      <c r="BM171" s="149" t="s">
        <v>286</v>
      </c>
    </row>
    <row r="172" spans="1:65" s="12" customFormat="1" ht="22.9" customHeight="1">
      <c r="B172" s="123"/>
      <c r="D172" s="124" t="s">
        <v>72</v>
      </c>
      <c r="E172" s="134" t="s">
        <v>287</v>
      </c>
      <c r="F172" s="134" t="s">
        <v>288</v>
      </c>
      <c r="I172" s="126"/>
      <c r="J172" s="135">
        <f>BK172</f>
        <v>0</v>
      </c>
      <c r="L172" s="123"/>
      <c r="M172" s="128"/>
      <c r="N172" s="129"/>
      <c r="O172" s="129"/>
      <c r="P172" s="130">
        <f>SUM(P173:P174)</f>
        <v>0</v>
      </c>
      <c r="Q172" s="129"/>
      <c r="R172" s="130">
        <f>SUM(R173:R174)</f>
        <v>0</v>
      </c>
      <c r="S172" s="129"/>
      <c r="T172" s="131">
        <f>SUM(T173:T174)</f>
        <v>0</v>
      </c>
      <c r="AR172" s="124" t="s">
        <v>78</v>
      </c>
      <c r="AT172" s="132" t="s">
        <v>72</v>
      </c>
      <c r="AU172" s="132" t="s">
        <v>78</v>
      </c>
      <c r="AY172" s="124" t="s">
        <v>114</v>
      </c>
      <c r="BK172" s="133">
        <f>SUM(BK173:BK174)</f>
        <v>0</v>
      </c>
    </row>
    <row r="173" spans="1:65" s="2" customFormat="1" ht="24.2" customHeight="1">
      <c r="A173" s="29"/>
      <c r="B173" s="136"/>
      <c r="C173" s="137" t="s">
        <v>289</v>
      </c>
      <c r="D173" s="137" t="s">
        <v>117</v>
      </c>
      <c r="E173" s="138" t="s">
        <v>290</v>
      </c>
      <c r="F173" s="139" t="s">
        <v>291</v>
      </c>
      <c r="G173" s="140" t="s">
        <v>269</v>
      </c>
      <c r="H173" s="141">
        <v>50.186</v>
      </c>
      <c r="I173" s="142"/>
      <c r="J173" s="143">
        <f>ROUND(I173*H173,2)</f>
        <v>0</v>
      </c>
      <c r="K173" s="144"/>
      <c r="L173" s="30"/>
      <c r="M173" s="145" t="s">
        <v>1</v>
      </c>
      <c r="N173" s="146" t="s">
        <v>38</v>
      </c>
      <c r="O173" s="55"/>
      <c r="P173" s="147">
        <f>O173*H173</f>
        <v>0</v>
      </c>
      <c r="Q173" s="147">
        <v>0</v>
      </c>
      <c r="R173" s="147">
        <f>Q173*H173</f>
        <v>0</v>
      </c>
      <c r="S173" s="147">
        <v>0</v>
      </c>
      <c r="T173" s="148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9" t="s">
        <v>121</v>
      </c>
      <c r="AT173" s="149" t="s">
        <v>117</v>
      </c>
      <c r="AU173" s="149" t="s">
        <v>80</v>
      </c>
      <c r="AY173" s="14" t="s">
        <v>114</v>
      </c>
      <c r="BE173" s="150">
        <f>IF(N173="základní",J173,0)</f>
        <v>0</v>
      </c>
      <c r="BF173" s="150">
        <f>IF(N173="snížená",J173,0)</f>
        <v>0</v>
      </c>
      <c r="BG173" s="150">
        <f>IF(N173="zákl. přenesená",J173,0)</f>
        <v>0</v>
      </c>
      <c r="BH173" s="150">
        <f>IF(N173="sníž. přenesená",J173,0)</f>
        <v>0</v>
      </c>
      <c r="BI173" s="150">
        <f>IF(N173="nulová",J173,0)</f>
        <v>0</v>
      </c>
      <c r="BJ173" s="14" t="s">
        <v>78</v>
      </c>
      <c r="BK173" s="150">
        <f>ROUND(I173*H173,2)</f>
        <v>0</v>
      </c>
      <c r="BL173" s="14" t="s">
        <v>121</v>
      </c>
      <c r="BM173" s="149" t="s">
        <v>292</v>
      </c>
    </row>
    <row r="174" spans="1:65" s="2" customFormat="1" ht="33" customHeight="1">
      <c r="A174" s="29"/>
      <c r="B174" s="136"/>
      <c r="C174" s="137" t="s">
        <v>293</v>
      </c>
      <c r="D174" s="137" t="s">
        <v>117</v>
      </c>
      <c r="E174" s="138" t="s">
        <v>294</v>
      </c>
      <c r="F174" s="139" t="s">
        <v>295</v>
      </c>
      <c r="G174" s="140" t="s">
        <v>269</v>
      </c>
      <c r="H174" s="141">
        <v>75.28</v>
      </c>
      <c r="I174" s="142"/>
      <c r="J174" s="143">
        <f>ROUND(I174*H174,2)</f>
        <v>0</v>
      </c>
      <c r="K174" s="144"/>
      <c r="L174" s="30"/>
      <c r="M174" s="145" t="s">
        <v>1</v>
      </c>
      <c r="N174" s="146" t="s">
        <v>38</v>
      </c>
      <c r="O174" s="55"/>
      <c r="P174" s="147">
        <f>O174*H174</f>
        <v>0</v>
      </c>
      <c r="Q174" s="147">
        <v>0</v>
      </c>
      <c r="R174" s="147">
        <f>Q174*H174</f>
        <v>0</v>
      </c>
      <c r="S174" s="147">
        <v>0</v>
      </c>
      <c r="T174" s="148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49" t="s">
        <v>121</v>
      </c>
      <c r="AT174" s="149" t="s">
        <v>117</v>
      </c>
      <c r="AU174" s="149" t="s">
        <v>80</v>
      </c>
      <c r="AY174" s="14" t="s">
        <v>114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4" t="s">
        <v>78</v>
      </c>
      <c r="BK174" s="150">
        <f>ROUND(I174*H174,2)</f>
        <v>0</v>
      </c>
      <c r="BL174" s="14" t="s">
        <v>121</v>
      </c>
      <c r="BM174" s="149" t="s">
        <v>296</v>
      </c>
    </row>
    <row r="175" spans="1:65" s="12" customFormat="1" ht="25.9" customHeight="1">
      <c r="B175" s="123"/>
      <c r="D175" s="124" t="s">
        <v>72</v>
      </c>
      <c r="E175" s="125" t="s">
        <v>297</v>
      </c>
      <c r="F175" s="125" t="s">
        <v>298</v>
      </c>
      <c r="I175" s="126"/>
      <c r="J175" s="127">
        <f>BK175</f>
        <v>0</v>
      </c>
      <c r="L175" s="123"/>
      <c r="M175" s="128"/>
      <c r="N175" s="129"/>
      <c r="O175" s="129"/>
      <c r="P175" s="130">
        <f>P176+P183+P186+P188</f>
        <v>0</v>
      </c>
      <c r="Q175" s="129"/>
      <c r="R175" s="130">
        <f>R176+R183+R186+R188</f>
        <v>0.1386</v>
      </c>
      <c r="S175" s="129"/>
      <c r="T175" s="131">
        <f>T176+T183+T186+T188</f>
        <v>0</v>
      </c>
      <c r="AR175" s="124" t="s">
        <v>136</v>
      </c>
      <c r="AT175" s="132" t="s">
        <v>72</v>
      </c>
      <c r="AU175" s="132" t="s">
        <v>73</v>
      </c>
      <c r="AY175" s="124" t="s">
        <v>114</v>
      </c>
      <c r="BK175" s="133">
        <f>BK176+BK183+BK186+BK188</f>
        <v>0</v>
      </c>
    </row>
    <row r="176" spans="1:65" s="12" customFormat="1" ht="22.9" customHeight="1">
      <c r="B176" s="123"/>
      <c r="D176" s="124" t="s">
        <v>72</v>
      </c>
      <c r="E176" s="134" t="s">
        <v>299</v>
      </c>
      <c r="F176" s="134" t="s">
        <v>300</v>
      </c>
      <c r="I176" s="126"/>
      <c r="J176" s="135">
        <f>BK176</f>
        <v>0</v>
      </c>
      <c r="L176" s="123"/>
      <c r="M176" s="128"/>
      <c r="N176" s="129"/>
      <c r="O176" s="129"/>
      <c r="P176" s="130">
        <f>SUM(P177:P182)</f>
        <v>0</v>
      </c>
      <c r="Q176" s="129"/>
      <c r="R176" s="130">
        <f>SUM(R177:R182)</f>
        <v>0</v>
      </c>
      <c r="S176" s="129"/>
      <c r="T176" s="131">
        <f>SUM(T177:T182)</f>
        <v>0</v>
      </c>
      <c r="AR176" s="124" t="s">
        <v>136</v>
      </c>
      <c r="AT176" s="132" t="s">
        <v>72</v>
      </c>
      <c r="AU176" s="132" t="s">
        <v>78</v>
      </c>
      <c r="AY176" s="124" t="s">
        <v>114</v>
      </c>
      <c r="BK176" s="133">
        <f>SUM(BK177:BK182)</f>
        <v>0</v>
      </c>
    </row>
    <row r="177" spans="1:65" s="2" customFormat="1" ht="24.2" customHeight="1">
      <c r="A177" s="29"/>
      <c r="B177" s="136"/>
      <c r="C177" s="137" t="s">
        <v>301</v>
      </c>
      <c r="D177" s="137" t="s">
        <v>117</v>
      </c>
      <c r="E177" s="138" t="s">
        <v>302</v>
      </c>
      <c r="F177" s="139" t="s">
        <v>303</v>
      </c>
      <c r="G177" s="140" t="s">
        <v>304</v>
      </c>
      <c r="H177" s="141">
        <v>1</v>
      </c>
      <c r="I177" s="142"/>
      <c r="J177" s="143">
        <f t="shared" ref="J177:J182" si="30">ROUND(I177*H177,2)</f>
        <v>0</v>
      </c>
      <c r="K177" s="144"/>
      <c r="L177" s="30"/>
      <c r="M177" s="145" t="s">
        <v>1</v>
      </c>
      <c r="N177" s="146" t="s">
        <v>38</v>
      </c>
      <c r="O177" s="55"/>
      <c r="P177" s="147">
        <f t="shared" ref="P177:P182" si="31">O177*H177</f>
        <v>0</v>
      </c>
      <c r="Q177" s="147">
        <v>0</v>
      </c>
      <c r="R177" s="147">
        <f t="shared" ref="R177:R182" si="32">Q177*H177</f>
        <v>0</v>
      </c>
      <c r="S177" s="147">
        <v>0</v>
      </c>
      <c r="T177" s="148">
        <f t="shared" ref="T177:T182" si="33"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49" t="s">
        <v>305</v>
      </c>
      <c r="AT177" s="149" t="s">
        <v>117</v>
      </c>
      <c r="AU177" s="149" t="s">
        <v>80</v>
      </c>
      <c r="AY177" s="14" t="s">
        <v>114</v>
      </c>
      <c r="BE177" s="150">
        <f t="shared" ref="BE177:BE182" si="34">IF(N177="základní",J177,0)</f>
        <v>0</v>
      </c>
      <c r="BF177" s="150">
        <f t="shared" ref="BF177:BF182" si="35">IF(N177="snížená",J177,0)</f>
        <v>0</v>
      </c>
      <c r="BG177" s="150">
        <f t="shared" ref="BG177:BG182" si="36">IF(N177="zákl. přenesená",J177,0)</f>
        <v>0</v>
      </c>
      <c r="BH177" s="150">
        <f t="shared" ref="BH177:BH182" si="37">IF(N177="sníž. přenesená",J177,0)</f>
        <v>0</v>
      </c>
      <c r="BI177" s="150">
        <f t="shared" ref="BI177:BI182" si="38">IF(N177="nulová",J177,0)</f>
        <v>0</v>
      </c>
      <c r="BJ177" s="14" t="s">
        <v>78</v>
      </c>
      <c r="BK177" s="150">
        <f t="shared" ref="BK177:BK182" si="39">ROUND(I177*H177,2)</f>
        <v>0</v>
      </c>
      <c r="BL177" s="14" t="s">
        <v>305</v>
      </c>
      <c r="BM177" s="149" t="s">
        <v>306</v>
      </c>
    </row>
    <row r="178" spans="1:65" s="2" customFormat="1" ht="16.5" customHeight="1">
      <c r="A178" s="29"/>
      <c r="B178" s="136"/>
      <c r="C178" s="137" t="s">
        <v>307</v>
      </c>
      <c r="D178" s="137" t="s">
        <v>117</v>
      </c>
      <c r="E178" s="138" t="s">
        <v>308</v>
      </c>
      <c r="F178" s="139" t="s">
        <v>309</v>
      </c>
      <c r="G178" s="140" t="s">
        <v>304</v>
      </c>
      <c r="H178" s="141">
        <v>1</v>
      </c>
      <c r="I178" s="142"/>
      <c r="J178" s="143">
        <f t="shared" si="30"/>
        <v>0</v>
      </c>
      <c r="K178" s="144"/>
      <c r="L178" s="30"/>
      <c r="M178" s="145" t="s">
        <v>1</v>
      </c>
      <c r="N178" s="146" t="s">
        <v>38</v>
      </c>
      <c r="O178" s="55"/>
      <c r="P178" s="147">
        <f t="shared" si="31"/>
        <v>0</v>
      </c>
      <c r="Q178" s="147">
        <v>0</v>
      </c>
      <c r="R178" s="147">
        <f t="shared" si="32"/>
        <v>0</v>
      </c>
      <c r="S178" s="147">
        <v>0</v>
      </c>
      <c r="T178" s="148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49" t="s">
        <v>305</v>
      </c>
      <c r="AT178" s="149" t="s">
        <v>117</v>
      </c>
      <c r="AU178" s="149" t="s">
        <v>80</v>
      </c>
      <c r="AY178" s="14" t="s">
        <v>114</v>
      </c>
      <c r="BE178" s="150">
        <f t="shared" si="34"/>
        <v>0</v>
      </c>
      <c r="BF178" s="150">
        <f t="shared" si="35"/>
        <v>0</v>
      </c>
      <c r="BG178" s="150">
        <f t="shared" si="36"/>
        <v>0</v>
      </c>
      <c r="BH178" s="150">
        <f t="shared" si="37"/>
        <v>0</v>
      </c>
      <c r="BI178" s="150">
        <f t="shared" si="38"/>
        <v>0</v>
      </c>
      <c r="BJ178" s="14" t="s">
        <v>78</v>
      </c>
      <c r="BK178" s="150">
        <f t="shared" si="39"/>
        <v>0</v>
      </c>
      <c r="BL178" s="14" t="s">
        <v>305</v>
      </c>
      <c r="BM178" s="149" t="s">
        <v>310</v>
      </c>
    </row>
    <row r="179" spans="1:65" s="2" customFormat="1" ht="16.5" customHeight="1">
      <c r="A179" s="29"/>
      <c r="B179" s="136"/>
      <c r="C179" s="137" t="s">
        <v>311</v>
      </c>
      <c r="D179" s="137" t="s">
        <v>117</v>
      </c>
      <c r="E179" s="138" t="s">
        <v>312</v>
      </c>
      <c r="F179" s="139" t="s">
        <v>313</v>
      </c>
      <c r="G179" s="140" t="s">
        <v>304</v>
      </c>
      <c r="H179" s="141">
        <v>1</v>
      </c>
      <c r="I179" s="142"/>
      <c r="J179" s="143">
        <f t="shared" si="30"/>
        <v>0</v>
      </c>
      <c r="K179" s="144"/>
      <c r="L179" s="30"/>
      <c r="M179" s="145" t="s">
        <v>1</v>
      </c>
      <c r="N179" s="146" t="s">
        <v>38</v>
      </c>
      <c r="O179" s="55"/>
      <c r="P179" s="147">
        <f t="shared" si="31"/>
        <v>0</v>
      </c>
      <c r="Q179" s="147">
        <v>0</v>
      </c>
      <c r="R179" s="147">
        <f t="shared" si="32"/>
        <v>0</v>
      </c>
      <c r="S179" s="147">
        <v>0</v>
      </c>
      <c r="T179" s="148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49" t="s">
        <v>305</v>
      </c>
      <c r="AT179" s="149" t="s">
        <v>117</v>
      </c>
      <c r="AU179" s="149" t="s">
        <v>80</v>
      </c>
      <c r="AY179" s="14" t="s">
        <v>114</v>
      </c>
      <c r="BE179" s="150">
        <f t="shared" si="34"/>
        <v>0</v>
      </c>
      <c r="BF179" s="150">
        <f t="shared" si="35"/>
        <v>0</v>
      </c>
      <c r="BG179" s="150">
        <f t="shared" si="36"/>
        <v>0</v>
      </c>
      <c r="BH179" s="150">
        <f t="shared" si="37"/>
        <v>0</v>
      </c>
      <c r="BI179" s="150">
        <f t="shared" si="38"/>
        <v>0</v>
      </c>
      <c r="BJ179" s="14" t="s">
        <v>78</v>
      </c>
      <c r="BK179" s="150">
        <f t="shared" si="39"/>
        <v>0</v>
      </c>
      <c r="BL179" s="14" t="s">
        <v>305</v>
      </c>
      <c r="BM179" s="149" t="s">
        <v>314</v>
      </c>
    </row>
    <row r="180" spans="1:65" s="2" customFormat="1" ht="16.5" customHeight="1">
      <c r="A180" s="29"/>
      <c r="B180" s="136"/>
      <c r="C180" s="137" t="s">
        <v>315</v>
      </c>
      <c r="D180" s="137" t="s">
        <v>117</v>
      </c>
      <c r="E180" s="138" t="s">
        <v>316</v>
      </c>
      <c r="F180" s="139" t="s">
        <v>317</v>
      </c>
      <c r="G180" s="140" t="s">
        <v>304</v>
      </c>
      <c r="H180" s="141">
        <v>1</v>
      </c>
      <c r="I180" s="142"/>
      <c r="J180" s="143">
        <f t="shared" si="30"/>
        <v>0</v>
      </c>
      <c r="K180" s="144"/>
      <c r="L180" s="30"/>
      <c r="M180" s="145" t="s">
        <v>1</v>
      </c>
      <c r="N180" s="146" t="s">
        <v>38</v>
      </c>
      <c r="O180" s="55"/>
      <c r="P180" s="147">
        <f t="shared" si="31"/>
        <v>0</v>
      </c>
      <c r="Q180" s="147">
        <v>0</v>
      </c>
      <c r="R180" s="147">
        <f t="shared" si="32"/>
        <v>0</v>
      </c>
      <c r="S180" s="147">
        <v>0</v>
      </c>
      <c r="T180" s="148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49" t="s">
        <v>305</v>
      </c>
      <c r="AT180" s="149" t="s">
        <v>117</v>
      </c>
      <c r="AU180" s="149" t="s">
        <v>80</v>
      </c>
      <c r="AY180" s="14" t="s">
        <v>114</v>
      </c>
      <c r="BE180" s="150">
        <f t="shared" si="34"/>
        <v>0</v>
      </c>
      <c r="BF180" s="150">
        <f t="shared" si="35"/>
        <v>0</v>
      </c>
      <c r="BG180" s="150">
        <f t="shared" si="36"/>
        <v>0</v>
      </c>
      <c r="BH180" s="150">
        <f t="shared" si="37"/>
        <v>0</v>
      </c>
      <c r="BI180" s="150">
        <f t="shared" si="38"/>
        <v>0</v>
      </c>
      <c r="BJ180" s="14" t="s">
        <v>78</v>
      </c>
      <c r="BK180" s="150">
        <f t="shared" si="39"/>
        <v>0</v>
      </c>
      <c r="BL180" s="14" t="s">
        <v>305</v>
      </c>
      <c r="BM180" s="149" t="s">
        <v>318</v>
      </c>
    </row>
    <row r="181" spans="1:65" s="2" customFormat="1" ht="16.5" customHeight="1">
      <c r="A181" s="29"/>
      <c r="B181" s="136"/>
      <c r="C181" s="137" t="s">
        <v>319</v>
      </c>
      <c r="D181" s="137" t="s">
        <v>117</v>
      </c>
      <c r="E181" s="138" t="s">
        <v>320</v>
      </c>
      <c r="F181" s="139" t="s">
        <v>321</v>
      </c>
      <c r="G181" s="140" t="s">
        <v>304</v>
      </c>
      <c r="H181" s="141">
        <v>1</v>
      </c>
      <c r="I181" s="142"/>
      <c r="J181" s="143">
        <f t="shared" si="30"/>
        <v>0</v>
      </c>
      <c r="K181" s="144"/>
      <c r="L181" s="30"/>
      <c r="M181" s="145" t="s">
        <v>1</v>
      </c>
      <c r="N181" s="146" t="s">
        <v>38</v>
      </c>
      <c r="O181" s="55"/>
      <c r="P181" s="147">
        <f t="shared" si="31"/>
        <v>0</v>
      </c>
      <c r="Q181" s="147">
        <v>0</v>
      </c>
      <c r="R181" s="147">
        <f t="shared" si="32"/>
        <v>0</v>
      </c>
      <c r="S181" s="147">
        <v>0</v>
      </c>
      <c r="T181" s="148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49" t="s">
        <v>305</v>
      </c>
      <c r="AT181" s="149" t="s">
        <v>117</v>
      </c>
      <c r="AU181" s="149" t="s">
        <v>80</v>
      </c>
      <c r="AY181" s="14" t="s">
        <v>114</v>
      </c>
      <c r="BE181" s="150">
        <f t="shared" si="34"/>
        <v>0</v>
      </c>
      <c r="BF181" s="150">
        <f t="shared" si="35"/>
        <v>0</v>
      </c>
      <c r="BG181" s="150">
        <f t="shared" si="36"/>
        <v>0</v>
      </c>
      <c r="BH181" s="150">
        <f t="shared" si="37"/>
        <v>0</v>
      </c>
      <c r="BI181" s="150">
        <f t="shared" si="38"/>
        <v>0</v>
      </c>
      <c r="BJ181" s="14" t="s">
        <v>78</v>
      </c>
      <c r="BK181" s="150">
        <f t="shared" si="39"/>
        <v>0</v>
      </c>
      <c r="BL181" s="14" t="s">
        <v>305</v>
      </c>
      <c r="BM181" s="149" t="s">
        <v>322</v>
      </c>
    </row>
    <row r="182" spans="1:65" s="2" customFormat="1" ht="16.5" customHeight="1">
      <c r="A182" s="29"/>
      <c r="B182" s="136"/>
      <c r="C182" s="137" t="s">
        <v>323</v>
      </c>
      <c r="D182" s="137" t="s">
        <v>117</v>
      </c>
      <c r="E182" s="138" t="s">
        <v>324</v>
      </c>
      <c r="F182" s="139" t="s">
        <v>325</v>
      </c>
      <c r="G182" s="140" t="s">
        <v>304</v>
      </c>
      <c r="H182" s="141">
        <v>1</v>
      </c>
      <c r="I182" s="142"/>
      <c r="J182" s="143">
        <f t="shared" si="30"/>
        <v>0</v>
      </c>
      <c r="K182" s="144"/>
      <c r="L182" s="30"/>
      <c r="M182" s="145" t="s">
        <v>1</v>
      </c>
      <c r="N182" s="146" t="s">
        <v>38</v>
      </c>
      <c r="O182" s="55"/>
      <c r="P182" s="147">
        <f t="shared" si="31"/>
        <v>0</v>
      </c>
      <c r="Q182" s="147">
        <v>0</v>
      </c>
      <c r="R182" s="147">
        <f t="shared" si="32"/>
        <v>0</v>
      </c>
      <c r="S182" s="147">
        <v>0</v>
      </c>
      <c r="T182" s="148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49" t="s">
        <v>305</v>
      </c>
      <c r="AT182" s="149" t="s">
        <v>117</v>
      </c>
      <c r="AU182" s="149" t="s">
        <v>80</v>
      </c>
      <c r="AY182" s="14" t="s">
        <v>114</v>
      </c>
      <c r="BE182" s="150">
        <f t="shared" si="34"/>
        <v>0</v>
      </c>
      <c r="BF182" s="150">
        <f t="shared" si="35"/>
        <v>0</v>
      </c>
      <c r="BG182" s="150">
        <f t="shared" si="36"/>
        <v>0</v>
      </c>
      <c r="BH182" s="150">
        <f t="shared" si="37"/>
        <v>0</v>
      </c>
      <c r="BI182" s="150">
        <f t="shared" si="38"/>
        <v>0</v>
      </c>
      <c r="BJ182" s="14" t="s">
        <v>78</v>
      </c>
      <c r="BK182" s="150">
        <f t="shared" si="39"/>
        <v>0</v>
      </c>
      <c r="BL182" s="14" t="s">
        <v>305</v>
      </c>
      <c r="BM182" s="149" t="s">
        <v>326</v>
      </c>
    </row>
    <row r="183" spans="1:65" s="12" customFormat="1" ht="22.9" customHeight="1">
      <c r="B183" s="123"/>
      <c r="D183" s="124" t="s">
        <v>72</v>
      </c>
      <c r="E183" s="134" t="s">
        <v>327</v>
      </c>
      <c r="F183" s="134" t="s">
        <v>328</v>
      </c>
      <c r="I183" s="126"/>
      <c r="J183" s="135">
        <f>BK183</f>
        <v>0</v>
      </c>
      <c r="L183" s="123"/>
      <c r="M183" s="128"/>
      <c r="N183" s="129"/>
      <c r="O183" s="129"/>
      <c r="P183" s="130">
        <f>SUM(P184:P185)</f>
        <v>0</v>
      </c>
      <c r="Q183" s="129"/>
      <c r="R183" s="130">
        <f>SUM(R184:R185)</f>
        <v>0</v>
      </c>
      <c r="S183" s="129"/>
      <c r="T183" s="131">
        <f>SUM(T184:T185)</f>
        <v>0</v>
      </c>
      <c r="AR183" s="124" t="s">
        <v>136</v>
      </c>
      <c r="AT183" s="132" t="s">
        <v>72</v>
      </c>
      <c r="AU183" s="132" t="s">
        <v>78</v>
      </c>
      <c r="AY183" s="124" t="s">
        <v>114</v>
      </c>
      <c r="BK183" s="133">
        <f>SUM(BK184:BK185)</f>
        <v>0</v>
      </c>
    </row>
    <row r="184" spans="1:65" s="2" customFormat="1" ht="16.5" customHeight="1">
      <c r="A184" s="29"/>
      <c r="B184" s="136"/>
      <c r="C184" s="137" t="s">
        <v>329</v>
      </c>
      <c r="D184" s="137" t="s">
        <v>117</v>
      </c>
      <c r="E184" s="138" t="s">
        <v>330</v>
      </c>
      <c r="F184" s="139" t="s">
        <v>328</v>
      </c>
      <c r="G184" s="140" t="s">
        <v>331</v>
      </c>
      <c r="H184" s="141">
        <v>1</v>
      </c>
      <c r="I184" s="142"/>
      <c r="J184" s="143">
        <f>ROUND(I184*H184,2)</f>
        <v>0</v>
      </c>
      <c r="K184" s="144"/>
      <c r="L184" s="30"/>
      <c r="M184" s="145" t="s">
        <v>1</v>
      </c>
      <c r="N184" s="146" t="s">
        <v>38</v>
      </c>
      <c r="O184" s="55"/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49" t="s">
        <v>305</v>
      </c>
      <c r="AT184" s="149" t="s">
        <v>117</v>
      </c>
      <c r="AU184" s="149" t="s">
        <v>80</v>
      </c>
      <c r="AY184" s="14" t="s">
        <v>114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4" t="s">
        <v>78</v>
      </c>
      <c r="BK184" s="150">
        <f>ROUND(I184*H184,2)</f>
        <v>0</v>
      </c>
      <c r="BL184" s="14" t="s">
        <v>305</v>
      </c>
      <c r="BM184" s="149" t="s">
        <v>332</v>
      </c>
    </row>
    <row r="185" spans="1:65" s="2" customFormat="1" ht="16.5" customHeight="1">
      <c r="A185" s="29"/>
      <c r="B185" s="136"/>
      <c r="C185" s="137" t="s">
        <v>333</v>
      </c>
      <c r="D185" s="137" t="s">
        <v>117</v>
      </c>
      <c r="E185" s="138" t="s">
        <v>334</v>
      </c>
      <c r="F185" s="139" t="s">
        <v>335</v>
      </c>
      <c r="G185" s="140" t="s">
        <v>304</v>
      </c>
      <c r="H185" s="141">
        <v>1</v>
      </c>
      <c r="I185" s="142"/>
      <c r="J185" s="143">
        <f>ROUND(I185*H185,2)</f>
        <v>0</v>
      </c>
      <c r="K185" s="144"/>
      <c r="L185" s="30"/>
      <c r="M185" s="145" t="s">
        <v>1</v>
      </c>
      <c r="N185" s="146" t="s">
        <v>38</v>
      </c>
      <c r="O185" s="55"/>
      <c r="P185" s="147">
        <f>O185*H185</f>
        <v>0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49" t="s">
        <v>305</v>
      </c>
      <c r="AT185" s="149" t="s">
        <v>117</v>
      </c>
      <c r="AU185" s="149" t="s">
        <v>80</v>
      </c>
      <c r="AY185" s="14" t="s">
        <v>114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4" t="s">
        <v>78</v>
      </c>
      <c r="BK185" s="150">
        <f>ROUND(I185*H185,2)</f>
        <v>0</v>
      </c>
      <c r="BL185" s="14" t="s">
        <v>305</v>
      </c>
      <c r="BM185" s="149" t="s">
        <v>336</v>
      </c>
    </row>
    <row r="186" spans="1:65" s="12" customFormat="1" ht="22.9" customHeight="1">
      <c r="B186" s="123"/>
      <c r="D186" s="124" t="s">
        <v>72</v>
      </c>
      <c r="E186" s="134" t="s">
        <v>337</v>
      </c>
      <c r="F186" s="134" t="s">
        <v>338</v>
      </c>
      <c r="I186" s="126"/>
      <c r="J186" s="135">
        <f>BK186</f>
        <v>0</v>
      </c>
      <c r="L186" s="123"/>
      <c r="M186" s="128"/>
      <c r="N186" s="129"/>
      <c r="O186" s="129"/>
      <c r="P186" s="130">
        <f>P187</f>
        <v>0</v>
      </c>
      <c r="Q186" s="129"/>
      <c r="R186" s="130">
        <f>R187</f>
        <v>0</v>
      </c>
      <c r="S186" s="129"/>
      <c r="T186" s="131">
        <f>T187</f>
        <v>0</v>
      </c>
      <c r="AR186" s="124" t="s">
        <v>136</v>
      </c>
      <c r="AT186" s="132" t="s">
        <v>72</v>
      </c>
      <c r="AU186" s="132" t="s">
        <v>78</v>
      </c>
      <c r="AY186" s="124" t="s">
        <v>114</v>
      </c>
      <c r="BK186" s="133">
        <f>BK187</f>
        <v>0</v>
      </c>
    </row>
    <row r="187" spans="1:65" s="2" customFormat="1" ht="16.5" customHeight="1">
      <c r="A187" s="29"/>
      <c r="B187" s="136"/>
      <c r="C187" s="137" t="s">
        <v>339</v>
      </c>
      <c r="D187" s="137" t="s">
        <v>117</v>
      </c>
      <c r="E187" s="138" t="s">
        <v>340</v>
      </c>
      <c r="F187" s="139" t="s">
        <v>341</v>
      </c>
      <c r="G187" s="140" t="s">
        <v>331</v>
      </c>
      <c r="H187" s="141">
        <v>6</v>
      </c>
      <c r="I187" s="142"/>
      <c r="J187" s="143">
        <f>ROUND(I187*H187,2)</f>
        <v>0</v>
      </c>
      <c r="K187" s="144"/>
      <c r="L187" s="30"/>
      <c r="M187" s="145" t="s">
        <v>1</v>
      </c>
      <c r="N187" s="146" t="s">
        <v>38</v>
      </c>
      <c r="O187" s="55"/>
      <c r="P187" s="147">
        <f>O187*H187</f>
        <v>0</v>
      </c>
      <c r="Q187" s="147">
        <v>0</v>
      </c>
      <c r="R187" s="147">
        <f>Q187*H187</f>
        <v>0</v>
      </c>
      <c r="S187" s="147">
        <v>0</v>
      </c>
      <c r="T187" s="148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49" t="s">
        <v>305</v>
      </c>
      <c r="AT187" s="149" t="s">
        <v>117</v>
      </c>
      <c r="AU187" s="149" t="s">
        <v>80</v>
      </c>
      <c r="AY187" s="14" t="s">
        <v>114</v>
      </c>
      <c r="BE187" s="150">
        <f>IF(N187="základní",J187,0)</f>
        <v>0</v>
      </c>
      <c r="BF187" s="150">
        <f>IF(N187="snížená",J187,0)</f>
        <v>0</v>
      </c>
      <c r="BG187" s="150">
        <f>IF(N187="zákl. přenesená",J187,0)</f>
        <v>0</v>
      </c>
      <c r="BH187" s="150">
        <f>IF(N187="sníž. přenesená",J187,0)</f>
        <v>0</v>
      </c>
      <c r="BI187" s="150">
        <f>IF(N187="nulová",J187,0)</f>
        <v>0</v>
      </c>
      <c r="BJ187" s="14" t="s">
        <v>78</v>
      </c>
      <c r="BK187" s="150">
        <f>ROUND(I187*H187,2)</f>
        <v>0</v>
      </c>
      <c r="BL187" s="14" t="s">
        <v>305</v>
      </c>
      <c r="BM187" s="149" t="s">
        <v>342</v>
      </c>
    </row>
    <row r="188" spans="1:65" s="12" customFormat="1" ht="22.9" customHeight="1">
      <c r="B188" s="123"/>
      <c r="D188" s="124" t="s">
        <v>72</v>
      </c>
      <c r="E188" s="134" t="s">
        <v>343</v>
      </c>
      <c r="F188" s="134" t="s">
        <v>344</v>
      </c>
      <c r="I188" s="126"/>
      <c r="J188" s="135">
        <f>BK188</f>
        <v>0</v>
      </c>
      <c r="L188" s="123"/>
      <c r="M188" s="128"/>
      <c r="N188" s="129"/>
      <c r="O188" s="129"/>
      <c r="P188" s="130">
        <f>SUM(P189:P190)</f>
        <v>0</v>
      </c>
      <c r="Q188" s="129"/>
      <c r="R188" s="130">
        <f>SUM(R189:R190)</f>
        <v>0.1386</v>
      </c>
      <c r="S188" s="129"/>
      <c r="T188" s="131">
        <f>SUM(T189:T190)</f>
        <v>0</v>
      </c>
      <c r="AR188" s="124" t="s">
        <v>136</v>
      </c>
      <c r="AT188" s="132" t="s">
        <v>72</v>
      </c>
      <c r="AU188" s="132" t="s">
        <v>78</v>
      </c>
      <c r="AY188" s="124" t="s">
        <v>114</v>
      </c>
      <c r="BK188" s="133">
        <f>SUM(BK189:BK190)</f>
        <v>0</v>
      </c>
    </row>
    <row r="189" spans="1:65" s="2" customFormat="1" ht="16.5" customHeight="1">
      <c r="A189" s="29"/>
      <c r="B189" s="136"/>
      <c r="C189" s="137" t="s">
        <v>345</v>
      </c>
      <c r="D189" s="137" t="s">
        <v>117</v>
      </c>
      <c r="E189" s="138" t="s">
        <v>346</v>
      </c>
      <c r="F189" s="139" t="s">
        <v>347</v>
      </c>
      <c r="G189" s="140" t="s">
        <v>120</v>
      </c>
      <c r="H189" s="141">
        <v>10</v>
      </c>
      <c r="I189" s="142"/>
      <c r="J189" s="143">
        <f>ROUND(I189*H189,2)</f>
        <v>0</v>
      </c>
      <c r="K189" s="144"/>
      <c r="L189" s="30"/>
      <c r="M189" s="145" t="s">
        <v>1</v>
      </c>
      <c r="N189" s="146" t="s">
        <v>38</v>
      </c>
      <c r="O189" s="55"/>
      <c r="P189" s="147">
        <f>O189*H189</f>
        <v>0</v>
      </c>
      <c r="Q189" s="147">
        <v>1.3860000000000001E-2</v>
      </c>
      <c r="R189" s="147">
        <f>Q189*H189</f>
        <v>0.1386</v>
      </c>
      <c r="S189" s="147">
        <v>0</v>
      </c>
      <c r="T189" s="148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49" t="s">
        <v>121</v>
      </c>
      <c r="AT189" s="149" t="s">
        <v>117</v>
      </c>
      <c r="AU189" s="149" t="s">
        <v>80</v>
      </c>
      <c r="AY189" s="14" t="s">
        <v>114</v>
      </c>
      <c r="BE189" s="150">
        <f>IF(N189="základní",J189,0)</f>
        <v>0</v>
      </c>
      <c r="BF189" s="150">
        <f>IF(N189="snížená",J189,0)</f>
        <v>0</v>
      </c>
      <c r="BG189" s="150">
        <f>IF(N189="zákl. přenesená",J189,0)</f>
        <v>0</v>
      </c>
      <c r="BH189" s="150">
        <f>IF(N189="sníž. přenesená",J189,0)</f>
        <v>0</v>
      </c>
      <c r="BI189" s="150">
        <f>IF(N189="nulová",J189,0)</f>
        <v>0</v>
      </c>
      <c r="BJ189" s="14" t="s">
        <v>78</v>
      </c>
      <c r="BK189" s="150">
        <f>ROUND(I189*H189,2)</f>
        <v>0</v>
      </c>
      <c r="BL189" s="14" t="s">
        <v>121</v>
      </c>
      <c r="BM189" s="149" t="s">
        <v>348</v>
      </c>
    </row>
    <row r="190" spans="1:65" s="2" customFormat="1" ht="16.5" customHeight="1">
      <c r="A190" s="29"/>
      <c r="B190" s="136"/>
      <c r="C190" s="137" t="s">
        <v>349</v>
      </c>
      <c r="D190" s="137" t="s">
        <v>117</v>
      </c>
      <c r="E190" s="138" t="s">
        <v>350</v>
      </c>
      <c r="F190" s="139" t="s">
        <v>351</v>
      </c>
      <c r="G190" s="140" t="s">
        <v>352</v>
      </c>
      <c r="H190" s="141">
        <v>1</v>
      </c>
      <c r="I190" s="142"/>
      <c r="J190" s="143">
        <f>ROUND(I190*H190,2)</f>
        <v>0</v>
      </c>
      <c r="K190" s="144"/>
      <c r="L190" s="30"/>
      <c r="M190" s="162" t="s">
        <v>1</v>
      </c>
      <c r="N190" s="163" t="s">
        <v>38</v>
      </c>
      <c r="O190" s="164"/>
      <c r="P190" s="165">
        <f>O190*H190</f>
        <v>0</v>
      </c>
      <c r="Q190" s="165">
        <v>0</v>
      </c>
      <c r="R190" s="165">
        <f>Q190*H190</f>
        <v>0</v>
      </c>
      <c r="S190" s="165">
        <v>0</v>
      </c>
      <c r="T190" s="166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49" t="s">
        <v>121</v>
      </c>
      <c r="AT190" s="149" t="s">
        <v>117</v>
      </c>
      <c r="AU190" s="149" t="s">
        <v>80</v>
      </c>
      <c r="AY190" s="14" t="s">
        <v>114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4" t="s">
        <v>78</v>
      </c>
      <c r="BK190" s="150">
        <f>ROUND(I190*H190,2)</f>
        <v>0</v>
      </c>
      <c r="BL190" s="14" t="s">
        <v>121</v>
      </c>
      <c r="BM190" s="149" t="s">
        <v>353</v>
      </c>
    </row>
    <row r="191" spans="1:65" s="2" customFormat="1" ht="6.95" customHeight="1">
      <c r="A191" s="29"/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0"/>
      <c r="M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</row>
  </sheetData>
  <autoFilter ref="C123:K190"/>
  <mergeCells count="6">
    <mergeCell ref="L2:V2"/>
    <mergeCell ref="E7:H7"/>
    <mergeCell ref="E16:H16"/>
    <mergeCell ref="E25:H25"/>
    <mergeCell ref="E85:H85"/>
    <mergeCell ref="E116:H11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2552 - Ke Kálku, Praha 12</vt:lpstr>
      <vt:lpstr>'2552 - Ke Kálku, Praha 12'!Názvy_tisku</vt:lpstr>
      <vt:lpstr>'Rekapitulace stavby'!Názvy_tisku</vt:lpstr>
      <vt:lpstr>'2552 - Ke Kálku, Praha 12'!Oblast_tisku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Sobol</dc:creator>
  <cp:lastModifiedBy>Lojda</cp:lastModifiedBy>
  <dcterms:created xsi:type="dcterms:W3CDTF">2025-08-29T09:12:28Z</dcterms:created>
  <dcterms:modified xsi:type="dcterms:W3CDTF">2025-08-29T10:30:02Z</dcterms:modified>
</cp:coreProperties>
</file>