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572 - Cuřínova, oprava c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'2572 - Cuřínova, oprava c...'!$C$121:$K$156</definedName>
    <definedName name="_xlnm.Print_Area" localSheetId="1">'2572 - Cuřínova, oprava c...'!$C$4:$J$76,'2572 - Cuřínova, oprava c...'!$C$82:$J$105,'2572 - Cuřínova, oprava c...'!$C$111:$J$156</definedName>
    <definedName name="_xlnm.Print_Titles" localSheetId="1">'2572 - Cuřínova, oprava c...'!$121:$121</definedName>
  </definedNames>
  <calcPr/>
</workbook>
</file>

<file path=xl/calcChain.xml><?xml version="1.0" encoding="utf-8"?>
<calcChain xmlns="http://schemas.openxmlformats.org/spreadsheetml/2006/main">
  <c i="2" l="1" r="T153"/>
  <c r="T148"/>
  <c r="J35"/>
  <c r="J34"/>
  <c i="1" r="AY95"/>
  <c i="2" r="J33"/>
  <c i="1" r="AX95"/>
  <c i="2"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T151"/>
  <c r="R152"/>
  <c r="R151"/>
  <c r="P152"/>
  <c r="P151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T136"/>
  <c r="R137"/>
  <c r="R136"/>
  <c r="P137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6"/>
  <c r="E114"/>
  <c r="F87"/>
  <c r="E85"/>
  <c r="J22"/>
  <c r="E22"/>
  <c r="J119"/>
  <c r="J21"/>
  <c r="J19"/>
  <c r="E19"/>
  <c r="J118"/>
  <c r="J18"/>
  <c r="J16"/>
  <c r="E16"/>
  <c r="F119"/>
  <c r="J15"/>
  <c r="J13"/>
  <c r="E13"/>
  <c r="F118"/>
  <c r="J12"/>
  <c r="J10"/>
  <c r="J116"/>
  <c i="1" r="L90"/>
  <c r="AM90"/>
  <c r="AM89"/>
  <c r="L89"/>
  <c r="AM87"/>
  <c r="L87"/>
  <c r="L85"/>
  <c r="L84"/>
  <c i="2" r="J156"/>
  <c r="J155"/>
  <c r="BK154"/>
  <c r="BK152"/>
  <c r="J150"/>
  <c r="J149"/>
  <c r="BK145"/>
  <c r="BK144"/>
  <c r="BK143"/>
  <c r="BK141"/>
  <c r="J140"/>
  <c r="BK137"/>
  <c r="J135"/>
  <c r="J134"/>
  <c r="J133"/>
  <c r="J131"/>
  <c r="BK130"/>
  <c r="BK129"/>
  <c r="J127"/>
  <c r="J126"/>
  <c r="J125"/>
  <c r="BK156"/>
  <c r="BK155"/>
  <c r="J154"/>
  <c r="J152"/>
  <c r="BK150"/>
  <c r="BK149"/>
  <c r="BK146"/>
  <c r="J146"/>
  <c r="J145"/>
  <c r="J144"/>
  <c r="J143"/>
  <c r="J141"/>
  <c r="BK140"/>
  <c r="BK139"/>
  <c r="J139"/>
  <c r="J137"/>
  <c r="BK135"/>
  <c r="BK134"/>
  <c r="BK133"/>
  <c r="BK131"/>
  <c r="J130"/>
  <c r="J129"/>
  <c r="BK128"/>
  <c r="J128"/>
  <c r="BK127"/>
  <c r="BK126"/>
  <c r="BK125"/>
  <c i="1" r="AS94"/>
  <c i="2" l="1" r="T147"/>
  <c r="BK124"/>
  <c r="J124"/>
  <c r="J96"/>
  <c r="P124"/>
  <c r="R124"/>
  <c r="T124"/>
  <c r="T123"/>
  <c r="T122"/>
  <c r="BK132"/>
  <c r="J132"/>
  <c r="J97"/>
  <c r="P132"/>
  <c r="R132"/>
  <c r="T132"/>
  <c r="BK138"/>
  <c r="J138"/>
  <c r="J99"/>
  <c r="P138"/>
  <c r="R138"/>
  <c r="T138"/>
  <c r="BK142"/>
  <c r="J142"/>
  <c r="J100"/>
  <c r="P142"/>
  <c r="R142"/>
  <c r="T142"/>
  <c r="BK148"/>
  <c r="J148"/>
  <c r="J102"/>
  <c r="P148"/>
  <c r="R148"/>
  <c r="BK153"/>
  <c r="J153"/>
  <c r="J104"/>
  <c r="P153"/>
  <c r="R153"/>
  <c r="BK136"/>
  <c r="J136"/>
  <c r="J98"/>
  <c r="BK151"/>
  <c r="J151"/>
  <c r="J103"/>
  <c r="J87"/>
  <c r="F89"/>
  <c r="J89"/>
  <c r="F90"/>
  <c r="J90"/>
  <c r="BE125"/>
  <c r="BE126"/>
  <c r="BE127"/>
  <c r="BE128"/>
  <c r="BE129"/>
  <c r="BE130"/>
  <c r="BE131"/>
  <c r="BE133"/>
  <c r="BE134"/>
  <c r="BE135"/>
  <c r="BE137"/>
  <c r="BE139"/>
  <c r="BE140"/>
  <c r="BE141"/>
  <c r="BE143"/>
  <c r="BE144"/>
  <c r="BE145"/>
  <c r="BE146"/>
  <c r="BE149"/>
  <c r="BE150"/>
  <c r="BE152"/>
  <c r="BE154"/>
  <c r="BE155"/>
  <c r="BE156"/>
  <c r="F35"/>
  <c i="1" r="BD95"/>
  <c r="BD94"/>
  <c r="W33"/>
  <c i="2" r="F32"/>
  <c i="1" r="BA95"/>
  <c r="BA94"/>
  <c r="W30"/>
  <c i="2" r="F33"/>
  <c i="1" r="BB95"/>
  <c r="BB94"/>
  <c r="W31"/>
  <c i="2" r="J32"/>
  <c i="1" r="AW95"/>
  <c i="2" r="F34"/>
  <c i="1" r="BC95"/>
  <c r="BC94"/>
  <c r="W32"/>
  <c i="2" l="1" r="P123"/>
  <c r="R147"/>
  <c r="P147"/>
  <c r="R123"/>
  <c r="R122"/>
  <c r="BK123"/>
  <c r="J123"/>
  <c r="J95"/>
  <c r="BK147"/>
  <c r="J147"/>
  <c r="J101"/>
  <c i="1" r="AX94"/>
  <c r="AY94"/>
  <c i="2" r="F31"/>
  <c i="1" r="AZ95"/>
  <c r="AZ94"/>
  <c r="W29"/>
  <c r="AW94"/>
  <c r="AK30"/>
  <c i="2" r="J31"/>
  <c i="1" r="AV95"/>
  <c r="AT95"/>
  <c i="2" l="1" r="P122"/>
  <c i="1" r="AU95"/>
  <c i="2" r="BK122"/>
  <c r="J122"/>
  <c i="1" r="AU94"/>
  <c i="2" r="J28"/>
  <c i="1" r="AG95"/>
  <c r="AG94"/>
  <c r="AK26"/>
  <c r="AV94"/>
  <c r="AK29"/>
  <c r="AK35"/>
  <c i="2" l="1" r="J37"/>
  <c r="J94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<sst xmlns="http://schemas.openxmlformats.org/spreadsheetml/2006/main">
  <si>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</si>
  <si>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</si>
  <si>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</si>
  <si>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</si>
  <si>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{86d42847-e9c0-45be-a1ec-5c029898710f}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</si>
  <si>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</si>
  <si>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</si>
  <si>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</si>
  <si>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</si>
  <si>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</si>
  <si>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</si>
  <si>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</si>
  <si>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</si>
  <si>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</si>
  <si>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2572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</si>
  <si>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</si>
  <si>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</si>
  <si>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Cuřínova, oprava chodníku vnitrobloku v Praze 12</t>
  </si>
  <si>
    <t>KSO:</t>
  </si>
  <si>
    <t>CC-CZ:</t>
  </si>
  <si>
    <t>Místo:</t>
  </si>
  <si>
    <t xml:space="preserve"> </t>
  </si>
  <si>
    <t>Datum:</t>
  </si>
  <si>
    <t>10. 8. 2025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</si>
  <si>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</si>
  <si>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</si>
  <si>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</si>
  <si>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</si>
  <si>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</si>
  <si>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</si>
  <si>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</si>
  <si>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</si>
  <si>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</si>
  <si>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</si>
  <si>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</si>
  <si>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</si>
  <si>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</si>
  <si>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</si>
  <si>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</si>
  <si>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</si>
  <si>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</si>
  <si>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</si>
  <si>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</si>
  <si>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</si>
  <si>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</si>
  <si>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</si>
  <si>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</si>
  <si>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</si>
  <si>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</si>
  <si>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</si>
  <si>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</si>
  <si>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</si>
  <si>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</si>
  <si>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</si>
  <si>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</si>
  <si>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</si>
  <si>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</si>
  <si>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</si>
  <si>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</si>
  <si>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</si>
  <si>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</si>
  <si>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</si>
  <si>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</si>
  <si>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</si>
  <si>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</si>
  <si>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</si>
  <si>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</si>
  <si>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</si>
  <si>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</si>
  <si>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</si>
  <si>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</si>
  <si>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</si>
  <si>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</si>
  <si>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</si>
  <si>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</si>
  <si>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</si>
  <si>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</si>
  <si>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</si>
  <si>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</si>
  <si>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</si>
  <si>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</si>
  <si>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</si>
  <si>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</si>
  <si>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</si>
  <si>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</si>
  <si>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</si>
  <si>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</si>
  <si>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</si>
  <si>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</si>
  <si>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</si>
  <si>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</si>
  <si>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</si>
  <si>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997 - Přesun sutě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</si>
  <si>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</si>
  <si>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</si>
  <si>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</si>
  <si>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</si>
  <si>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</si>
  <si>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</si>
  <si>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</si>
  <si>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</si>
  <si>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</si>
  <si>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</si>
  <si>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</si>
  <si>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</si>
  <si>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</si>
  <si>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</si>
  <si>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</si>
  <si>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</si>
  <si>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</si>
  <si>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</si>
  <si>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</si>
  <si>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</si>
  <si>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</si>
  <si>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</si>
  <si>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113106142</t>
  </si>
  <si>
    <t>Rozebrání dlažeb z betonových nebo kamenných dlaždic komunikací pro pěší strojně pl přes 50 m2</t>
  </si>
  <si>
    <t>m2</t>
  </si>
  <si>
    <t>4</t>
  </si>
  <si>
    <t>-1766782880</t>
  </si>
  <si>
    <t>122351101</t>
  </si>
  <si>
    <t>Odkopávky a prokopávky nezapažené v hornině třídy těžitelnosti II skupiny 4 objem do 20 m3 strojně</t>
  </si>
  <si>
    <t>m3</t>
  </si>
  <si>
    <t>-1045023870</t>
  </si>
  <si>
    <t>3</t>
  </si>
  <si>
    <t>122551101</t>
  </si>
  <si>
    <t>Odkopávky a prokopávky nezapažené v hornině třídy těžitelnosti III skupiny 6 objem do 20 m3 strojně</t>
  </si>
  <si>
    <t>-1385715985</t>
  </si>
  <si>
    <t>181152302</t>
  </si>
  <si>
    <t>Úprava pláně pro silnice a dálnice v zářezech se zhutněním</t>
  </si>
  <si>
    <t>1232765874</t>
  </si>
  <si>
    <t>5</t>
  </si>
  <si>
    <t>181411131</t>
  </si>
  <si>
    <t xml:space="preserve">Založení parkového trávníku výsevem </t>
  </si>
  <si>
    <t>-1201113523</t>
  </si>
  <si>
    <t>6</t>
  </si>
  <si>
    <t>M</t>
  </si>
  <si>
    <t>00572410</t>
  </si>
  <si>
    <t>osivo směs travní parková</t>
  </si>
  <si>
    <t>kg</t>
  </si>
  <si>
    <t>8</t>
  </si>
  <si>
    <t>-2090693509</t>
  </si>
  <si>
    <t>7</t>
  </si>
  <si>
    <t>R 1001</t>
  </si>
  <si>
    <t>ochrana vedení IS (ODKOPÁNÍ, chránička-TK žlab, ZÁSYP, HUTNĚNÍ)</t>
  </si>
  <si>
    <t>m</t>
  </si>
  <si>
    <t>806482920</t>
  </si>
  <si>
    <t>Komunikace pozemní</t>
  </si>
  <si>
    <t>564861011</t>
  </si>
  <si>
    <t>Podklad ze štěrkodrtě ŠD plochy do 100 m2 tl 200 mm</t>
  </si>
  <si>
    <t>405470677</t>
  </si>
  <si>
    <t>9</t>
  </si>
  <si>
    <t>596212210</t>
  </si>
  <si>
    <t>Kladení zámkové dlažby pozemních komunikací ručně tl 80 mm skupiny A pl do 50 m2</t>
  </si>
  <si>
    <t>-660497157</t>
  </si>
  <si>
    <t>10</t>
  </si>
  <si>
    <t>59245020</t>
  </si>
  <si>
    <t>dlažba tvar obdélník betonová 200x100x80mm přírodní</t>
  </si>
  <si>
    <t>-1976688188</t>
  </si>
  <si>
    <t>Trubní vedení</t>
  </si>
  <si>
    <t>11</t>
  </si>
  <si>
    <t>899331111</t>
  </si>
  <si>
    <t>Výšková úprava uličního vstupu nebo vpusti do 200 mm zvýšením poklopu</t>
  </si>
  <si>
    <t>kus</t>
  </si>
  <si>
    <t>-933750469</t>
  </si>
  <si>
    <t>Ostatní konstrukce a práce-bourání</t>
  </si>
  <si>
    <t>916131213</t>
  </si>
  <si>
    <t>Osazení silničního obrubníku betonového stojatého s boční opěrou do lože z betonu prostého</t>
  </si>
  <si>
    <t>-1449833294</t>
  </si>
  <si>
    <t>13</t>
  </si>
  <si>
    <t>59217062</t>
  </si>
  <si>
    <t>obrubník parkový betonový 1000x50x250mm přírodní</t>
  </si>
  <si>
    <t>-818093823</t>
  </si>
  <si>
    <t>14</t>
  </si>
  <si>
    <t>S205</t>
  </si>
  <si>
    <t>Sadové práce</t>
  </si>
  <si>
    <t>kpl</t>
  </si>
  <si>
    <t>842998363</t>
  </si>
  <si>
    <t>997</t>
  </si>
  <si>
    <t>Přesun sutě</t>
  </si>
  <si>
    <t>15</t>
  </si>
  <si>
    <t>997211521</t>
  </si>
  <si>
    <t>Vodorovná doprava vybouraných hmot po suchu na vzdálenost do 1 km</t>
  </si>
  <si>
    <t>t</t>
  </si>
  <si>
    <t>1132917708</t>
  </si>
  <si>
    <t>16</t>
  </si>
  <si>
    <t>997211529</t>
  </si>
  <si>
    <t>Příplatek ZKD 19 km u vodorovné dopravy vybouraných hmot</t>
  </si>
  <si>
    <t>1360939522</t>
  </si>
  <si>
    <t>17</t>
  </si>
  <si>
    <t>997221861</t>
  </si>
  <si>
    <t>Poplatek za uložení stavebního odpadu na recyklační skládce (skládkovné) z prostého betonu pod kódem 17 01 01</t>
  </si>
  <si>
    <t>646948070</t>
  </si>
  <si>
    <t>18</t>
  </si>
  <si>
    <t>997221873</t>
  </si>
  <si>
    <t>Poplatek za uložení stavebního odpadu na recyklační skládce (skládkovné) zeminy a kamení zatříděného do Katalogu odpadů pod kódem 17 05 04</t>
  </si>
  <si>
    <t>1422550867</t>
  </si>
  <si>
    <t>VRN</t>
  </si>
  <si>
    <t>Vedlejší rozpočtové náklady</t>
  </si>
  <si>
    <t>VRN1</t>
  </si>
  <si>
    <t>Průzkumné, geodetické a projektové práce</t>
  </si>
  <si>
    <t>19</t>
  </si>
  <si>
    <t>012303000</t>
  </si>
  <si>
    <t>Geodetické práce po výstavbě</t>
  </si>
  <si>
    <t>1024</t>
  </si>
  <si>
    <t>-1708100044</t>
  </si>
  <si>
    <t>20</t>
  </si>
  <si>
    <t>013254000</t>
  </si>
  <si>
    <t>Dokumentace skutečného provedení stavby</t>
  </si>
  <si>
    <t>-451335691</t>
  </si>
  <si>
    <t>VRN3</t>
  </si>
  <si>
    <t>Zařízení staveniště</t>
  </si>
  <si>
    <t>030001000</t>
  </si>
  <si>
    <t>…</t>
  </si>
  <si>
    <t>2079559743</t>
  </si>
  <si>
    <t>VRN9</t>
  </si>
  <si>
    <t>Ostatní náklady</t>
  </si>
  <si>
    <t>22</t>
  </si>
  <si>
    <t>090001000</t>
  </si>
  <si>
    <t>DIO, DIR</t>
  </si>
  <si>
    <t>-612473637</t>
  </si>
  <si>
    <t>23</t>
  </si>
  <si>
    <t>R-007</t>
  </si>
  <si>
    <t>Sondy</t>
  </si>
  <si>
    <t>-1335340556</t>
  </si>
  <si>
    <t>24</t>
  </si>
  <si>
    <t>R-012</t>
  </si>
  <si>
    <t>Vytyčení všech IS</t>
  </si>
  <si>
    <t>ks</t>
  </si>
  <si>
    <t>-805905707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</si>
</sst>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3" borderId="22" xfId="0" applyNumberFormat="1" applyFont="1" applyFill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15</v>
      </c>
      <c r="BS5" s="15" t="s">
        <v>6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21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25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25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21</v>
      </c>
      <c r="AK17" s="28" t="s">
        <v>26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31</v>
      </c>
      <c r="AK19" s="28" t="s">
        <v>25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21</v>
      </c>
      <c r="AK20" s="28" t="s">
        <v>26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32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37</v>
      </c>
      <c r="E29" s="3"/>
      <c r="F29" s="28" t="s">
        <v>38</v>
      </c>
      <c r="G29" s="3"/>
      <c r="H29" s="3"/>
      <c r="I29" s="3"/>
      <c r="J29" s="3"/>
      <c r="K29" s="3"/>
      <c r="L29" s="41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39</v>
      </c>
      <c r="G30" s="3"/>
      <c r="H30" s="3"/>
      <c r="I30" s="3"/>
      <c r="J30" s="3"/>
      <c r="K30" s="3"/>
      <c r="L30" s="41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40</v>
      </c>
      <c r="G31" s="3"/>
      <c r="H31" s="3"/>
      <c r="I31" s="3"/>
      <c r="J31" s="3"/>
      <c r="K31" s="3"/>
      <c r="L31" s="41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41</v>
      </c>
      <c r="G32" s="3"/>
      <c r="H32" s="3"/>
      <c r="I32" s="3"/>
      <c r="J32" s="3"/>
      <c r="K32" s="3"/>
      <c r="L32" s="41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42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43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44</v>
      </c>
      <c r="U35" s="46"/>
      <c r="V35" s="46"/>
      <c r="W35" s="46"/>
      <c r="X35" s="48" t="s">
        <v>45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46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47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48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49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48</v>
      </c>
      <c r="AI60" s="37"/>
      <c r="AJ60" s="37"/>
      <c r="AK60" s="37"/>
      <c r="AL60" s="37"/>
      <c r="AM60" s="54" t="s">
        <v>49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50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51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48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49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48</v>
      </c>
      <c r="AI75" s="37"/>
      <c r="AJ75" s="37"/>
      <c r="AK75" s="37"/>
      <c r="AL75" s="37"/>
      <c r="AM75" s="54" t="s">
        <v>49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2572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Cuřínova, oprava chodníku vnitrobloku v Praze 12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10. 8. 2025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66" t="str">
        <f>IF(E17="","",E17)</f>
        <v xml:space="preserve"> </v>
      </c>
      <c r="AN89" s="4"/>
      <c r="AO89" s="4"/>
      <c r="AP89" s="4"/>
      <c r="AQ89" s="34"/>
      <c r="AR89" s="35"/>
      <c r="AS89" s="67" t="s">
        <v>53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31</v>
      </c>
      <c r="AJ90" s="34"/>
      <c r="AK90" s="34"/>
      <c r="AL90" s="34"/>
      <c r="AM90" s="66" t="str">
        <f>IF(E20="","",E20)</f>
        <v xml:space="preserve"> 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54</v>
      </c>
      <c r="D92" s="76"/>
      <c r="E92" s="76"/>
      <c r="F92" s="76"/>
      <c r="G92" s="76"/>
      <c r="H92" s="77"/>
      <c r="I92" s="78" t="s">
        <v>55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56</v>
      </c>
      <c r="AH92" s="76"/>
      <c r="AI92" s="76"/>
      <c r="AJ92" s="76"/>
      <c r="AK92" s="76"/>
      <c r="AL92" s="76"/>
      <c r="AM92" s="76"/>
      <c r="AN92" s="78" t="s">
        <v>57</v>
      </c>
      <c r="AO92" s="76"/>
      <c r="AP92" s="80"/>
      <c r="AQ92" s="81" t="s">
        <v>58</v>
      </c>
      <c r="AR92" s="35"/>
      <c r="AS92" s="82" t="s">
        <v>59</v>
      </c>
      <c r="AT92" s="83" t="s">
        <v>60</v>
      </c>
      <c r="AU92" s="83" t="s">
        <v>61</v>
      </c>
      <c r="AV92" s="83" t="s">
        <v>62</v>
      </c>
      <c r="AW92" s="83" t="s">
        <v>63</v>
      </c>
      <c r="AX92" s="83" t="s">
        <v>64</v>
      </c>
      <c r="AY92" s="83" t="s">
        <v>65</v>
      </c>
      <c r="AZ92" s="83" t="s">
        <v>66</v>
      </c>
      <c r="BA92" s="83" t="s">
        <v>67</v>
      </c>
      <c r="BB92" s="83" t="s">
        <v>68</v>
      </c>
      <c r="BC92" s="83" t="s">
        <v>69</v>
      </c>
      <c r="BD92" s="84" t="s">
        <v>70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71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ROUND(AS95,2)</f>
        <v>0</v>
      </c>
      <c r="AT94" s="95">
        <f>ROUND(SUM(AV94:AW94),2)</f>
        <v>0</v>
      </c>
      <c r="AU94" s="96">
        <f>ROUND(AU95,5)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ROUND(AZ95,2)</f>
        <v>0</v>
      </c>
      <c r="BA94" s="95">
        <f>ROUND(BA95,2)</f>
        <v>0</v>
      </c>
      <c r="BB94" s="95">
        <f>ROUND(BB95,2)</f>
        <v>0</v>
      </c>
      <c r="BC94" s="95">
        <f>ROUND(BC95,2)</f>
        <v>0</v>
      </c>
      <c r="BD94" s="97">
        <f>ROUND(BD95,2)</f>
        <v>0</v>
      </c>
      <c r="BE94" s="6"/>
      <c r="BS94" s="98" t="s">
        <v>72</v>
      </c>
      <c r="BT94" s="98" t="s">
        <v>73</v>
      </c>
      <c r="BV94" s="98" t="s">
        <v>74</v>
      </c>
      <c r="BW94" s="98" t="s">
        <v>4</v>
      </c>
      <c r="BX94" s="98" t="s">
        <v>75</v>
      </c>
      <c r="CL94" s="98" t="s">
        <v>1</v>
      </c>
    </row>
    <row r="95" s="7" customFormat="1" ht="24.75" customHeight="1">
      <c r="A95" s="99" t="s">
        <v>76</v>
      </c>
      <c r="B95" s="100"/>
      <c r="C95" s="101"/>
      <c r="D95" s="102" t="s">
        <v>14</v>
      </c>
      <c r="E95" s="102"/>
      <c r="F95" s="102"/>
      <c r="G95" s="102"/>
      <c r="H95" s="102"/>
      <c r="I95" s="103"/>
      <c r="J95" s="102" t="s">
        <v>17</v>
      </c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4">
        <f>'2572 - Cuřínova, oprava c...'!J28</f>
        <v>0</v>
      </c>
      <c r="AH95" s="103"/>
      <c r="AI95" s="103"/>
      <c r="AJ95" s="103"/>
      <c r="AK95" s="103"/>
      <c r="AL95" s="103"/>
      <c r="AM95" s="103"/>
      <c r="AN95" s="104">
        <f>SUM(AG95,AT95)</f>
        <v>0</v>
      </c>
      <c r="AO95" s="103"/>
      <c r="AP95" s="103"/>
      <c r="AQ95" s="105" t="s">
        <v>77</v>
      </c>
      <c r="AR95" s="100"/>
      <c r="AS95" s="106">
        <v>0</v>
      </c>
      <c r="AT95" s="107">
        <f>ROUND(SUM(AV95:AW95),2)</f>
        <v>0</v>
      </c>
      <c r="AU95" s="108">
        <f>'2572 - Cuřínova, oprava c...'!P122</f>
        <v>0</v>
      </c>
      <c r="AV95" s="107">
        <f>'2572 - Cuřínova, oprava c...'!J31</f>
        <v>0</v>
      </c>
      <c r="AW95" s="107">
        <f>'2572 - Cuřínova, oprava c...'!J32</f>
        <v>0</v>
      </c>
      <c r="AX95" s="107">
        <f>'2572 - Cuřínova, oprava c...'!J33</f>
        <v>0</v>
      </c>
      <c r="AY95" s="107">
        <f>'2572 - Cuřínova, oprava c...'!J34</f>
        <v>0</v>
      </c>
      <c r="AZ95" s="107">
        <f>'2572 - Cuřínova, oprava c...'!F31</f>
        <v>0</v>
      </c>
      <c r="BA95" s="107">
        <f>'2572 - Cuřínova, oprava c...'!F32</f>
        <v>0</v>
      </c>
      <c r="BB95" s="107">
        <f>'2572 - Cuřínova, oprava c...'!F33</f>
        <v>0</v>
      </c>
      <c r="BC95" s="107">
        <f>'2572 - Cuřínova, oprava c...'!F34</f>
        <v>0</v>
      </c>
      <c r="BD95" s="109">
        <f>'2572 - Cuřínova, oprava c...'!F35</f>
        <v>0</v>
      </c>
      <c r="BE95" s="7"/>
      <c r="BT95" s="110" t="s">
        <v>78</v>
      </c>
      <c r="BU95" s="110" t="s">
        <v>79</v>
      </c>
      <c r="BV95" s="110" t="s">
        <v>74</v>
      </c>
      <c r="BW95" s="110" t="s">
        <v>4</v>
      </c>
      <c r="BX95" s="110" t="s">
        <v>75</v>
      </c>
      <c r="CL95" s="110" t="s">
        <v>1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572 - Cuřínova, oprava c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="1" customFormat="1" ht="24.96" customHeight="1">
      <c r="B4" s="18"/>
      <c r="D4" s="19" t="s">
        <v>81</v>
      </c>
      <c r="L4" s="18"/>
      <c r="M4" s="111" t="s">
        <v>10</v>
      </c>
      <c r="AT4" s="15" t="s">
        <v>3</v>
      </c>
    </row>
    <row r="5" s="1" customFormat="1" ht="6.96" customHeight="1">
      <c r="B5" s="18"/>
      <c r="L5" s="18"/>
    </row>
    <row r="6" s="2" customFormat="1" ht="12" customHeight="1">
      <c r="A6" s="34"/>
      <c r="B6" s="35"/>
      <c r="C6" s="34"/>
      <c r="D6" s="28" t="s">
        <v>16</v>
      </c>
      <c r="E6" s="34"/>
      <c r="F6" s="34"/>
      <c r="G6" s="34"/>
      <c r="H6" s="34"/>
      <c r="I6" s="34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="2" customFormat="1" ht="16.5" customHeight="1">
      <c r="A7" s="34"/>
      <c r="B7" s="35"/>
      <c r="C7" s="34"/>
      <c r="D7" s="34"/>
      <c r="E7" s="63" t="s">
        <v>17</v>
      </c>
      <c r="F7" s="34"/>
      <c r="G7" s="34"/>
      <c r="H7" s="34"/>
      <c r="I7" s="34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="2" customFormat="1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2" customHeight="1">
      <c r="A9" s="34"/>
      <c r="B9" s="35"/>
      <c r="C9" s="34"/>
      <c r="D9" s="28" t="s">
        <v>18</v>
      </c>
      <c r="E9" s="34"/>
      <c r="F9" s="23" t="s">
        <v>1</v>
      </c>
      <c r="G9" s="34"/>
      <c r="H9" s="34"/>
      <c r="I9" s="28" t="s">
        <v>19</v>
      </c>
      <c r="J9" s="23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20</v>
      </c>
      <c r="E10" s="34"/>
      <c r="F10" s="23" t="s">
        <v>21</v>
      </c>
      <c r="G10" s="34"/>
      <c r="H10" s="34"/>
      <c r="I10" s="28" t="s">
        <v>22</v>
      </c>
      <c r="J10" s="65" t="str">
        <f>'Rekapitulace stavby'!AN8</f>
        <v>10. 8. 2025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24</v>
      </c>
      <c r="E12" s="34"/>
      <c r="F12" s="34"/>
      <c r="G12" s="34"/>
      <c r="H12" s="34"/>
      <c r="I12" s="28" t="s">
        <v>25</v>
      </c>
      <c r="J12" s="23" t="str">
        <f>IF('Rekapitulace stavby'!AN10="","",'Rekapitulace stavby'!AN10)</f>
        <v/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8" customHeight="1">
      <c r="A13" s="34"/>
      <c r="B13" s="35"/>
      <c r="C13" s="34"/>
      <c r="D13" s="34"/>
      <c r="E13" s="23" t="str">
        <f>IF('Rekapitulace stavby'!E11="","",'Rekapitulace stavby'!E11)</f>
        <v xml:space="preserve"> </v>
      </c>
      <c r="F13" s="34"/>
      <c r="G13" s="34"/>
      <c r="H13" s="34"/>
      <c r="I13" s="28" t="s">
        <v>26</v>
      </c>
      <c r="J13" s="23" t="str">
        <f>IF('Rekapitulace stavby'!AN11="","",'Rekapitulace stavby'!AN11)</f>
        <v/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27</v>
      </c>
      <c r="E15" s="34"/>
      <c r="F15" s="34"/>
      <c r="G15" s="34"/>
      <c r="H15" s="34"/>
      <c r="I15" s="28" t="s">
        <v>25</v>
      </c>
      <c r="J15" s="29" t="str">
        <f>'Rekapitulace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8" customHeight="1">
      <c r="A16" s="34"/>
      <c r="B16" s="35"/>
      <c r="C16" s="34"/>
      <c r="D16" s="34"/>
      <c r="E16" s="29" t="str">
        <f>'Rekapitulace stavby'!E14</f>
        <v>Vyplň údaj</v>
      </c>
      <c r="F16" s="23"/>
      <c r="G16" s="23"/>
      <c r="H16" s="23"/>
      <c r="I16" s="28" t="s">
        <v>26</v>
      </c>
      <c r="J16" s="29" t="str">
        <f>'Rekapitulace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29</v>
      </c>
      <c r="E18" s="34"/>
      <c r="F18" s="34"/>
      <c r="G18" s="34"/>
      <c r="H18" s="34"/>
      <c r="I18" s="28" t="s">
        <v>25</v>
      </c>
      <c r="J18" s="23" t="str">
        <f>IF('Rekapitulace stavby'!AN16="","",'Rekapitulace stavby'!AN16)</f>
        <v/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tr">
        <f>IF('Rekapitulace stavby'!E17="","",'Rekapitulace stavby'!E17)</f>
        <v xml:space="preserve"> </v>
      </c>
      <c r="F19" s="34"/>
      <c r="G19" s="34"/>
      <c r="H19" s="34"/>
      <c r="I19" s="28" t="s">
        <v>26</v>
      </c>
      <c r="J19" s="23" t="str">
        <f>IF('Rekapitulace stavby'!AN17="","",'Rekapitulace stavby'!AN17)</f>
        <v/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31</v>
      </c>
      <c r="E21" s="34"/>
      <c r="F21" s="34"/>
      <c r="G21" s="34"/>
      <c r="H21" s="34"/>
      <c r="I21" s="28" t="s">
        <v>25</v>
      </c>
      <c r="J21" s="23" t="str">
        <f>IF('Rekapitulace stavby'!AN19="","",'Rekapitulace stavby'!AN19)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3" t="str">
        <f>IF('Rekapitulace stavby'!E20="","",'Rekapitulace stavby'!E20)</f>
        <v xml:space="preserve"> </v>
      </c>
      <c r="F22" s="34"/>
      <c r="G22" s="34"/>
      <c r="H22" s="34"/>
      <c r="I22" s="28" t="s">
        <v>26</v>
      </c>
      <c r="J22" s="23" t="str">
        <f>IF('Rekapitulace stavby'!AN20="","",'Rekapitulace stavby'!AN20)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32</v>
      </c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8" customFormat="1" ht="16.5" customHeight="1">
      <c r="A25" s="112"/>
      <c r="B25" s="113"/>
      <c r="C25" s="112"/>
      <c r="D25" s="112"/>
      <c r="E25" s="32" t="s">
        <v>1</v>
      </c>
      <c r="F25" s="32"/>
      <c r="G25" s="32"/>
      <c r="H25" s="32"/>
      <c r="I25" s="112"/>
      <c r="J25" s="112"/>
      <c r="K25" s="112"/>
      <c r="L25" s="114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86"/>
      <c r="E27" s="86"/>
      <c r="F27" s="86"/>
      <c r="G27" s="86"/>
      <c r="H27" s="86"/>
      <c r="I27" s="86"/>
      <c r="J27" s="86"/>
      <c r="K27" s="86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25.44" customHeight="1">
      <c r="A28" s="34"/>
      <c r="B28" s="35"/>
      <c r="C28" s="34"/>
      <c r="D28" s="115" t="s">
        <v>33</v>
      </c>
      <c r="E28" s="34"/>
      <c r="F28" s="34"/>
      <c r="G28" s="34"/>
      <c r="H28" s="34"/>
      <c r="I28" s="34"/>
      <c r="J28" s="92">
        <f>ROUND(J122, 2)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34"/>
      <c r="E30" s="34"/>
      <c r="F30" s="39" t="s">
        <v>35</v>
      </c>
      <c r="G30" s="34"/>
      <c r="H30" s="34"/>
      <c r="I30" s="39" t="s">
        <v>34</v>
      </c>
      <c r="J30" s="39" t="s">
        <v>36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16" t="s">
        <v>37</v>
      </c>
      <c r="E31" s="28" t="s">
        <v>38</v>
      </c>
      <c r="F31" s="117">
        <f>ROUND((SUM(BE122:BE156)),  2)</f>
        <v>0</v>
      </c>
      <c r="G31" s="34"/>
      <c r="H31" s="34"/>
      <c r="I31" s="118">
        <v>0.20999999999999999</v>
      </c>
      <c r="J31" s="117">
        <f>ROUND(((SUM(BE122:BE156))*I31),  2)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28" t="s">
        <v>39</v>
      </c>
      <c r="F32" s="117">
        <f>ROUND((SUM(BF122:BF156)),  2)</f>
        <v>0</v>
      </c>
      <c r="G32" s="34"/>
      <c r="H32" s="34"/>
      <c r="I32" s="118">
        <v>0.12</v>
      </c>
      <c r="J32" s="117">
        <f>ROUND(((SUM(BF122:BF156))*I32), 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40</v>
      </c>
      <c r="F33" s="117">
        <f>ROUND((SUM(BG122:BG156)),  2)</f>
        <v>0</v>
      </c>
      <c r="G33" s="34"/>
      <c r="H33" s="34"/>
      <c r="I33" s="118">
        <v>0.20999999999999999</v>
      </c>
      <c r="J33" s="117">
        <f>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28" t="s">
        <v>41</v>
      </c>
      <c r="F34" s="117">
        <f>ROUND((SUM(BH122:BH156)),  2)</f>
        <v>0</v>
      </c>
      <c r="G34" s="34"/>
      <c r="H34" s="34"/>
      <c r="I34" s="118">
        <v>0.12</v>
      </c>
      <c r="J34" s="117">
        <f>0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17">
        <f>ROUND((SUM(BI122:BI156)),  2)</f>
        <v>0</v>
      </c>
      <c r="G35" s="34"/>
      <c r="H35" s="34"/>
      <c r="I35" s="118">
        <v>0</v>
      </c>
      <c r="J35" s="117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25.44" customHeight="1">
      <c r="A37" s="34"/>
      <c r="B37" s="35"/>
      <c r="C37" s="119"/>
      <c r="D37" s="120" t="s">
        <v>43</v>
      </c>
      <c r="E37" s="77"/>
      <c r="F37" s="77"/>
      <c r="G37" s="121" t="s">
        <v>44</v>
      </c>
      <c r="H37" s="122" t="s">
        <v>45</v>
      </c>
      <c r="I37" s="77"/>
      <c r="J37" s="123">
        <f>SUM(J28:J35)</f>
        <v>0</v>
      </c>
      <c r="K37" s="12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46</v>
      </c>
      <c r="E50" s="53"/>
      <c r="F50" s="53"/>
      <c r="G50" s="52" t="s">
        <v>47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48</v>
      </c>
      <c r="E61" s="37"/>
      <c r="F61" s="125" t="s">
        <v>49</v>
      </c>
      <c r="G61" s="54" t="s">
        <v>48</v>
      </c>
      <c r="H61" s="37"/>
      <c r="I61" s="37"/>
      <c r="J61" s="126" t="s">
        <v>49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50</v>
      </c>
      <c r="E65" s="55"/>
      <c r="F65" s="55"/>
      <c r="G65" s="52" t="s">
        <v>51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48</v>
      </c>
      <c r="E76" s="37"/>
      <c r="F76" s="125" t="s">
        <v>49</v>
      </c>
      <c r="G76" s="54" t="s">
        <v>48</v>
      </c>
      <c r="H76" s="37"/>
      <c r="I76" s="37"/>
      <c r="J76" s="126" t="s">
        <v>49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82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63" t="str">
        <f>E7</f>
        <v>Cuřínova, oprava chodníku vnitrobloku v Praze 12</v>
      </c>
      <c r="F85" s="34"/>
      <c r="G85" s="34"/>
      <c r="H85" s="34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2" customHeight="1">
      <c r="A87" s="34"/>
      <c r="B87" s="35"/>
      <c r="C87" s="28" t="s">
        <v>20</v>
      </c>
      <c r="D87" s="34"/>
      <c r="E87" s="34"/>
      <c r="F87" s="23" t="str">
        <f>F10</f>
        <v xml:space="preserve"> </v>
      </c>
      <c r="G87" s="34"/>
      <c r="H87" s="34"/>
      <c r="I87" s="28" t="s">
        <v>22</v>
      </c>
      <c r="J87" s="65" t="str">
        <f>IF(J10="","",J10)</f>
        <v>10. 8. 2025</v>
      </c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15" customHeight="1">
      <c r="A89" s="34"/>
      <c r="B89" s="35"/>
      <c r="C89" s="28" t="s">
        <v>24</v>
      </c>
      <c r="D89" s="34"/>
      <c r="E89" s="34"/>
      <c r="F89" s="23" t="str">
        <f>E13</f>
        <v xml:space="preserve"> </v>
      </c>
      <c r="G89" s="34"/>
      <c r="H89" s="34"/>
      <c r="I89" s="28" t="s">
        <v>29</v>
      </c>
      <c r="J89" s="32" t="str">
        <f>E19</f>
        <v xml:space="preserve"> 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5.15" customHeight="1">
      <c r="A90" s="34"/>
      <c r="B90" s="35"/>
      <c r="C90" s="28" t="s">
        <v>27</v>
      </c>
      <c r="D90" s="34"/>
      <c r="E90" s="34"/>
      <c r="F90" s="23" t="str">
        <f>IF(E16="","",E16)</f>
        <v>Vyplň údaj</v>
      </c>
      <c r="G90" s="34"/>
      <c r="H90" s="34"/>
      <c r="I90" s="28" t="s">
        <v>31</v>
      </c>
      <c r="J90" s="32" t="str">
        <f>E22</f>
        <v xml:space="preserve"> </v>
      </c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29.28" customHeight="1">
      <c r="A92" s="34"/>
      <c r="B92" s="35"/>
      <c r="C92" s="127" t="s">
        <v>83</v>
      </c>
      <c r="D92" s="119"/>
      <c r="E92" s="119"/>
      <c r="F92" s="119"/>
      <c r="G92" s="119"/>
      <c r="H92" s="119"/>
      <c r="I92" s="119"/>
      <c r="J92" s="128" t="s">
        <v>84</v>
      </c>
      <c r="K92" s="119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2.8" customHeight="1">
      <c r="A94" s="34"/>
      <c r="B94" s="35"/>
      <c r="C94" s="129" t="s">
        <v>85</v>
      </c>
      <c r="D94" s="34"/>
      <c r="E94" s="34"/>
      <c r="F94" s="34"/>
      <c r="G94" s="34"/>
      <c r="H94" s="34"/>
      <c r="I94" s="34"/>
      <c r="J94" s="92">
        <f>J122</f>
        <v>0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86</v>
      </c>
    </row>
    <row r="95" s="9" customFormat="1" ht="24.96" customHeight="1">
      <c r="A95" s="9"/>
      <c r="B95" s="130"/>
      <c r="C95" s="9"/>
      <c r="D95" s="131" t="s">
        <v>87</v>
      </c>
      <c r="E95" s="132"/>
      <c r="F95" s="132"/>
      <c r="G95" s="132"/>
      <c r="H95" s="132"/>
      <c r="I95" s="132"/>
      <c r="J95" s="133">
        <f>J123</f>
        <v>0</v>
      </c>
      <c r="K95" s="9"/>
      <c r="L95" s="13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4"/>
      <c r="C96" s="10"/>
      <c r="D96" s="135" t="s">
        <v>88</v>
      </c>
      <c r="E96" s="136"/>
      <c r="F96" s="136"/>
      <c r="G96" s="136"/>
      <c r="H96" s="136"/>
      <c r="I96" s="136"/>
      <c r="J96" s="137">
        <f>J124</f>
        <v>0</v>
      </c>
      <c r="K96" s="10"/>
      <c r="L96" s="13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4"/>
      <c r="C97" s="10"/>
      <c r="D97" s="135" t="s">
        <v>89</v>
      </c>
      <c r="E97" s="136"/>
      <c r="F97" s="136"/>
      <c r="G97" s="136"/>
      <c r="H97" s="136"/>
      <c r="I97" s="136"/>
      <c r="J97" s="137">
        <f>J132</f>
        <v>0</v>
      </c>
      <c r="K97" s="10"/>
      <c r="L97" s="13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4"/>
      <c r="C98" s="10"/>
      <c r="D98" s="135" t="s">
        <v>90</v>
      </c>
      <c r="E98" s="136"/>
      <c r="F98" s="136"/>
      <c r="G98" s="136"/>
      <c r="H98" s="136"/>
      <c r="I98" s="136"/>
      <c r="J98" s="137">
        <f>J136</f>
        <v>0</v>
      </c>
      <c r="K98" s="10"/>
      <c r="L98" s="13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4"/>
      <c r="C99" s="10"/>
      <c r="D99" s="135" t="s">
        <v>91</v>
      </c>
      <c r="E99" s="136"/>
      <c r="F99" s="136"/>
      <c r="G99" s="136"/>
      <c r="H99" s="136"/>
      <c r="I99" s="136"/>
      <c r="J99" s="137">
        <f>J138</f>
        <v>0</v>
      </c>
      <c r="K99" s="10"/>
      <c r="L99" s="13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4"/>
      <c r="C100" s="10"/>
      <c r="D100" s="135" t="s">
        <v>92</v>
      </c>
      <c r="E100" s="136"/>
      <c r="F100" s="136"/>
      <c r="G100" s="136"/>
      <c r="H100" s="136"/>
      <c r="I100" s="136"/>
      <c r="J100" s="137">
        <f>J142</f>
        <v>0</v>
      </c>
      <c r="K100" s="10"/>
      <c r="L100" s="13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0"/>
      <c r="C101" s="9"/>
      <c r="D101" s="131" t="s">
        <v>93</v>
      </c>
      <c r="E101" s="132"/>
      <c r="F101" s="132"/>
      <c r="G101" s="132"/>
      <c r="H101" s="132"/>
      <c r="I101" s="132"/>
      <c r="J101" s="133">
        <f>J147</f>
        <v>0</v>
      </c>
      <c r="K101" s="9"/>
      <c r="L101" s="13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34"/>
      <c r="C102" s="10"/>
      <c r="D102" s="135" t="s">
        <v>94</v>
      </c>
      <c r="E102" s="136"/>
      <c r="F102" s="136"/>
      <c r="G102" s="136"/>
      <c r="H102" s="136"/>
      <c r="I102" s="136"/>
      <c r="J102" s="137">
        <f>J148</f>
        <v>0</v>
      </c>
      <c r="K102" s="10"/>
      <c r="L102" s="13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4"/>
      <c r="C103" s="10"/>
      <c r="D103" s="135" t="s">
        <v>95</v>
      </c>
      <c r="E103" s="136"/>
      <c r="F103" s="136"/>
      <c r="G103" s="136"/>
      <c r="H103" s="136"/>
      <c r="I103" s="136"/>
      <c r="J103" s="137">
        <f>J151</f>
        <v>0</v>
      </c>
      <c r="K103" s="10"/>
      <c r="L103" s="13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4"/>
      <c r="C104" s="10"/>
      <c r="D104" s="135" t="s">
        <v>96</v>
      </c>
      <c r="E104" s="136"/>
      <c r="F104" s="136"/>
      <c r="G104" s="136"/>
      <c r="H104" s="136"/>
      <c r="I104" s="136"/>
      <c r="J104" s="137">
        <f>J153</f>
        <v>0</v>
      </c>
      <c r="K104" s="10"/>
      <c r="L104" s="13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97</v>
      </c>
      <c r="D111" s="34"/>
      <c r="E111" s="34"/>
      <c r="F111" s="34"/>
      <c r="G111" s="34"/>
      <c r="H111" s="34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16</v>
      </c>
      <c r="D113" s="34"/>
      <c r="E113" s="34"/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63" t="str">
        <f>E7</f>
        <v>Cuřínova, oprava chodníku vnitrobloku v Praze 12</v>
      </c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20</v>
      </c>
      <c r="D116" s="34"/>
      <c r="E116" s="34"/>
      <c r="F116" s="23" t="str">
        <f>F10</f>
        <v xml:space="preserve"> </v>
      </c>
      <c r="G116" s="34"/>
      <c r="H116" s="34"/>
      <c r="I116" s="28" t="s">
        <v>22</v>
      </c>
      <c r="J116" s="65" t="str">
        <f>IF(J10="","",J10)</f>
        <v>10. 8. 2025</v>
      </c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24</v>
      </c>
      <c r="D118" s="34"/>
      <c r="E118" s="34"/>
      <c r="F118" s="23" t="str">
        <f>E13</f>
        <v xml:space="preserve"> </v>
      </c>
      <c r="G118" s="34"/>
      <c r="H118" s="34"/>
      <c r="I118" s="28" t="s">
        <v>29</v>
      </c>
      <c r="J118" s="32" t="str">
        <f>E19</f>
        <v xml:space="preserve"> </v>
      </c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27</v>
      </c>
      <c r="D119" s="34"/>
      <c r="E119" s="34"/>
      <c r="F119" s="23" t="str">
        <f>IF(E16="","",E16)</f>
        <v>Vyplň údaj</v>
      </c>
      <c r="G119" s="34"/>
      <c r="H119" s="34"/>
      <c r="I119" s="28" t="s">
        <v>31</v>
      </c>
      <c r="J119" s="32" t="str">
        <f>E22</f>
        <v xml:space="preserve"> </v>
      </c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0.32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1" customFormat="1" ht="29.28" customHeight="1">
      <c r="A121" s="138"/>
      <c r="B121" s="139"/>
      <c r="C121" s="140" t="s">
        <v>98</v>
      </c>
      <c r="D121" s="141" t="s">
        <v>58</v>
      </c>
      <c r="E121" s="141" t="s">
        <v>54</v>
      </c>
      <c r="F121" s="141" t="s">
        <v>55</v>
      </c>
      <c r="G121" s="141" t="s">
        <v>99</v>
      </c>
      <c r="H121" s="141" t="s">
        <v>100</v>
      </c>
      <c r="I121" s="141" t="s">
        <v>101</v>
      </c>
      <c r="J121" s="142" t="s">
        <v>84</v>
      </c>
      <c r="K121" s="143" t="s">
        <v>102</v>
      </c>
      <c r="L121" s="144"/>
      <c r="M121" s="82" t="s">
        <v>1</v>
      </c>
      <c r="N121" s="83" t="s">
        <v>37</v>
      </c>
      <c r="O121" s="83" t="s">
        <v>103</v>
      </c>
      <c r="P121" s="83" t="s">
        <v>104</v>
      </c>
      <c r="Q121" s="83" t="s">
        <v>105</v>
      </c>
      <c r="R121" s="83" t="s">
        <v>106</v>
      </c>
      <c r="S121" s="83" t="s">
        <v>107</v>
      </c>
      <c r="T121" s="84" t="s">
        <v>108</v>
      </c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="2" customFormat="1" ht="22.8" customHeight="1">
      <c r="A122" s="34"/>
      <c r="B122" s="35"/>
      <c r="C122" s="89" t="s">
        <v>109</v>
      </c>
      <c r="D122" s="34"/>
      <c r="E122" s="34"/>
      <c r="F122" s="34"/>
      <c r="G122" s="34"/>
      <c r="H122" s="34"/>
      <c r="I122" s="34"/>
      <c r="J122" s="145">
        <f>BK122</f>
        <v>0</v>
      </c>
      <c r="K122" s="34"/>
      <c r="L122" s="35"/>
      <c r="M122" s="85"/>
      <c r="N122" s="69"/>
      <c r="O122" s="86"/>
      <c r="P122" s="146">
        <f>P123+P147</f>
        <v>0</v>
      </c>
      <c r="Q122" s="86"/>
      <c r="R122" s="146">
        <f>R123+R147</f>
        <v>276.65922</v>
      </c>
      <c r="S122" s="86"/>
      <c r="T122" s="147">
        <f>T123+T147</f>
        <v>165.75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5" t="s">
        <v>72</v>
      </c>
      <c r="AU122" s="15" t="s">
        <v>86</v>
      </c>
      <c r="BK122" s="148">
        <f>BK123+BK147</f>
        <v>0</v>
      </c>
    </row>
    <row r="123" s="12" customFormat="1" ht="25.92" customHeight="1">
      <c r="A123" s="12"/>
      <c r="B123" s="149"/>
      <c r="C123" s="12"/>
      <c r="D123" s="150" t="s">
        <v>72</v>
      </c>
      <c r="E123" s="151" t="s">
        <v>110</v>
      </c>
      <c r="F123" s="151" t="s">
        <v>111</v>
      </c>
      <c r="G123" s="12"/>
      <c r="H123" s="12"/>
      <c r="I123" s="152"/>
      <c r="J123" s="153">
        <f>BK123</f>
        <v>0</v>
      </c>
      <c r="K123" s="12"/>
      <c r="L123" s="149"/>
      <c r="M123" s="154"/>
      <c r="N123" s="155"/>
      <c r="O123" s="155"/>
      <c r="P123" s="156">
        <f>P124+P132+P136+P138+P142</f>
        <v>0</v>
      </c>
      <c r="Q123" s="155"/>
      <c r="R123" s="156">
        <f>R124+R132+R136+R138+R142</f>
        <v>276.63150000000002</v>
      </c>
      <c r="S123" s="155"/>
      <c r="T123" s="157">
        <f>T124+T132+T136+T138+T142</f>
        <v>165.75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0" t="s">
        <v>78</v>
      </c>
      <c r="AT123" s="158" t="s">
        <v>72</v>
      </c>
      <c r="AU123" s="158" t="s">
        <v>73</v>
      </c>
      <c r="AY123" s="150" t="s">
        <v>112</v>
      </c>
      <c r="BK123" s="159">
        <f>BK124+BK132+BK136+BK138+BK142</f>
        <v>0</v>
      </c>
    </row>
    <row r="124" s="12" customFormat="1" ht="22.8" customHeight="1">
      <c r="A124" s="12"/>
      <c r="B124" s="149"/>
      <c r="C124" s="12"/>
      <c r="D124" s="150" t="s">
        <v>72</v>
      </c>
      <c r="E124" s="160" t="s">
        <v>78</v>
      </c>
      <c r="F124" s="160" t="s">
        <v>113</v>
      </c>
      <c r="G124" s="12"/>
      <c r="H124" s="12"/>
      <c r="I124" s="152"/>
      <c r="J124" s="161">
        <f>BK124</f>
        <v>0</v>
      </c>
      <c r="K124" s="12"/>
      <c r="L124" s="149"/>
      <c r="M124" s="154"/>
      <c r="N124" s="155"/>
      <c r="O124" s="155"/>
      <c r="P124" s="156">
        <f>SUM(P125:P131)</f>
        <v>0</v>
      </c>
      <c r="Q124" s="155"/>
      <c r="R124" s="156">
        <f>SUM(R125:R131)</f>
        <v>0.0059000000000000007</v>
      </c>
      <c r="S124" s="155"/>
      <c r="T124" s="157">
        <f>SUM(T125:T131)</f>
        <v>165.75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0" t="s">
        <v>78</v>
      </c>
      <c r="AT124" s="158" t="s">
        <v>72</v>
      </c>
      <c r="AU124" s="158" t="s">
        <v>78</v>
      </c>
      <c r="AY124" s="150" t="s">
        <v>112</v>
      </c>
      <c r="BK124" s="159">
        <f>SUM(BK125:BK131)</f>
        <v>0</v>
      </c>
    </row>
    <row r="125" s="2" customFormat="1" ht="33" customHeight="1">
      <c r="A125" s="34"/>
      <c r="B125" s="162"/>
      <c r="C125" s="163" t="s">
        <v>78</v>
      </c>
      <c r="D125" s="163" t="s">
        <v>114</v>
      </c>
      <c r="E125" s="164" t="s">
        <v>115</v>
      </c>
      <c r="F125" s="165" t="s">
        <v>116</v>
      </c>
      <c r="G125" s="166" t="s">
        <v>117</v>
      </c>
      <c r="H125" s="167">
        <v>650</v>
      </c>
      <c r="I125" s="168"/>
      <c r="J125" s="169">
        <f>ROUND(I125*H125,2)</f>
        <v>0</v>
      </c>
      <c r="K125" s="170"/>
      <c r="L125" s="35"/>
      <c r="M125" s="171" t="s">
        <v>1</v>
      </c>
      <c r="N125" s="172" t="s">
        <v>38</v>
      </c>
      <c r="O125" s="73"/>
      <c r="P125" s="173">
        <f>O125*H125</f>
        <v>0</v>
      </c>
      <c r="Q125" s="173">
        <v>0</v>
      </c>
      <c r="R125" s="173">
        <f>Q125*H125</f>
        <v>0</v>
      </c>
      <c r="S125" s="173">
        <v>0.255</v>
      </c>
      <c r="T125" s="174">
        <f>S125*H125</f>
        <v>165.75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75" t="s">
        <v>118</v>
      </c>
      <c r="AT125" s="175" t="s">
        <v>114</v>
      </c>
      <c r="AU125" s="175" t="s">
        <v>80</v>
      </c>
      <c r="AY125" s="15" t="s">
        <v>112</v>
      </c>
      <c r="BE125" s="176">
        <f>IF(N125="základní",J125,0)</f>
        <v>0</v>
      </c>
      <c r="BF125" s="176">
        <f>IF(N125="snížená",J125,0)</f>
        <v>0</v>
      </c>
      <c r="BG125" s="176">
        <f>IF(N125="zákl. přenesená",J125,0)</f>
        <v>0</v>
      </c>
      <c r="BH125" s="176">
        <f>IF(N125="sníž. přenesená",J125,0)</f>
        <v>0</v>
      </c>
      <c r="BI125" s="176">
        <f>IF(N125="nulová",J125,0)</f>
        <v>0</v>
      </c>
      <c r="BJ125" s="15" t="s">
        <v>78</v>
      </c>
      <c r="BK125" s="176">
        <f>ROUND(I125*H125,2)</f>
        <v>0</v>
      </c>
      <c r="BL125" s="15" t="s">
        <v>118</v>
      </c>
      <c r="BM125" s="175" t="s">
        <v>119</v>
      </c>
    </row>
    <row r="126" s="2" customFormat="1" ht="33" customHeight="1">
      <c r="A126" s="34"/>
      <c r="B126" s="162"/>
      <c r="C126" s="163" t="s">
        <v>80</v>
      </c>
      <c r="D126" s="163" t="s">
        <v>114</v>
      </c>
      <c r="E126" s="164" t="s">
        <v>120</v>
      </c>
      <c r="F126" s="165" t="s">
        <v>121</v>
      </c>
      <c r="G126" s="166" t="s">
        <v>122</v>
      </c>
      <c r="H126" s="167">
        <v>195</v>
      </c>
      <c r="I126" s="168"/>
      <c r="J126" s="169">
        <f>ROUND(I126*H126,2)</f>
        <v>0</v>
      </c>
      <c r="K126" s="170"/>
      <c r="L126" s="35"/>
      <c r="M126" s="171" t="s">
        <v>1</v>
      </c>
      <c r="N126" s="172" t="s">
        <v>38</v>
      </c>
      <c r="O126" s="73"/>
      <c r="P126" s="173">
        <f>O126*H126</f>
        <v>0</v>
      </c>
      <c r="Q126" s="173">
        <v>0</v>
      </c>
      <c r="R126" s="173">
        <f>Q126*H126</f>
        <v>0</v>
      </c>
      <c r="S126" s="173">
        <v>0</v>
      </c>
      <c r="T126" s="174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75" t="s">
        <v>118</v>
      </c>
      <c r="AT126" s="175" t="s">
        <v>114</v>
      </c>
      <c r="AU126" s="175" t="s">
        <v>80</v>
      </c>
      <c r="AY126" s="15" t="s">
        <v>112</v>
      </c>
      <c r="BE126" s="176">
        <f>IF(N126="základní",J126,0)</f>
        <v>0</v>
      </c>
      <c r="BF126" s="176">
        <f>IF(N126="snížená",J126,0)</f>
        <v>0</v>
      </c>
      <c r="BG126" s="176">
        <f>IF(N126="zákl. přenesená",J126,0)</f>
        <v>0</v>
      </c>
      <c r="BH126" s="176">
        <f>IF(N126="sníž. přenesená",J126,0)</f>
        <v>0</v>
      </c>
      <c r="BI126" s="176">
        <f>IF(N126="nulová",J126,0)</f>
        <v>0</v>
      </c>
      <c r="BJ126" s="15" t="s">
        <v>78</v>
      </c>
      <c r="BK126" s="176">
        <f>ROUND(I126*H126,2)</f>
        <v>0</v>
      </c>
      <c r="BL126" s="15" t="s">
        <v>118</v>
      </c>
      <c r="BM126" s="175" t="s">
        <v>123</v>
      </c>
    </row>
    <row r="127" s="2" customFormat="1" ht="33" customHeight="1">
      <c r="A127" s="34"/>
      <c r="B127" s="162"/>
      <c r="C127" s="163" t="s">
        <v>124</v>
      </c>
      <c r="D127" s="163" t="s">
        <v>114</v>
      </c>
      <c r="E127" s="164" t="s">
        <v>125</v>
      </c>
      <c r="F127" s="165" t="s">
        <v>126</v>
      </c>
      <c r="G127" s="166" t="s">
        <v>122</v>
      </c>
      <c r="H127" s="167">
        <v>10</v>
      </c>
      <c r="I127" s="168"/>
      <c r="J127" s="169">
        <f>ROUND(I127*H127,2)</f>
        <v>0</v>
      </c>
      <c r="K127" s="170"/>
      <c r="L127" s="35"/>
      <c r="M127" s="171" t="s">
        <v>1</v>
      </c>
      <c r="N127" s="172" t="s">
        <v>38</v>
      </c>
      <c r="O127" s="73"/>
      <c r="P127" s="173">
        <f>O127*H127</f>
        <v>0</v>
      </c>
      <c r="Q127" s="173">
        <v>0</v>
      </c>
      <c r="R127" s="173">
        <f>Q127*H127</f>
        <v>0</v>
      </c>
      <c r="S127" s="173">
        <v>0</v>
      </c>
      <c r="T127" s="174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75" t="s">
        <v>118</v>
      </c>
      <c r="AT127" s="175" t="s">
        <v>114</v>
      </c>
      <c r="AU127" s="175" t="s">
        <v>80</v>
      </c>
      <c r="AY127" s="15" t="s">
        <v>112</v>
      </c>
      <c r="BE127" s="176">
        <f>IF(N127="základní",J127,0)</f>
        <v>0</v>
      </c>
      <c r="BF127" s="176">
        <f>IF(N127="snížená",J127,0)</f>
        <v>0</v>
      </c>
      <c r="BG127" s="176">
        <f>IF(N127="zákl. přenesená",J127,0)</f>
        <v>0</v>
      </c>
      <c r="BH127" s="176">
        <f>IF(N127="sníž. přenesená",J127,0)</f>
        <v>0</v>
      </c>
      <c r="BI127" s="176">
        <f>IF(N127="nulová",J127,0)</f>
        <v>0</v>
      </c>
      <c r="BJ127" s="15" t="s">
        <v>78</v>
      </c>
      <c r="BK127" s="176">
        <f>ROUND(I127*H127,2)</f>
        <v>0</v>
      </c>
      <c r="BL127" s="15" t="s">
        <v>118</v>
      </c>
      <c r="BM127" s="175" t="s">
        <v>127</v>
      </c>
    </row>
    <row r="128" s="2" customFormat="1" ht="24.15" customHeight="1">
      <c r="A128" s="34"/>
      <c r="B128" s="162"/>
      <c r="C128" s="163" t="s">
        <v>118</v>
      </c>
      <c r="D128" s="163" t="s">
        <v>114</v>
      </c>
      <c r="E128" s="164" t="s">
        <v>128</v>
      </c>
      <c r="F128" s="165" t="s">
        <v>129</v>
      </c>
      <c r="G128" s="166" t="s">
        <v>117</v>
      </c>
      <c r="H128" s="167">
        <v>650</v>
      </c>
      <c r="I128" s="168"/>
      <c r="J128" s="169">
        <f>ROUND(I128*H128,2)</f>
        <v>0</v>
      </c>
      <c r="K128" s="170"/>
      <c r="L128" s="35"/>
      <c r="M128" s="171" t="s">
        <v>1</v>
      </c>
      <c r="N128" s="172" t="s">
        <v>38</v>
      </c>
      <c r="O128" s="73"/>
      <c r="P128" s="173">
        <f>O128*H128</f>
        <v>0</v>
      </c>
      <c r="Q128" s="173">
        <v>0</v>
      </c>
      <c r="R128" s="173">
        <f>Q128*H128</f>
        <v>0</v>
      </c>
      <c r="S128" s="173">
        <v>0</v>
      </c>
      <c r="T128" s="174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75" t="s">
        <v>118</v>
      </c>
      <c r="AT128" s="175" t="s">
        <v>114</v>
      </c>
      <c r="AU128" s="175" t="s">
        <v>80</v>
      </c>
      <c r="AY128" s="15" t="s">
        <v>112</v>
      </c>
      <c r="BE128" s="176">
        <f>IF(N128="základní",J128,0)</f>
        <v>0</v>
      </c>
      <c r="BF128" s="176">
        <f>IF(N128="snížená",J128,0)</f>
        <v>0</v>
      </c>
      <c r="BG128" s="176">
        <f>IF(N128="zákl. přenesená",J128,0)</f>
        <v>0</v>
      </c>
      <c r="BH128" s="176">
        <f>IF(N128="sníž. přenesená",J128,0)</f>
        <v>0</v>
      </c>
      <c r="BI128" s="176">
        <f>IF(N128="nulová",J128,0)</f>
        <v>0</v>
      </c>
      <c r="BJ128" s="15" t="s">
        <v>78</v>
      </c>
      <c r="BK128" s="176">
        <f>ROUND(I128*H128,2)</f>
        <v>0</v>
      </c>
      <c r="BL128" s="15" t="s">
        <v>118</v>
      </c>
      <c r="BM128" s="175" t="s">
        <v>130</v>
      </c>
    </row>
    <row r="129" s="2" customFormat="1" ht="16.5" customHeight="1">
      <c r="A129" s="34"/>
      <c r="B129" s="162"/>
      <c r="C129" s="163" t="s">
        <v>131</v>
      </c>
      <c r="D129" s="163" t="s">
        <v>114</v>
      </c>
      <c r="E129" s="164" t="s">
        <v>132</v>
      </c>
      <c r="F129" s="165" t="s">
        <v>133</v>
      </c>
      <c r="G129" s="166" t="s">
        <v>117</v>
      </c>
      <c r="H129" s="167">
        <v>295</v>
      </c>
      <c r="I129" s="168"/>
      <c r="J129" s="169">
        <f>ROUND(I129*H129,2)</f>
        <v>0</v>
      </c>
      <c r="K129" s="170"/>
      <c r="L129" s="35"/>
      <c r="M129" s="171" t="s">
        <v>1</v>
      </c>
      <c r="N129" s="172" t="s">
        <v>38</v>
      </c>
      <c r="O129" s="73"/>
      <c r="P129" s="173">
        <f>O129*H129</f>
        <v>0</v>
      </c>
      <c r="Q129" s="173">
        <v>0</v>
      </c>
      <c r="R129" s="173">
        <f>Q129*H129</f>
        <v>0</v>
      </c>
      <c r="S129" s="173">
        <v>0</v>
      </c>
      <c r="T129" s="174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75" t="s">
        <v>118</v>
      </c>
      <c r="AT129" s="175" t="s">
        <v>114</v>
      </c>
      <c r="AU129" s="175" t="s">
        <v>80</v>
      </c>
      <c r="AY129" s="15" t="s">
        <v>112</v>
      </c>
      <c r="BE129" s="176">
        <f>IF(N129="základní",J129,0)</f>
        <v>0</v>
      </c>
      <c r="BF129" s="176">
        <f>IF(N129="snížená",J129,0)</f>
        <v>0</v>
      </c>
      <c r="BG129" s="176">
        <f>IF(N129="zákl. přenesená",J129,0)</f>
        <v>0</v>
      </c>
      <c r="BH129" s="176">
        <f>IF(N129="sníž. přenesená",J129,0)</f>
        <v>0</v>
      </c>
      <c r="BI129" s="176">
        <f>IF(N129="nulová",J129,0)</f>
        <v>0</v>
      </c>
      <c r="BJ129" s="15" t="s">
        <v>78</v>
      </c>
      <c r="BK129" s="176">
        <f>ROUND(I129*H129,2)</f>
        <v>0</v>
      </c>
      <c r="BL129" s="15" t="s">
        <v>118</v>
      </c>
      <c r="BM129" s="175" t="s">
        <v>134</v>
      </c>
    </row>
    <row r="130" s="2" customFormat="1" ht="16.5" customHeight="1">
      <c r="A130" s="34"/>
      <c r="B130" s="162"/>
      <c r="C130" s="177" t="s">
        <v>135</v>
      </c>
      <c r="D130" s="177" t="s">
        <v>136</v>
      </c>
      <c r="E130" s="178" t="s">
        <v>137</v>
      </c>
      <c r="F130" s="179" t="s">
        <v>138</v>
      </c>
      <c r="G130" s="180" t="s">
        <v>139</v>
      </c>
      <c r="H130" s="181">
        <v>5.9000000000000004</v>
      </c>
      <c r="I130" s="182"/>
      <c r="J130" s="183">
        <f>ROUND(I130*H130,2)</f>
        <v>0</v>
      </c>
      <c r="K130" s="184"/>
      <c r="L130" s="185"/>
      <c r="M130" s="186" t="s">
        <v>1</v>
      </c>
      <c r="N130" s="187" t="s">
        <v>38</v>
      </c>
      <c r="O130" s="73"/>
      <c r="P130" s="173">
        <f>O130*H130</f>
        <v>0</v>
      </c>
      <c r="Q130" s="173">
        <v>0.001</v>
      </c>
      <c r="R130" s="173">
        <f>Q130*H130</f>
        <v>0.0059000000000000007</v>
      </c>
      <c r="S130" s="173">
        <v>0</v>
      </c>
      <c r="T130" s="174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75" t="s">
        <v>140</v>
      </c>
      <c r="AT130" s="175" t="s">
        <v>136</v>
      </c>
      <c r="AU130" s="175" t="s">
        <v>80</v>
      </c>
      <c r="AY130" s="15" t="s">
        <v>112</v>
      </c>
      <c r="BE130" s="176">
        <f>IF(N130="základní",J130,0)</f>
        <v>0</v>
      </c>
      <c r="BF130" s="176">
        <f>IF(N130="snížená",J130,0)</f>
        <v>0</v>
      </c>
      <c r="BG130" s="176">
        <f>IF(N130="zákl. přenesená",J130,0)</f>
        <v>0</v>
      </c>
      <c r="BH130" s="176">
        <f>IF(N130="sníž. přenesená",J130,0)</f>
        <v>0</v>
      </c>
      <c r="BI130" s="176">
        <f>IF(N130="nulová",J130,0)</f>
        <v>0</v>
      </c>
      <c r="BJ130" s="15" t="s">
        <v>78</v>
      </c>
      <c r="BK130" s="176">
        <f>ROUND(I130*H130,2)</f>
        <v>0</v>
      </c>
      <c r="BL130" s="15" t="s">
        <v>118</v>
      </c>
      <c r="BM130" s="175" t="s">
        <v>141</v>
      </c>
    </row>
    <row r="131" s="2" customFormat="1" ht="24.15" customHeight="1">
      <c r="A131" s="34"/>
      <c r="B131" s="162"/>
      <c r="C131" s="163" t="s">
        <v>142</v>
      </c>
      <c r="D131" s="163" t="s">
        <v>114</v>
      </c>
      <c r="E131" s="164" t="s">
        <v>143</v>
      </c>
      <c r="F131" s="165" t="s">
        <v>144</v>
      </c>
      <c r="G131" s="166" t="s">
        <v>145</v>
      </c>
      <c r="H131" s="167">
        <v>50</v>
      </c>
      <c r="I131" s="168"/>
      <c r="J131" s="169">
        <f>ROUND(I131*H131,2)</f>
        <v>0</v>
      </c>
      <c r="K131" s="170"/>
      <c r="L131" s="35"/>
      <c r="M131" s="171" t="s">
        <v>1</v>
      </c>
      <c r="N131" s="172" t="s">
        <v>38</v>
      </c>
      <c r="O131" s="73"/>
      <c r="P131" s="173">
        <f>O131*H131</f>
        <v>0</v>
      </c>
      <c r="Q131" s="173">
        <v>0</v>
      </c>
      <c r="R131" s="173">
        <f>Q131*H131</f>
        <v>0</v>
      </c>
      <c r="S131" s="173">
        <v>0</v>
      </c>
      <c r="T131" s="174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75" t="s">
        <v>118</v>
      </c>
      <c r="AT131" s="175" t="s">
        <v>114</v>
      </c>
      <c r="AU131" s="175" t="s">
        <v>80</v>
      </c>
      <c r="AY131" s="15" t="s">
        <v>112</v>
      </c>
      <c r="BE131" s="176">
        <f>IF(N131="základní",J131,0)</f>
        <v>0</v>
      </c>
      <c r="BF131" s="176">
        <f>IF(N131="snížená",J131,0)</f>
        <v>0</v>
      </c>
      <c r="BG131" s="176">
        <f>IF(N131="zákl. přenesená",J131,0)</f>
        <v>0</v>
      </c>
      <c r="BH131" s="176">
        <f>IF(N131="sníž. přenesená",J131,0)</f>
        <v>0</v>
      </c>
      <c r="BI131" s="176">
        <f>IF(N131="nulová",J131,0)</f>
        <v>0</v>
      </c>
      <c r="BJ131" s="15" t="s">
        <v>78</v>
      </c>
      <c r="BK131" s="176">
        <f>ROUND(I131*H131,2)</f>
        <v>0</v>
      </c>
      <c r="BL131" s="15" t="s">
        <v>118</v>
      </c>
      <c r="BM131" s="175" t="s">
        <v>146</v>
      </c>
    </row>
    <row r="132" s="12" customFormat="1" ht="22.8" customHeight="1">
      <c r="A132" s="12"/>
      <c r="B132" s="149"/>
      <c r="C132" s="12"/>
      <c r="D132" s="150" t="s">
        <v>72</v>
      </c>
      <c r="E132" s="160" t="s">
        <v>131</v>
      </c>
      <c r="F132" s="160" t="s">
        <v>147</v>
      </c>
      <c r="G132" s="12"/>
      <c r="H132" s="12"/>
      <c r="I132" s="152"/>
      <c r="J132" s="161">
        <f>BK132</f>
        <v>0</v>
      </c>
      <c r="K132" s="12"/>
      <c r="L132" s="149"/>
      <c r="M132" s="154"/>
      <c r="N132" s="155"/>
      <c r="O132" s="155"/>
      <c r="P132" s="156">
        <f>SUM(P133:P135)</f>
        <v>0</v>
      </c>
      <c r="Q132" s="155"/>
      <c r="R132" s="156">
        <f>SUM(R133:R135)</f>
        <v>190.38499999999999</v>
      </c>
      <c r="S132" s="155"/>
      <c r="T132" s="157">
        <f>SUM(T133:T135)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0" t="s">
        <v>78</v>
      </c>
      <c r="AT132" s="158" t="s">
        <v>72</v>
      </c>
      <c r="AU132" s="158" t="s">
        <v>78</v>
      </c>
      <c r="AY132" s="150" t="s">
        <v>112</v>
      </c>
      <c r="BK132" s="159">
        <f>SUM(BK133:BK135)</f>
        <v>0</v>
      </c>
    </row>
    <row r="133" s="2" customFormat="1" ht="21.75" customHeight="1">
      <c r="A133" s="34"/>
      <c r="B133" s="162"/>
      <c r="C133" s="163" t="s">
        <v>140</v>
      </c>
      <c r="D133" s="163" t="s">
        <v>114</v>
      </c>
      <c r="E133" s="164" t="s">
        <v>148</v>
      </c>
      <c r="F133" s="165" t="s">
        <v>149</v>
      </c>
      <c r="G133" s="166" t="s">
        <v>117</v>
      </c>
      <c r="H133" s="167">
        <v>650</v>
      </c>
      <c r="I133" s="168"/>
      <c r="J133" s="169">
        <f>ROUND(I133*H133,2)</f>
        <v>0</v>
      </c>
      <c r="K133" s="170"/>
      <c r="L133" s="35"/>
      <c r="M133" s="171" t="s">
        <v>1</v>
      </c>
      <c r="N133" s="172" t="s">
        <v>38</v>
      </c>
      <c r="O133" s="73"/>
      <c r="P133" s="173">
        <f>O133*H133</f>
        <v>0</v>
      </c>
      <c r="Q133" s="173">
        <v>0</v>
      </c>
      <c r="R133" s="173">
        <f>Q133*H133</f>
        <v>0</v>
      </c>
      <c r="S133" s="173">
        <v>0</v>
      </c>
      <c r="T133" s="174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75" t="s">
        <v>118</v>
      </c>
      <c r="AT133" s="175" t="s">
        <v>114</v>
      </c>
      <c r="AU133" s="175" t="s">
        <v>80</v>
      </c>
      <c r="AY133" s="15" t="s">
        <v>112</v>
      </c>
      <c r="BE133" s="176">
        <f>IF(N133="základní",J133,0)</f>
        <v>0</v>
      </c>
      <c r="BF133" s="176">
        <f>IF(N133="snížená",J133,0)</f>
        <v>0</v>
      </c>
      <c r="BG133" s="176">
        <f>IF(N133="zákl. přenesená",J133,0)</f>
        <v>0</v>
      </c>
      <c r="BH133" s="176">
        <f>IF(N133="sníž. přenesená",J133,0)</f>
        <v>0</v>
      </c>
      <c r="BI133" s="176">
        <f>IF(N133="nulová",J133,0)</f>
        <v>0</v>
      </c>
      <c r="BJ133" s="15" t="s">
        <v>78</v>
      </c>
      <c r="BK133" s="176">
        <f>ROUND(I133*H133,2)</f>
        <v>0</v>
      </c>
      <c r="BL133" s="15" t="s">
        <v>118</v>
      </c>
      <c r="BM133" s="175" t="s">
        <v>150</v>
      </c>
    </row>
    <row r="134" s="2" customFormat="1" ht="24.15" customHeight="1">
      <c r="A134" s="34"/>
      <c r="B134" s="162"/>
      <c r="C134" s="163" t="s">
        <v>151</v>
      </c>
      <c r="D134" s="163" t="s">
        <v>114</v>
      </c>
      <c r="E134" s="164" t="s">
        <v>152</v>
      </c>
      <c r="F134" s="165" t="s">
        <v>153</v>
      </c>
      <c r="G134" s="166" t="s">
        <v>117</v>
      </c>
      <c r="H134" s="167">
        <v>650</v>
      </c>
      <c r="I134" s="168"/>
      <c r="J134" s="169">
        <f>ROUND(I134*H134,2)</f>
        <v>0</v>
      </c>
      <c r="K134" s="170"/>
      <c r="L134" s="35"/>
      <c r="M134" s="171" t="s">
        <v>1</v>
      </c>
      <c r="N134" s="172" t="s">
        <v>38</v>
      </c>
      <c r="O134" s="73"/>
      <c r="P134" s="173">
        <f>O134*H134</f>
        <v>0</v>
      </c>
      <c r="Q134" s="173">
        <v>0.11162</v>
      </c>
      <c r="R134" s="173">
        <f>Q134*H134</f>
        <v>72.552999999999997</v>
      </c>
      <c r="S134" s="173">
        <v>0</v>
      </c>
      <c r="T134" s="174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75" t="s">
        <v>118</v>
      </c>
      <c r="AT134" s="175" t="s">
        <v>114</v>
      </c>
      <c r="AU134" s="175" t="s">
        <v>80</v>
      </c>
      <c r="AY134" s="15" t="s">
        <v>112</v>
      </c>
      <c r="BE134" s="176">
        <f>IF(N134="základní",J134,0)</f>
        <v>0</v>
      </c>
      <c r="BF134" s="176">
        <f>IF(N134="snížená",J134,0)</f>
        <v>0</v>
      </c>
      <c r="BG134" s="176">
        <f>IF(N134="zákl. přenesená",J134,0)</f>
        <v>0</v>
      </c>
      <c r="BH134" s="176">
        <f>IF(N134="sníž. přenesená",J134,0)</f>
        <v>0</v>
      </c>
      <c r="BI134" s="176">
        <f>IF(N134="nulová",J134,0)</f>
        <v>0</v>
      </c>
      <c r="BJ134" s="15" t="s">
        <v>78</v>
      </c>
      <c r="BK134" s="176">
        <f>ROUND(I134*H134,2)</f>
        <v>0</v>
      </c>
      <c r="BL134" s="15" t="s">
        <v>118</v>
      </c>
      <c r="BM134" s="175" t="s">
        <v>154</v>
      </c>
    </row>
    <row r="135" s="2" customFormat="1" ht="21.75" customHeight="1">
      <c r="A135" s="34"/>
      <c r="B135" s="162"/>
      <c r="C135" s="177" t="s">
        <v>155</v>
      </c>
      <c r="D135" s="177" t="s">
        <v>136</v>
      </c>
      <c r="E135" s="178" t="s">
        <v>156</v>
      </c>
      <c r="F135" s="179" t="s">
        <v>157</v>
      </c>
      <c r="G135" s="180" t="s">
        <v>117</v>
      </c>
      <c r="H135" s="181">
        <v>669.5</v>
      </c>
      <c r="I135" s="182"/>
      <c r="J135" s="183">
        <f>ROUND(I135*H135,2)</f>
        <v>0</v>
      </c>
      <c r="K135" s="184"/>
      <c r="L135" s="185"/>
      <c r="M135" s="186" t="s">
        <v>1</v>
      </c>
      <c r="N135" s="187" t="s">
        <v>38</v>
      </c>
      <c r="O135" s="73"/>
      <c r="P135" s="173">
        <f>O135*H135</f>
        <v>0</v>
      </c>
      <c r="Q135" s="173">
        <v>0.17599999999999999</v>
      </c>
      <c r="R135" s="173">
        <f>Q135*H135</f>
        <v>117.83199999999999</v>
      </c>
      <c r="S135" s="173">
        <v>0</v>
      </c>
      <c r="T135" s="174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75" t="s">
        <v>140</v>
      </c>
      <c r="AT135" s="175" t="s">
        <v>136</v>
      </c>
      <c r="AU135" s="175" t="s">
        <v>80</v>
      </c>
      <c r="AY135" s="15" t="s">
        <v>112</v>
      </c>
      <c r="BE135" s="176">
        <f>IF(N135="základní",J135,0)</f>
        <v>0</v>
      </c>
      <c r="BF135" s="176">
        <f>IF(N135="snížená",J135,0)</f>
        <v>0</v>
      </c>
      <c r="BG135" s="176">
        <f>IF(N135="zákl. přenesená",J135,0)</f>
        <v>0</v>
      </c>
      <c r="BH135" s="176">
        <f>IF(N135="sníž. přenesená",J135,0)</f>
        <v>0</v>
      </c>
      <c r="BI135" s="176">
        <f>IF(N135="nulová",J135,0)</f>
        <v>0</v>
      </c>
      <c r="BJ135" s="15" t="s">
        <v>78</v>
      </c>
      <c r="BK135" s="176">
        <f>ROUND(I135*H135,2)</f>
        <v>0</v>
      </c>
      <c r="BL135" s="15" t="s">
        <v>118</v>
      </c>
      <c r="BM135" s="175" t="s">
        <v>158</v>
      </c>
    </row>
    <row r="136" s="12" customFormat="1" ht="22.8" customHeight="1">
      <c r="A136" s="12"/>
      <c r="B136" s="149"/>
      <c r="C136" s="12"/>
      <c r="D136" s="150" t="s">
        <v>72</v>
      </c>
      <c r="E136" s="160" t="s">
        <v>140</v>
      </c>
      <c r="F136" s="160" t="s">
        <v>159</v>
      </c>
      <c r="G136" s="12"/>
      <c r="H136" s="12"/>
      <c r="I136" s="152"/>
      <c r="J136" s="161">
        <f>BK136</f>
        <v>0</v>
      </c>
      <c r="K136" s="12"/>
      <c r="L136" s="149"/>
      <c r="M136" s="154"/>
      <c r="N136" s="155"/>
      <c r="O136" s="155"/>
      <c r="P136" s="156">
        <f>P137</f>
        <v>0</v>
      </c>
      <c r="Q136" s="155"/>
      <c r="R136" s="156">
        <f>R137</f>
        <v>0.84160000000000001</v>
      </c>
      <c r="S136" s="155"/>
      <c r="T136" s="157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0" t="s">
        <v>78</v>
      </c>
      <c r="AT136" s="158" t="s">
        <v>72</v>
      </c>
      <c r="AU136" s="158" t="s">
        <v>78</v>
      </c>
      <c r="AY136" s="150" t="s">
        <v>112</v>
      </c>
      <c r="BK136" s="159">
        <f>BK137</f>
        <v>0</v>
      </c>
    </row>
    <row r="137" s="2" customFormat="1" ht="24.15" customHeight="1">
      <c r="A137" s="34"/>
      <c r="B137" s="162"/>
      <c r="C137" s="163" t="s">
        <v>160</v>
      </c>
      <c r="D137" s="163" t="s">
        <v>114</v>
      </c>
      <c r="E137" s="164" t="s">
        <v>161</v>
      </c>
      <c r="F137" s="165" t="s">
        <v>162</v>
      </c>
      <c r="G137" s="166" t="s">
        <v>163</v>
      </c>
      <c r="H137" s="167">
        <v>2</v>
      </c>
      <c r="I137" s="168"/>
      <c r="J137" s="169">
        <f>ROUND(I137*H137,2)</f>
        <v>0</v>
      </c>
      <c r="K137" s="170"/>
      <c r="L137" s="35"/>
      <c r="M137" s="171" t="s">
        <v>1</v>
      </c>
      <c r="N137" s="172" t="s">
        <v>38</v>
      </c>
      <c r="O137" s="73"/>
      <c r="P137" s="173">
        <f>O137*H137</f>
        <v>0</v>
      </c>
      <c r="Q137" s="173">
        <v>0.42080000000000001</v>
      </c>
      <c r="R137" s="173">
        <f>Q137*H137</f>
        <v>0.84160000000000001</v>
      </c>
      <c r="S137" s="173">
        <v>0</v>
      </c>
      <c r="T137" s="174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75" t="s">
        <v>118</v>
      </c>
      <c r="AT137" s="175" t="s">
        <v>114</v>
      </c>
      <c r="AU137" s="175" t="s">
        <v>80</v>
      </c>
      <c r="AY137" s="15" t="s">
        <v>112</v>
      </c>
      <c r="BE137" s="176">
        <f>IF(N137="základní",J137,0)</f>
        <v>0</v>
      </c>
      <c r="BF137" s="176">
        <f>IF(N137="snížená",J137,0)</f>
        <v>0</v>
      </c>
      <c r="BG137" s="176">
        <f>IF(N137="zákl. přenesená",J137,0)</f>
        <v>0</v>
      </c>
      <c r="BH137" s="176">
        <f>IF(N137="sníž. přenesená",J137,0)</f>
        <v>0</v>
      </c>
      <c r="BI137" s="176">
        <f>IF(N137="nulová",J137,0)</f>
        <v>0</v>
      </c>
      <c r="BJ137" s="15" t="s">
        <v>78</v>
      </c>
      <c r="BK137" s="176">
        <f>ROUND(I137*H137,2)</f>
        <v>0</v>
      </c>
      <c r="BL137" s="15" t="s">
        <v>118</v>
      </c>
      <c r="BM137" s="175" t="s">
        <v>164</v>
      </c>
    </row>
    <row r="138" s="12" customFormat="1" ht="22.8" customHeight="1">
      <c r="A138" s="12"/>
      <c r="B138" s="149"/>
      <c r="C138" s="12"/>
      <c r="D138" s="150" t="s">
        <v>72</v>
      </c>
      <c r="E138" s="160" t="s">
        <v>151</v>
      </c>
      <c r="F138" s="160" t="s">
        <v>165</v>
      </c>
      <c r="G138" s="12"/>
      <c r="H138" s="12"/>
      <c r="I138" s="152"/>
      <c r="J138" s="161">
        <f>BK138</f>
        <v>0</v>
      </c>
      <c r="K138" s="12"/>
      <c r="L138" s="149"/>
      <c r="M138" s="154"/>
      <c r="N138" s="155"/>
      <c r="O138" s="155"/>
      <c r="P138" s="156">
        <f>SUM(P139:P141)</f>
        <v>0</v>
      </c>
      <c r="Q138" s="155"/>
      <c r="R138" s="156">
        <f>SUM(R139:R141)</f>
        <v>85.399000000000015</v>
      </c>
      <c r="S138" s="155"/>
      <c r="T138" s="157">
        <f>SUM(T139:T141)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50" t="s">
        <v>78</v>
      </c>
      <c r="AT138" s="158" t="s">
        <v>72</v>
      </c>
      <c r="AU138" s="158" t="s">
        <v>78</v>
      </c>
      <c r="AY138" s="150" t="s">
        <v>112</v>
      </c>
      <c r="BK138" s="159">
        <f>SUM(BK139:BK141)</f>
        <v>0</v>
      </c>
    </row>
    <row r="139" s="2" customFormat="1" ht="33" customHeight="1">
      <c r="A139" s="34"/>
      <c r="B139" s="162"/>
      <c r="C139" s="163" t="s">
        <v>8</v>
      </c>
      <c r="D139" s="163" t="s">
        <v>114</v>
      </c>
      <c r="E139" s="164" t="s">
        <v>166</v>
      </c>
      <c r="F139" s="165" t="s">
        <v>167</v>
      </c>
      <c r="G139" s="166" t="s">
        <v>145</v>
      </c>
      <c r="H139" s="167">
        <v>470</v>
      </c>
      <c r="I139" s="168"/>
      <c r="J139" s="169">
        <f>ROUND(I139*H139,2)</f>
        <v>0</v>
      </c>
      <c r="K139" s="170"/>
      <c r="L139" s="35"/>
      <c r="M139" s="171" t="s">
        <v>1</v>
      </c>
      <c r="N139" s="172" t="s">
        <v>38</v>
      </c>
      <c r="O139" s="73"/>
      <c r="P139" s="173">
        <f>O139*H139</f>
        <v>0</v>
      </c>
      <c r="Q139" s="173">
        <v>0.15540000000000001</v>
      </c>
      <c r="R139" s="173">
        <f>Q139*H139</f>
        <v>73.038000000000011</v>
      </c>
      <c r="S139" s="173">
        <v>0</v>
      </c>
      <c r="T139" s="174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75" t="s">
        <v>118</v>
      </c>
      <c r="AT139" s="175" t="s">
        <v>114</v>
      </c>
      <c r="AU139" s="175" t="s">
        <v>80</v>
      </c>
      <c r="AY139" s="15" t="s">
        <v>112</v>
      </c>
      <c r="BE139" s="176">
        <f>IF(N139="základní",J139,0)</f>
        <v>0</v>
      </c>
      <c r="BF139" s="176">
        <f>IF(N139="snížená",J139,0)</f>
        <v>0</v>
      </c>
      <c r="BG139" s="176">
        <f>IF(N139="zákl. přenesená",J139,0)</f>
        <v>0</v>
      </c>
      <c r="BH139" s="176">
        <f>IF(N139="sníž. přenesená",J139,0)</f>
        <v>0</v>
      </c>
      <c r="BI139" s="176">
        <f>IF(N139="nulová",J139,0)</f>
        <v>0</v>
      </c>
      <c r="BJ139" s="15" t="s">
        <v>78</v>
      </c>
      <c r="BK139" s="176">
        <f>ROUND(I139*H139,2)</f>
        <v>0</v>
      </c>
      <c r="BL139" s="15" t="s">
        <v>118</v>
      </c>
      <c r="BM139" s="175" t="s">
        <v>168</v>
      </c>
    </row>
    <row r="140" s="2" customFormat="1" ht="21.75" customHeight="1">
      <c r="A140" s="34"/>
      <c r="B140" s="162"/>
      <c r="C140" s="177" t="s">
        <v>169</v>
      </c>
      <c r="D140" s="177" t="s">
        <v>136</v>
      </c>
      <c r="E140" s="178" t="s">
        <v>170</v>
      </c>
      <c r="F140" s="179" t="s">
        <v>171</v>
      </c>
      <c r="G140" s="180" t="s">
        <v>145</v>
      </c>
      <c r="H140" s="181">
        <v>470</v>
      </c>
      <c r="I140" s="182"/>
      <c r="J140" s="183">
        <f>ROUND(I140*H140,2)</f>
        <v>0</v>
      </c>
      <c r="K140" s="184"/>
      <c r="L140" s="185"/>
      <c r="M140" s="186" t="s">
        <v>1</v>
      </c>
      <c r="N140" s="187" t="s">
        <v>38</v>
      </c>
      <c r="O140" s="73"/>
      <c r="P140" s="173">
        <f>O140*H140</f>
        <v>0</v>
      </c>
      <c r="Q140" s="173">
        <v>0.0263</v>
      </c>
      <c r="R140" s="173">
        <f>Q140*H140</f>
        <v>12.361000000000001</v>
      </c>
      <c r="S140" s="173">
        <v>0</v>
      </c>
      <c r="T140" s="174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75" t="s">
        <v>140</v>
      </c>
      <c r="AT140" s="175" t="s">
        <v>136</v>
      </c>
      <c r="AU140" s="175" t="s">
        <v>80</v>
      </c>
      <c r="AY140" s="15" t="s">
        <v>112</v>
      </c>
      <c r="BE140" s="176">
        <f>IF(N140="základní",J140,0)</f>
        <v>0</v>
      </c>
      <c r="BF140" s="176">
        <f>IF(N140="snížená",J140,0)</f>
        <v>0</v>
      </c>
      <c r="BG140" s="176">
        <f>IF(N140="zákl. přenesená",J140,0)</f>
        <v>0</v>
      </c>
      <c r="BH140" s="176">
        <f>IF(N140="sníž. přenesená",J140,0)</f>
        <v>0</v>
      </c>
      <c r="BI140" s="176">
        <f>IF(N140="nulová",J140,0)</f>
        <v>0</v>
      </c>
      <c r="BJ140" s="15" t="s">
        <v>78</v>
      </c>
      <c r="BK140" s="176">
        <f>ROUND(I140*H140,2)</f>
        <v>0</v>
      </c>
      <c r="BL140" s="15" t="s">
        <v>118</v>
      </c>
      <c r="BM140" s="175" t="s">
        <v>172</v>
      </c>
    </row>
    <row r="141" s="2" customFormat="1" ht="16.5" customHeight="1">
      <c r="A141" s="34"/>
      <c r="B141" s="162"/>
      <c r="C141" s="163" t="s">
        <v>173</v>
      </c>
      <c r="D141" s="163" t="s">
        <v>114</v>
      </c>
      <c r="E141" s="164" t="s">
        <v>174</v>
      </c>
      <c r="F141" s="165" t="s">
        <v>175</v>
      </c>
      <c r="G141" s="166" t="s">
        <v>176</v>
      </c>
      <c r="H141" s="167">
        <v>1</v>
      </c>
      <c r="I141" s="168"/>
      <c r="J141" s="169">
        <f>ROUND(I141*H141,2)</f>
        <v>0</v>
      </c>
      <c r="K141" s="170"/>
      <c r="L141" s="35"/>
      <c r="M141" s="171" t="s">
        <v>1</v>
      </c>
      <c r="N141" s="172" t="s">
        <v>38</v>
      </c>
      <c r="O141" s="73"/>
      <c r="P141" s="173">
        <f>O141*H141</f>
        <v>0</v>
      </c>
      <c r="Q141" s="173">
        <v>0</v>
      </c>
      <c r="R141" s="173">
        <f>Q141*H141</f>
        <v>0</v>
      </c>
      <c r="S141" s="173">
        <v>0</v>
      </c>
      <c r="T141" s="174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75" t="s">
        <v>118</v>
      </c>
      <c r="AT141" s="175" t="s">
        <v>114</v>
      </c>
      <c r="AU141" s="175" t="s">
        <v>80</v>
      </c>
      <c r="AY141" s="15" t="s">
        <v>112</v>
      </c>
      <c r="BE141" s="176">
        <f>IF(N141="základní",J141,0)</f>
        <v>0</v>
      </c>
      <c r="BF141" s="176">
        <f>IF(N141="snížená",J141,0)</f>
        <v>0</v>
      </c>
      <c r="BG141" s="176">
        <f>IF(N141="zákl. přenesená",J141,0)</f>
        <v>0</v>
      </c>
      <c r="BH141" s="176">
        <f>IF(N141="sníž. přenesená",J141,0)</f>
        <v>0</v>
      </c>
      <c r="BI141" s="176">
        <f>IF(N141="nulová",J141,0)</f>
        <v>0</v>
      </c>
      <c r="BJ141" s="15" t="s">
        <v>78</v>
      </c>
      <c r="BK141" s="176">
        <f>ROUND(I141*H141,2)</f>
        <v>0</v>
      </c>
      <c r="BL141" s="15" t="s">
        <v>118</v>
      </c>
      <c r="BM141" s="175" t="s">
        <v>177</v>
      </c>
    </row>
    <row r="142" s="12" customFormat="1" ht="22.8" customHeight="1">
      <c r="A142" s="12"/>
      <c r="B142" s="149"/>
      <c r="C142" s="12"/>
      <c r="D142" s="150" t="s">
        <v>72</v>
      </c>
      <c r="E142" s="160" t="s">
        <v>178</v>
      </c>
      <c r="F142" s="160" t="s">
        <v>179</v>
      </c>
      <c r="G142" s="12"/>
      <c r="H142" s="12"/>
      <c r="I142" s="152"/>
      <c r="J142" s="161">
        <f>BK142</f>
        <v>0</v>
      </c>
      <c r="K142" s="12"/>
      <c r="L142" s="149"/>
      <c r="M142" s="154"/>
      <c r="N142" s="155"/>
      <c r="O142" s="155"/>
      <c r="P142" s="156">
        <f>SUM(P143:P146)</f>
        <v>0</v>
      </c>
      <c r="Q142" s="155"/>
      <c r="R142" s="156">
        <f>SUM(R143:R146)</f>
        <v>0</v>
      </c>
      <c r="S142" s="155"/>
      <c r="T142" s="157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0" t="s">
        <v>78</v>
      </c>
      <c r="AT142" s="158" t="s">
        <v>72</v>
      </c>
      <c r="AU142" s="158" t="s">
        <v>78</v>
      </c>
      <c r="AY142" s="150" t="s">
        <v>112</v>
      </c>
      <c r="BK142" s="159">
        <f>SUM(BK143:BK146)</f>
        <v>0</v>
      </c>
    </row>
    <row r="143" s="2" customFormat="1" ht="24.15" customHeight="1">
      <c r="A143" s="34"/>
      <c r="B143" s="162"/>
      <c r="C143" s="163" t="s">
        <v>180</v>
      </c>
      <c r="D143" s="163" t="s">
        <v>114</v>
      </c>
      <c r="E143" s="164" t="s">
        <v>181</v>
      </c>
      <c r="F143" s="165" t="s">
        <v>182</v>
      </c>
      <c r="G143" s="166" t="s">
        <v>183</v>
      </c>
      <c r="H143" s="167">
        <v>478</v>
      </c>
      <c r="I143" s="168"/>
      <c r="J143" s="169">
        <f>ROUND(I143*H143,2)</f>
        <v>0</v>
      </c>
      <c r="K143" s="170"/>
      <c r="L143" s="35"/>
      <c r="M143" s="171" t="s">
        <v>1</v>
      </c>
      <c r="N143" s="172" t="s">
        <v>38</v>
      </c>
      <c r="O143" s="73"/>
      <c r="P143" s="173">
        <f>O143*H143</f>
        <v>0</v>
      </c>
      <c r="Q143" s="173">
        <v>0</v>
      </c>
      <c r="R143" s="173">
        <f>Q143*H143</f>
        <v>0</v>
      </c>
      <c r="S143" s="173">
        <v>0</v>
      </c>
      <c r="T143" s="174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75" t="s">
        <v>118</v>
      </c>
      <c r="AT143" s="175" t="s">
        <v>114</v>
      </c>
      <c r="AU143" s="175" t="s">
        <v>80</v>
      </c>
      <c r="AY143" s="15" t="s">
        <v>112</v>
      </c>
      <c r="BE143" s="176">
        <f>IF(N143="základní",J143,0)</f>
        <v>0</v>
      </c>
      <c r="BF143" s="176">
        <f>IF(N143="snížená",J143,0)</f>
        <v>0</v>
      </c>
      <c r="BG143" s="176">
        <f>IF(N143="zákl. přenesená",J143,0)</f>
        <v>0</v>
      </c>
      <c r="BH143" s="176">
        <f>IF(N143="sníž. přenesená",J143,0)</f>
        <v>0</v>
      </c>
      <c r="BI143" s="176">
        <f>IF(N143="nulová",J143,0)</f>
        <v>0</v>
      </c>
      <c r="BJ143" s="15" t="s">
        <v>78</v>
      </c>
      <c r="BK143" s="176">
        <f>ROUND(I143*H143,2)</f>
        <v>0</v>
      </c>
      <c r="BL143" s="15" t="s">
        <v>118</v>
      </c>
      <c r="BM143" s="175" t="s">
        <v>184</v>
      </c>
    </row>
    <row r="144" s="2" customFormat="1" ht="24.15" customHeight="1">
      <c r="A144" s="34"/>
      <c r="B144" s="162"/>
      <c r="C144" s="163" t="s">
        <v>185</v>
      </c>
      <c r="D144" s="163" t="s">
        <v>114</v>
      </c>
      <c r="E144" s="164" t="s">
        <v>186</v>
      </c>
      <c r="F144" s="165" t="s">
        <v>187</v>
      </c>
      <c r="G144" s="166" t="s">
        <v>183</v>
      </c>
      <c r="H144" s="167">
        <v>478</v>
      </c>
      <c r="I144" s="168"/>
      <c r="J144" s="169">
        <f>ROUND(I144*H144,2)</f>
        <v>0</v>
      </c>
      <c r="K144" s="170"/>
      <c r="L144" s="35"/>
      <c r="M144" s="171" t="s">
        <v>1</v>
      </c>
      <c r="N144" s="172" t="s">
        <v>38</v>
      </c>
      <c r="O144" s="73"/>
      <c r="P144" s="173">
        <f>O144*H144</f>
        <v>0</v>
      </c>
      <c r="Q144" s="173">
        <v>0</v>
      </c>
      <c r="R144" s="173">
        <f>Q144*H144</f>
        <v>0</v>
      </c>
      <c r="S144" s="173">
        <v>0</v>
      </c>
      <c r="T144" s="174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75" t="s">
        <v>118</v>
      </c>
      <c r="AT144" s="175" t="s">
        <v>114</v>
      </c>
      <c r="AU144" s="175" t="s">
        <v>80</v>
      </c>
      <c r="AY144" s="15" t="s">
        <v>112</v>
      </c>
      <c r="BE144" s="176">
        <f>IF(N144="základní",J144,0)</f>
        <v>0</v>
      </c>
      <c r="BF144" s="176">
        <f>IF(N144="snížená",J144,0)</f>
        <v>0</v>
      </c>
      <c r="BG144" s="176">
        <f>IF(N144="zákl. přenesená",J144,0)</f>
        <v>0</v>
      </c>
      <c r="BH144" s="176">
        <f>IF(N144="sníž. přenesená",J144,0)</f>
        <v>0</v>
      </c>
      <c r="BI144" s="176">
        <f>IF(N144="nulová",J144,0)</f>
        <v>0</v>
      </c>
      <c r="BJ144" s="15" t="s">
        <v>78</v>
      </c>
      <c r="BK144" s="176">
        <f>ROUND(I144*H144,2)</f>
        <v>0</v>
      </c>
      <c r="BL144" s="15" t="s">
        <v>118</v>
      </c>
      <c r="BM144" s="175" t="s">
        <v>188</v>
      </c>
    </row>
    <row r="145" s="2" customFormat="1" ht="37.8" customHeight="1">
      <c r="A145" s="34"/>
      <c r="B145" s="162"/>
      <c r="C145" s="163" t="s">
        <v>189</v>
      </c>
      <c r="D145" s="163" t="s">
        <v>114</v>
      </c>
      <c r="E145" s="164" t="s">
        <v>190</v>
      </c>
      <c r="F145" s="165" t="s">
        <v>191</v>
      </c>
      <c r="G145" s="166" t="s">
        <v>183</v>
      </c>
      <c r="H145" s="167">
        <v>166</v>
      </c>
      <c r="I145" s="168"/>
      <c r="J145" s="169">
        <f>ROUND(I145*H145,2)</f>
        <v>0</v>
      </c>
      <c r="K145" s="170"/>
      <c r="L145" s="35"/>
      <c r="M145" s="171" t="s">
        <v>1</v>
      </c>
      <c r="N145" s="172" t="s">
        <v>38</v>
      </c>
      <c r="O145" s="73"/>
      <c r="P145" s="173">
        <f>O145*H145</f>
        <v>0</v>
      </c>
      <c r="Q145" s="173">
        <v>0</v>
      </c>
      <c r="R145" s="173">
        <f>Q145*H145</f>
        <v>0</v>
      </c>
      <c r="S145" s="173">
        <v>0</v>
      </c>
      <c r="T145" s="174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75" t="s">
        <v>118</v>
      </c>
      <c r="AT145" s="175" t="s">
        <v>114</v>
      </c>
      <c r="AU145" s="175" t="s">
        <v>80</v>
      </c>
      <c r="AY145" s="15" t="s">
        <v>112</v>
      </c>
      <c r="BE145" s="176">
        <f>IF(N145="základní",J145,0)</f>
        <v>0</v>
      </c>
      <c r="BF145" s="176">
        <f>IF(N145="snížená",J145,0)</f>
        <v>0</v>
      </c>
      <c r="BG145" s="176">
        <f>IF(N145="zákl. přenesená",J145,0)</f>
        <v>0</v>
      </c>
      <c r="BH145" s="176">
        <f>IF(N145="sníž. přenesená",J145,0)</f>
        <v>0</v>
      </c>
      <c r="BI145" s="176">
        <f>IF(N145="nulová",J145,0)</f>
        <v>0</v>
      </c>
      <c r="BJ145" s="15" t="s">
        <v>78</v>
      </c>
      <c r="BK145" s="176">
        <f>ROUND(I145*H145,2)</f>
        <v>0</v>
      </c>
      <c r="BL145" s="15" t="s">
        <v>118</v>
      </c>
      <c r="BM145" s="175" t="s">
        <v>192</v>
      </c>
    </row>
    <row r="146" s="2" customFormat="1" ht="44.25" customHeight="1">
      <c r="A146" s="34"/>
      <c r="B146" s="162"/>
      <c r="C146" s="163" t="s">
        <v>193</v>
      </c>
      <c r="D146" s="163" t="s">
        <v>114</v>
      </c>
      <c r="E146" s="164" t="s">
        <v>194</v>
      </c>
      <c r="F146" s="165" t="s">
        <v>195</v>
      </c>
      <c r="G146" s="166" t="s">
        <v>183</v>
      </c>
      <c r="H146" s="167">
        <v>312</v>
      </c>
      <c r="I146" s="168"/>
      <c r="J146" s="169">
        <f>ROUND(I146*H146,2)</f>
        <v>0</v>
      </c>
      <c r="K146" s="170"/>
      <c r="L146" s="35"/>
      <c r="M146" s="171" t="s">
        <v>1</v>
      </c>
      <c r="N146" s="172" t="s">
        <v>38</v>
      </c>
      <c r="O146" s="73"/>
      <c r="P146" s="173">
        <f>O146*H146</f>
        <v>0</v>
      </c>
      <c r="Q146" s="173">
        <v>0</v>
      </c>
      <c r="R146" s="173">
        <f>Q146*H146</f>
        <v>0</v>
      </c>
      <c r="S146" s="173">
        <v>0</v>
      </c>
      <c r="T146" s="174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75" t="s">
        <v>118</v>
      </c>
      <c r="AT146" s="175" t="s">
        <v>114</v>
      </c>
      <c r="AU146" s="175" t="s">
        <v>80</v>
      </c>
      <c r="AY146" s="15" t="s">
        <v>112</v>
      </c>
      <c r="BE146" s="176">
        <f>IF(N146="základní",J146,0)</f>
        <v>0</v>
      </c>
      <c r="BF146" s="176">
        <f>IF(N146="snížená",J146,0)</f>
        <v>0</v>
      </c>
      <c r="BG146" s="176">
        <f>IF(N146="zákl. přenesená",J146,0)</f>
        <v>0</v>
      </c>
      <c r="BH146" s="176">
        <f>IF(N146="sníž. přenesená",J146,0)</f>
        <v>0</v>
      </c>
      <c r="BI146" s="176">
        <f>IF(N146="nulová",J146,0)</f>
        <v>0</v>
      </c>
      <c r="BJ146" s="15" t="s">
        <v>78</v>
      </c>
      <c r="BK146" s="176">
        <f>ROUND(I146*H146,2)</f>
        <v>0</v>
      </c>
      <c r="BL146" s="15" t="s">
        <v>118</v>
      </c>
      <c r="BM146" s="175" t="s">
        <v>196</v>
      </c>
    </row>
    <row r="147" s="12" customFormat="1" ht="25.92" customHeight="1">
      <c r="A147" s="12"/>
      <c r="B147" s="149"/>
      <c r="C147" s="12"/>
      <c r="D147" s="150" t="s">
        <v>72</v>
      </c>
      <c r="E147" s="151" t="s">
        <v>197</v>
      </c>
      <c r="F147" s="151" t="s">
        <v>198</v>
      </c>
      <c r="G147" s="12"/>
      <c r="H147" s="12"/>
      <c r="I147" s="152"/>
      <c r="J147" s="153">
        <f>BK147</f>
        <v>0</v>
      </c>
      <c r="K147" s="12"/>
      <c r="L147" s="149"/>
      <c r="M147" s="154"/>
      <c r="N147" s="155"/>
      <c r="O147" s="155"/>
      <c r="P147" s="156">
        <f>P148+P151+P153</f>
        <v>0</v>
      </c>
      <c r="Q147" s="155"/>
      <c r="R147" s="156">
        <f>R148+R151+R153</f>
        <v>0.027720000000000002</v>
      </c>
      <c r="S147" s="155"/>
      <c r="T147" s="157">
        <f>T148+T151+T153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50" t="s">
        <v>131</v>
      </c>
      <c r="AT147" s="158" t="s">
        <v>72</v>
      </c>
      <c r="AU147" s="158" t="s">
        <v>73</v>
      </c>
      <c r="AY147" s="150" t="s">
        <v>112</v>
      </c>
      <c r="BK147" s="159">
        <f>BK148+BK151+BK153</f>
        <v>0</v>
      </c>
    </row>
    <row r="148" s="12" customFormat="1" ht="22.8" customHeight="1">
      <c r="A148" s="12"/>
      <c r="B148" s="149"/>
      <c r="C148" s="12"/>
      <c r="D148" s="150" t="s">
        <v>72</v>
      </c>
      <c r="E148" s="160" t="s">
        <v>199</v>
      </c>
      <c r="F148" s="160" t="s">
        <v>200</v>
      </c>
      <c r="G148" s="12"/>
      <c r="H148" s="12"/>
      <c r="I148" s="152"/>
      <c r="J148" s="161">
        <f>BK148</f>
        <v>0</v>
      </c>
      <c r="K148" s="12"/>
      <c r="L148" s="149"/>
      <c r="M148" s="154"/>
      <c r="N148" s="155"/>
      <c r="O148" s="155"/>
      <c r="P148" s="156">
        <f>SUM(P149:P150)</f>
        <v>0</v>
      </c>
      <c r="Q148" s="155"/>
      <c r="R148" s="156">
        <f>SUM(R149:R150)</f>
        <v>0</v>
      </c>
      <c r="S148" s="155"/>
      <c r="T148" s="157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0" t="s">
        <v>131</v>
      </c>
      <c r="AT148" s="158" t="s">
        <v>72</v>
      </c>
      <c r="AU148" s="158" t="s">
        <v>78</v>
      </c>
      <c r="AY148" s="150" t="s">
        <v>112</v>
      </c>
      <c r="BK148" s="159">
        <f>SUM(BK149:BK150)</f>
        <v>0</v>
      </c>
    </row>
    <row r="149" s="2" customFormat="1" ht="16.5" customHeight="1">
      <c r="A149" s="34"/>
      <c r="B149" s="162"/>
      <c r="C149" s="163" t="s">
        <v>201</v>
      </c>
      <c r="D149" s="163" t="s">
        <v>114</v>
      </c>
      <c r="E149" s="164" t="s">
        <v>202</v>
      </c>
      <c r="F149" s="165" t="s">
        <v>203</v>
      </c>
      <c r="G149" s="166" t="s">
        <v>176</v>
      </c>
      <c r="H149" s="167">
        <v>1</v>
      </c>
      <c r="I149" s="168"/>
      <c r="J149" s="169">
        <f>ROUND(I149*H149,2)</f>
        <v>0</v>
      </c>
      <c r="K149" s="170"/>
      <c r="L149" s="35"/>
      <c r="M149" s="171" t="s">
        <v>1</v>
      </c>
      <c r="N149" s="172" t="s">
        <v>38</v>
      </c>
      <c r="O149" s="73"/>
      <c r="P149" s="173">
        <f>O149*H149</f>
        <v>0</v>
      </c>
      <c r="Q149" s="173">
        <v>0</v>
      </c>
      <c r="R149" s="173">
        <f>Q149*H149</f>
        <v>0</v>
      </c>
      <c r="S149" s="173">
        <v>0</v>
      </c>
      <c r="T149" s="174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75" t="s">
        <v>204</v>
      </c>
      <c r="AT149" s="175" t="s">
        <v>114</v>
      </c>
      <c r="AU149" s="175" t="s">
        <v>80</v>
      </c>
      <c r="AY149" s="15" t="s">
        <v>112</v>
      </c>
      <c r="BE149" s="176">
        <f>IF(N149="základní",J149,0)</f>
        <v>0</v>
      </c>
      <c r="BF149" s="176">
        <f>IF(N149="snížená",J149,0)</f>
        <v>0</v>
      </c>
      <c r="BG149" s="176">
        <f>IF(N149="zákl. přenesená",J149,0)</f>
        <v>0</v>
      </c>
      <c r="BH149" s="176">
        <f>IF(N149="sníž. přenesená",J149,0)</f>
        <v>0</v>
      </c>
      <c r="BI149" s="176">
        <f>IF(N149="nulová",J149,0)</f>
        <v>0</v>
      </c>
      <c r="BJ149" s="15" t="s">
        <v>78</v>
      </c>
      <c r="BK149" s="176">
        <f>ROUND(I149*H149,2)</f>
        <v>0</v>
      </c>
      <c r="BL149" s="15" t="s">
        <v>204</v>
      </c>
      <c r="BM149" s="175" t="s">
        <v>205</v>
      </c>
    </row>
    <row r="150" s="2" customFormat="1" ht="16.5" customHeight="1">
      <c r="A150" s="34"/>
      <c r="B150" s="162"/>
      <c r="C150" s="163" t="s">
        <v>206</v>
      </c>
      <c r="D150" s="163" t="s">
        <v>114</v>
      </c>
      <c r="E150" s="164" t="s">
        <v>207</v>
      </c>
      <c r="F150" s="165" t="s">
        <v>208</v>
      </c>
      <c r="G150" s="166" t="s">
        <v>176</v>
      </c>
      <c r="H150" s="167">
        <v>1</v>
      </c>
      <c r="I150" s="168"/>
      <c r="J150" s="169">
        <f>ROUND(I150*H150,2)</f>
        <v>0</v>
      </c>
      <c r="K150" s="170"/>
      <c r="L150" s="35"/>
      <c r="M150" s="171" t="s">
        <v>1</v>
      </c>
      <c r="N150" s="172" t="s">
        <v>38</v>
      </c>
      <c r="O150" s="73"/>
      <c r="P150" s="173">
        <f>O150*H150</f>
        <v>0</v>
      </c>
      <c r="Q150" s="173">
        <v>0</v>
      </c>
      <c r="R150" s="173">
        <f>Q150*H150</f>
        <v>0</v>
      </c>
      <c r="S150" s="173">
        <v>0</v>
      </c>
      <c r="T150" s="174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75" t="s">
        <v>204</v>
      </c>
      <c r="AT150" s="175" t="s">
        <v>114</v>
      </c>
      <c r="AU150" s="175" t="s">
        <v>80</v>
      </c>
      <c r="AY150" s="15" t="s">
        <v>112</v>
      </c>
      <c r="BE150" s="176">
        <f>IF(N150="základní",J150,0)</f>
        <v>0</v>
      </c>
      <c r="BF150" s="176">
        <f>IF(N150="snížená",J150,0)</f>
        <v>0</v>
      </c>
      <c r="BG150" s="176">
        <f>IF(N150="zákl. přenesená",J150,0)</f>
        <v>0</v>
      </c>
      <c r="BH150" s="176">
        <f>IF(N150="sníž. přenesená",J150,0)</f>
        <v>0</v>
      </c>
      <c r="BI150" s="176">
        <f>IF(N150="nulová",J150,0)</f>
        <v>0</v>
      </c>
      <c r="BJ150" s="15" t="s">
        <v>78</v>
      </c>
      <c r="BK150" s="176">
        <f>ROUND(I150*H150,2)</f>
        <v>0</v>
      </c>
      <c r="BL150" s="15" t="s">
        <v>204</v>
      </c>
      <c r="BM150" s="175" t="s">
        <v>209</v>
      </c>
    </row>
    <row r="151" s="12" customFormat="1" ht="22.8" customHeight="1">
      <c r="A151" s="12"/>
      <c r="B151" s="149"/>
      <c r="C151" s="12"/>
      <c r="D151" s="150" t="s">
        <v>72</v>
      </c>
      <c r="E151" s="160" t="s">
        <v>210</v>
      </c>
      <c r="F151" s="160" t="s">
        <v>211</v>
      </c>
      <c r="G151" s="12"/>
      <c r="H151" s="12"/>
      <c r="I151" s="152"/>
      <c r="J151" s="161">
        <f>BK151</f>
        <v>0</v>
      </c>
      <c r="K151" s="12"/>
      <c r="L151" s="149"/>
      <c r="M151" s="154"/>
      <c r="N151" s="155"/>
      <c r="O151" s="155"/>
      <c r="P151" s="156">
        <f>P152</f>
        <v>0</v>
      </c>
      <c r="Q151" s="155"/>
      <c r="R151" s="156">
        <f>R152</f>
        <v>0</v>
      </c>
      <c r="S151" s="155"/>
      <c r="T151" s="157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50" t="s">
        <v>131</v>
      </c>
      <c r="AT151" s="158" t="s">
        <v>72</v>
      </c>
      <c r="AU151" s="158" t="s">
        <v>78</v>
      </c>
      <c r="AY151" s="150" t="s">
        <v>112</v>
      </c>
      <c r="BK151" s="159">
        <f>BK152</f>
        <v>0</v>
      </c>
    </row>
    <row r="152" s="2" customFormat="1" ht="16.5" customHeight="1">
      <c r="A152" s="34"/>
      <c r="B152" s="162"/>
      <c r="C152" s="163" t="s">
        <v>7</v>
      </c>
      <c r="D152" s="163" t="s">
        <v>114</v>
      </c>
      <c r="E152" s="164" t="s">
        <v>212</v>
      </c>
      <c r="F152" s="165" t="s">
        <v>211</v>
      </c>
      <c r="G152" s="166" t="s">
        <v>213</v>
      </c>
      <c r="H152" s="167">
        <v>1</v>
      </c>
      <c r="I152" s="168"/>
      <c r="J152" s="169">
        <f>ROUND(I152*H152,2)</f>
        <v>0</v>
      </c>
      <c r="K152" s="170"/>
      <c r="L152" s="35"/>
      <c r="M152" s="171" t="s">
        <v>1</v>
      </c>
      <c r="N152" s="172" t="s">
        <v>38</v>
      </c>
      <c r="O152" s="73"/>
      <c r="P152" s="173">
        <f>O152*H152</f>
        <v>0</v>
      </c>
      <c r="Q152" s="173">
        <v>0</v>
      </c>
      <c r="R152" s="173">
        <f>Q152*H152</f>
        <v>0</v>
      </c>
      <c r="S152" s="173">
        <v>0</v>
      </c>
      <c r="T152" s="174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75" t="s">
        <v>204</v>
      </c>
      <c r="AT152" s="175" t="s">
        <v>114</v>
      </c>
      <c r="AU152" s="175" t="s">
        <v>80</v>
      </c>
      <c r="AY152" s="15" t="s">
        <v>112</v>
      </c>
      <c r="BE152" s="176">
        <f>IF(N152="základní",J152,0)</f>
        <v>0</v>
      </c>
      <c r="BF152" s="176">
        <f>IF(N152="snížená",J152,0)</f>
        <v>0</v>
      </c>
      <c r="BG152" s="176">
        <f>IF(N152="zákl. přenesená",J152,0)</f>
        <v>0</v>
      </c>
      <c r="BH152" s="176">
        <f>IF(N152="sníž. přenesená",J152,0)</f>
        <v>0</v>
      </c>
      <c r="BI152" s="176">
        <f>IF(N152="nulová",J152,0)</f>
        <v>0</v>
      </c>
      <c r="BJ152" s="15" t="s">
        <v>78</v>
      </c>
      <c r="BK152" s="176">
        <f>ROUND(I152*H152,2)</f>
        <v>0</v>
      </c>
      <c r="BL152" s="15" t="s">
        <v>204</v>
      </c>
      <c r="BM152" s="175" t="s">
        <v>214</v>
      </c>
    </row>
    <row r="153" s="12" customFormat="1" ht="22.8" customHeight="1">
      <c r="A153" s="12"/>
      <c r="B153" s="149"/>
      <c r="C153" s="12"/>
      <c r="D153" s="150" t="s">
        <v>72</v>
      </c>
      <c r="E153" s="160" t="s">
        <v>215</v>
      </c>
      <c r="F153" s="160" t="s">
        <v>216</v>
      </c>
      <c r="G153" s="12"/>
      <c r="H153" s="12"/>
      <c r="I153" s="152"/>
      <c r="J153" s="161">
        <f>BK153</f>
        <v>0</v>
      </c>
      <c r="K153" s="12"/>
      <c r="L153" s="149"/>
      <c r="M153" s="154"/>
      <c r="N153" s="155"/>
      <c r="O153" s="155"/>
      <c r="P153" s="156">
        <f>SUM(P154:P156)</f>
        <v>0</v>
      </c>
      <c r="Q153" s="155"/>
      <c r="R153" s="156">
        <f>SUM(R154:R156)</f>
        <v>0.027720000000000002</v>
      </c>
      <c r="S153" s="155"/>
      <c r="T153" s="157">
        <f>SUM(T154:T156)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0" t="s">
        <v>131</v>
      </c>
      <c r="AT153" s="158" t="s">
        <v>72</v>
      </c>
      <c r="AU153" s="158" t="s">
        <v>78</v>
      </c>
      <c r="AY153" s="150" t="s">
        <v>112</v>
      </c>
      <c r="BK153" s="159">
        <f>SUM(BK154:BK156)</f>
        <v>0</v>
      </c>
    </row>
    <row r="154" s="2" customFormat="1" ht="16.5" customHeight="1">
      <c r="A154" s="34"/>
      <c r="B154" s="162"/>
      <c r="C154" s="163" t="s">
        <v>217</v>
      </c>
      <c r="D154" s="163" t="s">
        <v>114</v>
      </c>
      <c r="E154" s="164" t="s">
        <v>218</v>
      </c>
      <c r="F154" s="165" t="s">
        <v>219</v>
      </c>
      <c r="G154" s="166" t="s">
        <v>213</v>
      </c>
      <c r="H154" s="167">
        <v>1</v>
      </c>
      <c r="I154" s="168"/>
      <c r="J154" s="169">
        <f>ROUND(I154*H154,2)</f>
        <v>0</v>
      </c>
      <c r="K154" s="170"/>
      <c r="L154" s="35"/>
      <c r="M154" s="171" t="s">
        <v>1</v>
      </c>
      <c r="N154" s="172" t="s">
        <v>38</v>
      </c>
      <c r="O154" s="73"/>
      <c r="P154" s="173">
        <f>O154*H154</f>
        <v>0</v>
      </c>
      <c r="Q154" s="173">
        <v>0</v>
      </c>
      <c r="R154" s="173">
        <f>Q154*H154</f>
        <v>0</v>
      </c>
      <c r="S154" s="173">
        <v>0</v>
      </c>
      <c r="T154" s="174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75" t="s">
        <v>204</v>
      </c>
      <c r="AT154" s="175" t="s">
        <v>114</v>
      </c>
      <c r="AU154" s="175" t="s">
        <v>80</v>
      </c>
      <c r="AY154" s="15" t="s">
        <v>112</v>
      </c>
      <c r="BE154" s="176">
        <f>IF(N154="základní",J154,0)</f>
        <v>0</v>
      </c>
      <c r="BF154" s="176">
        <f>IF(N154="snížená",J154,0)</f>
        <v>0</v>
      </c>
      <c r="BG154" s="176">
        <f>IF(N154="zákl. přenesená",J154,0)</f>
        <v>0</v>
      </c>
      <c r="BH154" s="176">
        <f>IF(N154="sníž. přenesená",J154,0)</f>
        <v>0</v>
      </c>
      <c r="BI154" s="176">
        <f>IF(N154="nulová",J154,0)</f>
        <v>0</v>
      </c>
      <c r="BJ154" s="15" t="s">
        <v>78</v>
      </c>
      <c r="BK154" s="176">
        <f>ROUND(I154*H154,2)</f>
        <v>0</v>
      </c>
      <c r="BL154" s="15" t="s">
        <v>204</v>
      </c>
      <c r="BM154" s="175" t="s">
        <v>220</v>
      </c>
    </row>
    <row r="155" s="2" customFormat="1" ht="16.5" customHeight="1">
      <c r="A155" s="34"/>
      <c r="B155" s="162"/>
      <c r="C155" s="163" t="s">
        <v>221</v>
      </c>
      <c r="D155" s="163" t="s">
        <v>114</v>
      </c>
      <c r="E155" s="164" t="s">
        <v>222</v>
      </c>
      <c r="F155" s="165" t="s">
        <v>223</v>
      </c>
      <c r="G155" s="166" t="s">
        <v>117</v>
      </c>
      <c r="H155" s="167">
        <v>2</v>
      </c>
      <c r="I155" s="168"/>
      <c r="J155" s="169">
        <f>ROUND(I155*H155,2)</f>
        <v>0</v>
      </c>
      <c r="K155" s="170"/>
      <c r="L155" s="35"/>
      <c r="M155" s="171" t="s">
        <v>1</v>
      </c>
      <c r="N155" s="172" t="s">
        <v>38</v>
      </c>
      <c r="O155" s="73"/>
      <c r="P155" s="173">
        <f>O155*H155</f>
        <v>0</v>
      </c>
      <c r="Q155" s="173">
        <v>0.013860000000000001</v>
      </c>
      <c r="R155" s="173">
        <f>Q155*H155</f>
        <v>0.027720000000000002</v>
      </c>
      <c r="S155" s="173">
        <v>0</v>
      </c>
      <c r="T155" s="174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75" t="s">
        <v>118</v>
      </c>
      <c r="AT155" s="175" t="s">
        <v>114</v>
      </c>
      <c r="AU155" s="175" t="s">
        <v>80</v>
      </c>
      <c r="AY155" s="15" t="s">
        <v>112</v>
      </c>
      <c r="BE155" s="176">
        <f>IF(N155="základní",J155,0)</f>
        <v>0</v>
      </c>
      <c r="BF155" s="176">
        <f>IF(N155="snížená",J155,0)</f>
        <v>0</v>
      </c>
      <c r="BG155" s="176">
        <f>IF(N155="zákl. přenesená",J155,0)</f>
        <v>0</v>
      </c>
      <c r="BH155" s="176">
        <f>IF(N155="sníž. přenesená",J155,0)</f>
        <v>0</v>
      </c>
      <c r="BI155" s="176">
        <f>IF(N155="nulová",J155,0)</f>
        <v>0</v>
      </c>
      <c r="BJ155" s="15" t="s">
        <v>78</v>
      </c>
      <c r="BK155" s="176">
        <f>ROUND(I155*H155,2)</f>
        <v>0</v>
      </c>
      <c r="BL155" s="15" t="s">
        <v>118</v>
      </c>
      <c r="BM155" s="175" t="s">
        <v>224</v>
      </c>
    </row>
    <row r="156" s="2" customFormat="1" ht="16.5" customHeight="1">
      <c r="A156" s="34"/>
      <c r="B156" s="162"/>
      <c r="C156" s="163" t="s">
        <v>225</v>
      </c>
      <c r="D156" s="163" t="s">
        <v>114</v>
      </c>
      <c r="E156" s="164" t="s">
        <v>226</v>
      </c>
      <c r="F156" s="165" t="s">
        <v>227</v>
      </c>
      <c r="G156" s="166" t="s">
        <v>228</v>
      </c>
      <c r="H156" s="167">
        <v>1</v>
      </c>
      <c r="I156" s="168"/>
      <c r="J156" s="169">
        <f>ROUND(I156*H156,2)</f>
        <v>0</v>
      </c>
      <c r="K156" s="170"/>
      <c r="L156" s="35"/>
      <c r="M156" s="188" t="s">
        <v>1</v>
      </c>
      <c r="N156" s="189" t="s">
        <v>38</v>
      </c>
      <c r="O156" s="190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75" t="s">
        <v>118</v>
      </c>
      <c r="AT156" s="175" t="s">
        <v>114</v>
      </c>
      <c r="AU156" s="175" t="s">
        <v>80</v>
      </c>
      <c r="AY156" s="15" t="s">
        <v>112</v>
      </c>
      <c r="BE156" s="176">
        <f>IF(N156="základní",J156,0)</f>
        <v>0</v>
      </c>
      <c r="BF156" s="176">
        <f>IF(N156="snížená",J156,0)</f>
        <v>0</v>
      </c>
      <c r="BG156" s="176">
        <f>IF(N156="zákl. přenesená",J156,0)</f>
        <v>0</v>
      </c>
      <c r="BH156" s="176">
        <f>IF(N156="sníž. přenesená",J156,0)</f>
        <v>0</v>
      </c>
      <c r="BI156" s="176">
        <f>IF(N156="nulová",J156,0)</f>
        <v>0</v>
      </c>
      <c r="BJ156" s="15" t="s">
        <v>78</v>
      </c>
      <c r="BK156" s="176">
        <f>ROUND(I156*H156,2)</f>
        <v>0</v>
      </c>
      <c r="BL156" s="15" t="s">
        <v>118</v>
      </c>
      <c r="BM156" s="175" t="s">
        <v>229</v>
      </c>
    </row>
    <row r="157" s="2" customFormat="1" ht="6.96" customHeight="1">
      <c r="A157" s="34"/>
      <c r="B157" s="56"/>
      <c r="C157" s="57"/>
      <c r="D157" s="57"/>
      <c r="E157" s="57"/>
      <c r="F157" s="57"/>
      <c r="G157" s="57"/>
      <c r="H157" s="57"/>
      <c r="I157" s="57"/>
      <c r="J157" s="57"/>
      <c r="K157" s="57"/>
      <c r="L157" s="35"/>
      <c r="M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</row>
  </sheetData>
  <autoFilter ref="C121:K156"/>
  <mergeCells count="6">
    <mergeCell ref="E7:H7"/>
    <mergeCell ref="E16:H16"/>
    <mergeCell ref="E25:H25"/>
    <mergeCell ref="E85:H85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Sobol</dc:creator>
  <cp:lastModifiedBy>Jiří Sobol</cp:lastModifiedBy>
  <dcterms:created xsi:type="dcterms:W3CDTF">2025-08-11T06:10:46Z</dcterms:created>
  <dcterms:modified xsi:type="dcterms:W3CDTF">2025-08-11T06:10:47Z</dcterms:modified>
</cp:coreProperties>
</file>