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Data\Disk\Zakázky\821 - MŠ Pohádka\Oprava stěny\"/>
    </mc:Choice>
  </mc:AlternateContent>
  <xr:revisionPtr revIDLastSave="0" documentId="13_ncr:1_{7ABC5EBC-9001-45E2-B58E-2D58E85A87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kovní mobiliář a herní prvky" sheetId="4" r:id="rId1"/>
  </sheets>
  <definedNames>
    <definedName name="_xlnm.Print_Titles" localSheetId="0">'Venkovní mobiliář a herní prvky'!$109:$109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2" i="4" l="1"/>
  <c r="K118" i="4"/>
  <c r="D91" i="4"/>
  <c r="D90" i="4"/>
  <c r="N270" i="4"/>
  <c r="K265" i="4"/>
  <c r="N265" i="4" s="1"/>
  <c r="N264" i="4"/>
  <c r="K263" i="4"/>
  <c r="N263" i="4" s="1"/>
  <c r="N262" i="4"/>
  <c r="K257" i="4"/>
  <c r="K261" i="4" s="1"/>
  <c r="N261" i="4" s="1"/>
  <c r="K254" i="4"/>
  <c r="N254" i="4" s="1"/>
  <c r="K251" i="4"/>
  <c r="N247" i="4"/>
  <c r="D89" i="4"/>
  <c r="K231" i="4"/>
  <c r="K230" i="4"/>
  <c r="K229" i="4"/>
  <c r="K240" i="4"/>
  <c r="K237" i="4" s="1"/>
  <c r="N237" i="4" s="1"/>
  <c r="K226" i="4"/>
  <c r="K225" i="4"/>
  <c r="K222" i="4"/>
  <c r="K221" i="4"/>
  <c r="K196" i="4"/>
  <c r="K195" i="4" s="1"/>
  <c r="N195" i="4" s="1"/>
  <c r="K190" i="4"/>
  <c r="N190" i="4" s="1"/>
  <c r="K218" i="4"/>
  <c r="K215" i="4"/>
  <c r="K214" i="4"/>
  <c r="K213" i="4"/>
  <c r="K212" i="4"/>
  <c r="K211" i="4"/>
  <c r="K210" i="4"/>
  <c r="K201" i="4"/>
  <c r="K200" i="4"/>
  <c r="K199" i="4"/>
  <c r="K206" i="4"/>
  <c r="K207" i="4"/>
  <c r="K205" i="4"/>
  <c r="K204" i="4"/>
  <c r="K203" i="4"/>
  <c r="K202" i="4"/>
  <c r="K188" i="4"/>
  <c r="K187" i="4" s="1"/>
  <c r="K185" i="4"/>
  <c r="K184" i="4"/>
  <c r="K183" i="4"/>
  <c r="K182" i="4"/>
  <c r="K181" i="4"/>
  <c r="N176" i="4"/>
  <c r="D88" i="4"/>
  <c r="N170" i="4"/>
  <c r="K161" i="4"/>
  <c r="N156" i="4"/>
  <c r="K150" i="4"/>
  <c r="K149" i="4" s="1"/>
  <c r="K146" i="4"/>
  <c r="K145" i="4" s="1"/>
  <c r="K143" i="4"/>
  <c r="K142" i="4"/>
  <c r="K228" i="4" l="1"/>
  <c r="K234" i="4" s="1"/>
  <c r="N234" i="4" s="1"/>
  <c r="K267" i="4"/>
  <c r="N257" i="4"/>
  <c r="N243" i="4"/>
  <c r="N240" i="4"/>
  <c r="K224" i="4"/>
  <c r="N224" i="4" s="1"/>
  <c r="K220" i="4"/>
  <c r="N220" i="4" s="1"/>
  <c r="K209" i="4"/>
  <c r="N209" i="4" s="1"/>
  <c r="K198" i="4"/>
  <c r="N198" i="4" s="1"/>
  <c r="K180" i="4"/>
  <c r="N180" i="4" s="1"/>
  <c r="N187" i="4"/>
  <c r="K165" i="4"/>
  <c r="N165" i="4" s="1"/>
  <c r="N166" i="4"/>
  <c r="K141" i="4"/>
  <c r="N141" i="4" s="1"/>
  <c r="N160" i="4"/>
  <c r="N161" i="4"/>
  <c r="N145" i="4"/>
  <c r="N149" i="4"/>
  <c r="K153" i="4"/>
  <c r="N153" i="4" s="1"/>
  <c r="N228" i="4" l="1"/>
  <c r="N267" i="4"/>
  <c r="K266" i="4"/>
  <c r="N266" i="4" s="1"/>
  <c r="N251" i="4"/>
  <c r="N174" i="4"/>
  <c r="N89" i="4" s="1"/>
  <c r="N154" i="4"/>
  <c r="N88" i="4" s="1"/>
  <c r="N241" i="4" l="1"/>
  <c r="N90" i="4" s="1"/>
  <c r="K132" i="4"/>
  <c r="N138" i="4" s="1"/>
  <c r="N125" i="4"/>
  <c r="K129" i="4"/>
  <c r="K135" i="4" s="1"/>
  <c r="K117" i="4"/>
  <c r="N117" i="4" s="1"/>
  <c r="K115" i="4"/>
  <c r="K114" i="4"/>
  <c r="D29" i="4"/>
  <c r="K122" i="4" l="1"/>
  <c r="K121" i="4" s="1"/>
  <c r="N121" i="4" s="1"/>
  <c r="N274" i="4" l="1"/>
  <c r="N273" i="4" l="1"/>
  <c r="N275" i="4"/>
  <c r="D87" i="4"/>
  <c r="N271" i="4" l="1"/>
  <c r="N91" i="4"/>
  <c r="N129" i="4" l="1"/>
  <c r="K113" i="4"/>
  <c r="C113" i="4"/>
  <c r="D86" i="4"/>
  <c r="D93" i="4"/>
  <c r="N113" i="4" l="1"/>
  <c r="N132" i="4" l="1"/>
  <c r="N135" i="4"/>
  <c r="N111" i="4" l="1"/>
  <c r="N87" i="4" l="1"/>
  <c r="N110" i="4"/>
  <c r="F81" i="4"/>
  <c r="F107" i="4" s="1"/>
  <c r="N86" i="4" l="1"/>
  <c r="N85" i="4" s="1"/>
  <c r="M107" i="4"/>
  <c r="M106" i="4"/>
  <c r="F106" i="4"/>
  <c r="F104" i="4"/>
  <c r="F102" i="4"/>
  <c r="F101" i="4"/>
  <c r="M81" i="4"/>
  <c r="C81" i="4"/>
  <c r="M80" i="4"/>
  <c r="F80" i="4"/>
  <c r="F78" i="4"/>
  <c r="F76" i="4"/>
  <c r="F75" i="4"/>
  <c r="H37" i="4"/>
  <c r="H36" i="4"/>
  <c r="H35" i="4"/>
  <c r="M34" i="4"/>
  <c r="O8" i="4"/>
  <c r="M104" i="4" s="1"/>
  <c r="M78" i="4" l="1"/>
  <c r="N277" i="4" l="1"/>
  <c r="N276" i="4" s="1"/>
  <c r="N93" i="4" l="1"/>
  <c r="N92" i="4" s="1"/>
  <c r="L95" i="4" s="1"/>
  <c r="M29" i="4" s="1"/>
  <c r="M31" i="4" s="1"/>
  <c r="H33" i="4" s="1"/>
  <c r="M33" i="4" s="1"/>
  <c r="L39" i="4" s="1"/>
</calcChain>
</file>

<file path=xl/sharedStrings.xml><?xml version="1.0" encoding="utf-8"?>
<sst xmlns="http://schemas.openxmlformats.org/spreadsheetml/2006/main" count="428" uniqueCount="186">
  <si>
    <t/>
  </si>
  <si>
    <t>Stavba:</t>
  </si>
  <si>
    <t>JKSO:</t>
  </si>
  <si>
    <t>CC-CZ:</t>
  </si>
  <si>
    <t>Místo:</t>
  </si>
  <si>
    <t>Datum:</t>
  </si>
  <si>
    <t>Objednatel:</t>
  </si>
  <si>
    <t>IČ:</t>
  </si>
  <si>
    <t>DIČ:</t>
  </si>
  <si>
    <t>Projektant:</t>
  </si>
  <si>
    <t>PROJEKTOVÁ KANCELÁŘ ATLAS spol. s r.o.</t>
  </si>
  <si>
    <t>Zpracovatel: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</si>
  <si>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</si>
  <si>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</si>
  <si>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</si>
  <si>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</si>
  <si>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</si>
  <si>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</si>
  <si>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</si>
  <si>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</si>
  <si>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</si>
  <si>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</si>
  <si>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</si>
  <si>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</si>
  <si>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</si>
  <si>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</si>
  <si>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</si>
  <si>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</si>
  <si>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</si>
  <si>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CZ14892936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</si>
  <si>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</si>
  <si>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</si>
  <si>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</si>
  <si>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</si>
  <si>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</si>
  <si>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</si>
  <si>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ROZPOČET</t>
  </si>
  <si>
    <t>Zhotovitel:</t>
  </si>
  <si>
    <t>PČ</t>
  </si>
  <si>
    <t>Typ</t>
  </si>
  <si>
    <t>Popis</t>
  </si>
  <si>
    <t>MJ</t>
  </si>
  <si>
    <t>Množství</t>
  </si>
  <si>
    <t>J.cena [CZK]</t>
  </si>
  <si>
    <t>K</t>
  </si>
  <si>
    <t>m2</t>
  </si>
  <si>
    <t>ks</t>
  </si>
  <si>
    <t>M</t>
  </si>
  <si>
    <t>VV</t>
  </si>
  <si>
    <t>MČ Praha 12, Generála Šišky 2375/6, 143 00 Praha 4</t>
  </si>
  <si>
    <t>Praha 4</t>
  </si>
  <si>
    <t xml:space="preserve">Celkové náklady za stavbu </t>
  </si>
  <si>
    <t>Popis:</t>
  </si>
  <si>
    <t>Položka dokumentace / kód</t>
  </si>
  <si>
    <t>275313611</t>
  </si>
  <si>
    <t>m3</t>
  </si>
  <si>
    <t>t</t>
  </si>
  <si>
    <t>VRN - Vedlejší rozpočtové náklady</t>
  </si>
  <si>
    <t>045203000</t>
  </si>
  <si>
    <t>kap</t>
  </si>
  <si>
    <t>213141111</t>
  </si>
  <si>
    <t>m</t>
  </si>
  <si>
    <t>Venkovní úpravy</t>
  </si>
  <si>
    <t xml:space="preserve">	113106123</t>
  </si>
  <si>
    <t>Vsakovací nádrž</t>
  </si>
  <si>
    <t>997013871</t>
  </si>
  <si>
    <t>Přesun hmot ostatních</t>
  </si>
  <si>
    <t xml:space="preserve">Poplatek za uložení stavebního odpadu na recyklační skládce (skládkovné) </t>
  </si>
  <si>
    <t>997241532</t>
  </si>
  <si>
    <t>Vodorovné přemístění suti do (vzdálenost určí zhotovitell v rámci nabídky)</t>
  </si>
  <si>
    <t>897171111</t>
  </si>
  <si>
    <t>Vedlejší rozpočtové náklady</t>
  </si>
  <si>
    <t xml:space="preserve">Položka zahrnuje veškeré činnosti, návody, certifikáty, zkoušky nutné k předání a k užívání stavby/zařízení, včetně veškerých dalších nákladů zhotovitele, např: zařízení staveniště atd. </t>
  </si>
  <si>
    <t>Oprava opěrné stěny, celková délka 80 m, šířka 50 mm, průměrná výška 0,8 m</t>
  </si>
  <si>
    <t>obvodová stěna</t>
  </si>
  <si>
    <t>vnitřní stěny</t>
  </si>
  <si>
    <t>celkem</t>
  </si>
  <si>
    <t xml:space="preserve">Zajištění zpevnění stěny helikální výztuží </t>
  </si>
  <si>
    <t>Sanace - omítka opěrné stěny</t>
  </si>
  <si>
    <t xml:space="preserve">Betonový věnec (střížka) z pohledového betonu  zhlací ve spádu v tl 50-60 mm </t>
  </si>
  <si>
    <t>Výztuž věnce kari sítěmi  100/100/6</t>
  </si>
  <si>
    <t>Včetně zřizení bednění a odbednění</t>
  </si>
  <si>
    <t>včetně motáže a dodávky materiálu</t>
  </si>
  <si>
    <t>…</t>
  </si>
  <si>
    <t>Rozebrání betonové dlažby podél zahradní stěny pro opětovné použití</t>
  </si>
  <si>
    <t>978036181</t>
  </si>
  <si>
    <t xml:space="preserve">Otlučení omítky vnější na zahradní stěně </t>
  </si>
  <si>
    <t>Otlučení omítky na zagradní stěně na zdivo (beton)</t>
  </si>
  <si>
    <t>622325121</t>
  </si>
  <si>
    <t>Oprava stěny sanační reprofilační maltou v tl cca 20 mm</t>
  </si>
  <si>
    <t>54879254</t>
  </si>
  <si>
    <t>Zpevnění stěny v místech statického poškození, helikální výztuží včetně montáže</t>
  </si>
  <si>
    <t>417321616 -1</t>
  </si>
  <si>
    <t xml:space="preserve">		279362021</t>
  </si>
  <si>
    <t>783817101</t>
  </si>
  <si>
    <t>Krycí jednonásobný syntetický nátěr hladkých betonových povrchů  - střížky</t>
  </si>
  <si>
    <t xml:space="preserve">    1 - Oprava zahradní stěny</t>
  </si>
  <si>
    <t>622541012</t>
  </si>
  <si>
    <t>Tenkovrstvá silikonsilikátová soklová probarvená  omítka vnějších stěn</t>
  </si>
  <si>
    <t xml:space="preserve">Rozebrání dlažeb  ze zámkové dlažby s ložem z kameniva </t>
  </si>
  <si>
    <t xml:space="preserve">	596811120</t>
  </si>
  <si>
    <t xml:space="preserve">Kladení betonové dlažby do lože z kameniva </t>
  </si>
  <si>
    <t>Vrácení dlažby s úpravou</t>
  </si>
  <si>
    <t>Bezpečnostní dopadová plocha - okapový chodník  venkovní  z kačírku</t>
  </si>
  <si>
    <t xml:space="preserve">	936009113</t>
  </si>
  <si>
    <t xml:space="preserve">	916371211</t>
  </si>
  <si>
    <t>Osazení skrytého zahradního obrubníku plastového jednostranným odkopáním zeminy</t>
  </si>
  <si>
    <t>Obrtubník dopadové plochy</t>
  </si>
  <si>
    <t xml:space="preserve">	762952013</t>
  </si>
  <si>
    <t>Montáž sedací plochy z prken thermowood přes 120  mm skryté šroubování</t>
  </si>
  <si>
    <t xml:space="preserve">Terasové prkno borovice thermo  </t>
  </si>
  <si>
    <t xml:space="preserve">	762951003</t>
  </si>
  <si>
    <t xml:space="preserve">Montáž podkladního roštu  z dřevěných profilů </t>
  </si>
  <si>
    <t xml:space="preserve">	55342030	</t>
  </si>
  <si>
    <t xml:space="preserve">zábradlí na opěrné stěně dle PD  </t>
  </si>
  <si>
    <t>Výška 500 mm madlo 30/30, soklový profil 20/20m,  výplň svislá 15/15, včetně ploten a kotev</t>
  </si>
  <si>
    <t>Provedení sedací plochy , šířka 0,6m, délka 60,0 m, ochranné zábradlí délky 15,0 m</t>
  </si>
  <si>
    <t xml:space="preserve">	911121111</t>
  </si>
  <si>
    <t>Montáž zábradlí ocelového přichyceného vruty do betonového podkladu</t>
  </si>
  <si>
    <t xml:space="preserve">    2 - Sedací plocha, zábradlí</t>
  </si>
  <si>
    <t xml:space="preserve">    3 - Oprava schodišť, vstupů a ploch</t>
  </si>
  <si>
    <t xml:space="preserve">	963042819</t>
  </si>
  <si>
    <t>Bourání schodišťových stupňů betonových délky 1200 mm</t>
  </si>
  <si>
    <t>Vybourání schodišť na zahradní terase (schgodiště 1 až  4)</t>
  </si>
  <si>
    <t>Broušení stávajícího povrchu schodišt a podest</t>
  </si>
  <si>
    <t>Schodiště 5</t>
  </si>
  <si>
    <t>Schodiště 6</t>
  </si>
  <si>
    <t>Schodiště 7</t>
  </si>
  <si>
    <t>Rampa 1</t>
  </si>
  <si>
    <t>Vstupy</t>
  </si>
  <si>
    <t xml:space="preserve">	773993901</t>
  </si>
  <si>
    <t>Rampa 2</t>
  </si>
  <si>
    <t>Vybourání dlažeb včetně podkladu tl 300 mm</t>
  </si>
  <si>
    <t>777211013</t>
  </si>
  <si>
    <t>Kamenný koberec - podlahy s epoxidové pryskyřice a kameniva dle PD tl 14 mm</t>
  </si>
  <si>
    <t>Včetně  UV pojiva, penetrace a hydroizolace a soklu</t>
  </si>
  <si>
    <t>Olištování a hran stupňů, včetně protiskluzné lišty</t>
  </si>
  <si>
    <t>Schodiště 1</t>
  </si>
  <si>
    <t>Schodiště 2</t>
  </si>
  <si>
    <t>Schodiště 3</t>
  </si>
  <si>
    <t xml:space="preserve">	59373756</t>
  </si>
  <si>
    <t>stupeň schodišťový nosný ŽB 160/300 dl 1200 mm</t>
  </si>
  <si>
    <t>Nové Schodišťové stupně monolitické včetně bednění a výztuže, popřípadě prefa</t>
  </si>
  <si>
    <t xml:space="preserve">	567132111</t>
  </si>
  <si>
    <t xml:space="preserve">Podkladní deska betonová tl 150 mm </t>
  </si>
  <si>
    <t xml:space="preserve">	985324211	3</t>
  </si>
  <si>
    <t>Ochranný akrylátový nátěr betonových anglických dvorků</t>
  </si>
  <si>
    <t>Dvorek 1</t>
  </si>
  <si>
    <t>Dvorek 2</t>
  </si>
  <si>
    <t xml:space="preserve">	764215402</t>
  </si>
  <si>
    <t>Oplechování horních ploch  betonových anglických dvorků včetně rohů z poplastovaného barveného plechu plechu celoplošně lepené rš 200 mm</t>
  </si>
  <si>
    <t>766211611</t>
  </si>
  <si>
    <t xml:space="preserve">Montáž madel schodišťových stěnových  průběžných </t>
  </si>
  <si>
    <t>55342038</t>
  </si>
  <si>
    <t>madloschodišťové včetně úchytů a kotev</t>
  </si>
  <si>
    <t xml:space="preserve">    4 - Pítka</t>
  </si>
  <si>
    <t xml:space="preserve">	01</t>
  </si>
  <si>
    <t>Pítko jednoduché</t>
  </si>
  <si>
    <t>Pítko venkovní jednoduché dle PD</t>
  </si>
  <si>
    <t>02</t>
  </si>
  <si>
    <t>Pítko venkovní dvojité dle PD</t>
  </si>
  <si>
    <t>Základová patka pro pítko z betonu tř C 16/20, včetně výkopu</t>
  </si>
  <si>
    <t>Rozebrání betonové dlažby pro vedení potrubí</t>
  </si>
  <si>
    <t xml:space="preserve">	468071111</t>
  </si>
  <si>
    <t>Bourání podlah a mazanin betonových pro vedení vodovodu v tl cca 150 mm</t>
  </si>
  <si>
    <t>Montáž kanalizačního potrubí z PE 50 SDR11 otevřený výkop včetně tvarovek</t>
  </si>
  <si>
    <t>871214201</t>
  </si>
  <si>
    <t>28613423</t>
  </si>
  <si>
    <t>potrubí kanalizační jednovrstvé PE100 RC SDR11 50x4,6mm  včetně tvarovek</t>
  </si>
  <si>
    <t>Montáž vodovodního potrubí z PE100 RC SDR 11  d 32 x 3,0 mm otevřený výkop včetně tvarovek</t>
  </si>
  <si>
    <t>potrubí vodovodní třívrstvé PE100 RC SDR11 32x3,0mm včetně tvarovek a tepelné izolace</t>
  </si>
  <si>
    <t>Napojení na vodovod, průraz stěnou a pomocné práce</t>
  </si>
  <si>
    <t>Osazení dvou pítek na vodu pro děti na zahradě mš</t>
  </si>
  <si>
    <t xml:space="preserve">    5 - Ostatní práce, přesun a likvidace odpadu, přesun hmot</t>
  </si>
  <si>
    <t>Zařízení staveniště, ompletační činnost</t>
  </si>
  <si>
    <t>HSV - Práce a dodávky</t>
  </si>
  <si>
    <t>Revitalizace objektu MŠ Pohádka v Praze 12 - Opravy a úpravy zahrady
Imrichova 937/15, Praha 4 - Kamýk</t>
  </si>
  <si>
    <t>obrubník plastový zahradní pryžový</t>
  </si>
  <si>
    <t xml:space="preserve">	1</t>
  </si>
  <si>
    <t>Podkladový profil pro sedací plochu borovice thermo 42/42</t>
  </si>
  <si>
    <t>2</t>
  </si>
  <si>
    <t>3</t>
  </si>
  <si>
    <t>622335113</t>
  </si>
  <si>
    <t>Oprava cementové štukové omítky vnějších stěn v rozsahu cca 50%</t>
  </si>
  <si>
    <t>111203203</t>
  </si>
  <si>
    <t xml:space="preserve">Prořez a úprava  křovin a stromů, včetně likvidace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</si>
</sst>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"/>
    <numFmt numFmtId="167" formatCode="#,##0.000;\-#,##0.000"/>
  </numFmts>
  <fonts count="2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rgb="FF50505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8"/>
      <color rgb="FF505050"/>
      <name val="Arial CE"/>
      <family val="2"/>
      <charset val="238"/>
    </font>
    <font>
      <sz val="8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10"/>
      <color rgb="FF003366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rgb="FF969696"/>
      </left>
      <right/>
      <top style="hair">
        <color rgb="FF969696"/>
      </top>
      <bottom style="hair">
        <color indexed="55"/>
      </bottom>
      <diagonal/>
    </border>
    <border>
      <left/>
      <right/>
      <top style="hair">
        <color rgb="FF969696"/>
      </top>
      <bottom style="hair">
        <color indexed="55"/>
      </bottom>
      <diagonal/>
    </border>
    <border>
      <left/>
      <right style="hair">
        <color indexed="55"/>
      </right>
      <top style="hair">
        <color rgb="FF969696"/>
      </top>
      <bottom style="hair">
        <color indexed="55"/>
      </bottom>
      <diagonal/>
    </border>
    <border>
      <left style="hair">
        <color indexed="55"/>
      </left>
      <right/>
      <top style="hair">
        <color rgb="FF969696"/>
      </top>
      <bottom style="hair">
        <color rgb="FF969696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rgb="FF969696"/>
      </left>
      <right/>
      <top style="hair">
        <color indexed="55"/>
      </top>
      <bottom style="hair">
        <color rgb="FF969696"/>
      </bottom>
      <diagonal/>
    </border>
    <border>
      <left/>
      <right/>
      <top style="hair">
        <color indexed="55"/>
      </top>
      <bottom style="hair">
        <color rgb="FF969696"/>
      </bottom>
      <diagonal/>
    </border>
    <border>
      <left/>
      <right style="hair">
        <color rgb="FF969696"/>
      </right>
      <top style="hair">
        <color indexed="55"/>
      </top>
      <bottom style="hair">
        <color rgb="FF969696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166" fontId="0" fillId="0" borderId="23" xfId="0" applyNumberFormat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top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2" borderId="0" xfId="0" applyFill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0" fillId="0" borderId="14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10" fillId="0" borderId="15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4" xfId="0" applyFont="1" applyBorder="1"/>
    <xf numFmtId="0" fontId="14" fillId="0" borderId="0" xfId="0" applyFont="1" applyAlignment="1">
      <alignment horizontal="left"/>
    </xf>
    <xf numFmtId="0" fontId="16" fillId="0" borderId="5" xfId="0" applyFont="1" applyBorder="1"/>
    <xf numFmtId="0" fontId="0" fillId="0" borderId="23" xfId="0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26" xfId="0" applyFont="1" applyBorder="1" applyAlignment="1">
      <alignment horizontal="center" vertical="center"/>
    </xf>
    <xf numFmtId="49" fontId="18" fillId="0" borderId="26" xfId="0" applyNumberFormat="1" applyFont="1" applyBorder="1" applyAlignment="1">
      <alignment horizontal="left" vertical="center" wrapText="1"/>
    </xf>
    <xf numFmtId="0" fontId="18" fillId="0" borderId="26" xfId="0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top"/>
    </xf>
    <xf numFmtId="166" fontId="19" fillId="0" borderId="0" xfId="0" applyNumberFormat="1" applyFont="1" applyAlignment="1">
      <alignment vertical="center"/>
    </xf>
    <xf numFmtId="0" fontId="0" fillId="0" borderId="23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22" fillId="0" borderId="24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2" fillId="0" borderId="25" xfId="0" applyFont="1" applyBorder="1" applyAlignment="1">
      <alignment horizontal="left"/>
    </xf>
    <xf numFmtId="0" fontId="24" fillId="0" borderId="0" xfId="0" applyFont="1" applyAlignment="1">
      <alignment horizontal="left" vertical="top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4" fontId="0" fillId="4" borderId="20" xfId="0" applyNumberFormat="1" applyFill="1" applyBorder="1" applyAlignment="1" applyProtection="1">
      <alignment vertical="center"/>
      <protection locked="0"/>
    </xf>
    <xf numFmtId="4" fontId="0" fillId="4" borderId="22" xfId="0" applyNumberFormat="1" applyFill="1" applyBorder="1" applyAlignment="1" applyProtection="1">
      <alignment vertical="center"/>
      <protection locked="0"/>
    </xf>
    <xf numFmtId="4" fontId="0" fillId="0" borderId="20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4" fontId="0" fillId="0" borderId="22" xfId="0" applyNumberFormat="1" applyBorder="1" applyAlignment="1">
      <alignment vertical="center"/>
    </xf>
    <xf numFmtId="49" fontId="19" fillId="0" borderId="10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7" fillId="0" borderId="31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left" vertical="center" wrapText="1"/>
    </xf>
    <xf numFmtId="4" fontId="0" fillId="4" borderId="30" xfId="0" applyNumberFormat="1" applyFill="1" applyBorder="1" applyAlignment="1" applyProtection="1">
      <alignment vertical="center"/>
      <protection locked="0"/>
    </xf>
    <xf numFmtId="39" fontId="0" fillId="0" borderId="27" xfId="0" applyNumberFormat="1" applyBorder="1" applyAlignment="1">
      <alignment horizontal="right" vertical="center"/>
    </xf>
    <xf numFmtId="39" fontId="0" fillId="0" borderId="28" xfId="0" applyNumberFormat="1" applyBorder="1" applyAlignment="1">
      <alignment horizontal="right" vertical="center"/>
    </xf>
    <xf numFmtId="39" fontId="0" fillId="0" borderId="29" xfId="0" applyNumberFormat="1" applyBorder="1" applyAlignment="1">
      <alignment horizontal="right" vertical="center"/>
    </xf>
    <xf numFmtId="49" fontId="19" fillId="0" borderId="0" xfId="0" applyNumberFormat="1" applyFont="1" applyAlignment="1">
      <alignment horizontal="left" vertical="center" wrapText="1"/>
    </xf>
    <xf numFmtId="39" fontId="23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4" fontId="14" fillId="0" borderId="0" xfId="0" applyNumberFormat="1" applyFont="1"/>
    <xf numFmtId="4" fontId="14" fillId="0" borderId="0" xfId="0" applyNumberFormat="1" applyFont="1" applyAlignment="1">
      <alignment vertical="center"/>
    </xf>
    <xf numFmtId="4" fontId="12" fillId="2" borderId="0" xfId="0" applyNumberFormat="1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2" borderId="7" xfId="0" applyNumberFormat="1" applyFont="1" applyFill="1" applyBorder="1" applyAlignment="1">
      <alignment vertical="center"/>
    </xf>
    <xf numFmtId="4" fontId="3" fillId="2" borderId="8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1" fillId="3" borderId="0" xfId="0" applyFont="1" applyFill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center"/>
    </xf>
  </cellXfs>
  <cellStyles count="1">
    <cellStyle name="Normální" xfId="0" builtinId="0" customBuiltin="1"/>
  </cellStyles>
  <dxfs count="0"/>
  <tableStyles count="0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79"/>
  <sheetViews>
    <sheetView showGridLines="0" tabSelected="1" zoomScaleNormal="100" workbookViewId="0">
      <selection activeCell="O19" sqref="O19:P19"/>
    </sheetView>
  </sheetViews>
  <sheetFormatPr defaultRowHeight="13.5" x14ac:dyDescent="0.3"/>
  <cols>
    <col min="1" max="1" width="1.8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9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</cols>
  <sheetData>
    <row r="1" spans="2:18" ht="36.950000000000003" customHeight="1" x14ac:dyDescent="0.3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2:18" ht="6.95" customHeight="1" x14ac:dyDescent="0.3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</row>
    <row r="3" spans="2:18" ht="36.950000000000003" customHeight="1" x14ac:dyDescent="0.3">
      <c r="B3" s="10"/>
      <c r="C3" s="107" t="s">
        <v>30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1"/>
    </row>
    <row r="4" spans="2:18" ht="6.95" customHeight="1" x14ac:dyDescent="0.3">
      <c r="B4" s="10"/>
      <c r="R4" s="11"/>
    </row>
    <row r="5" spans="2:18" ht="25.35" customHeight="1" x14ac:dyDescent="0.3">
      <c r="B5" s="10"/>
      <c r="D5" s="12" t="s">
        <v>1</v>
      </c>
      <c r="F5" s="109" t="s">
        <v>176</v>
      </c>
      <c r="G5" s="109"/>
      <c r="H5" s="109"/>
      <c r="I5" s="109"/>
      <c r="J5" s="109"/>
      <c r="K5" s="109"/>
      <c r="L5" s="109"/>
      <c r="M5" s="109"/>
      <c r="N5" s="109"/>
      <c r="O5" s="109"/>
      <c r="P5" s="109"/>
      <c r="R5" s="11"/>
    </row>
    <row r="6" spans="2:18" s="1" customFormat="1" ht="32.85" customHeight="1" x14ac:dyDescent="0.3">
      <c r="B6" s="13"/>
      <c r="D6" s="14" t="s">
        <v>31</v>
      </c>
      <c r="F6" s="127" t="s">
        <v>62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R6" s="15"/>
    </row>
    <row r="7" spans="2:18" s="1" customFormat="1" ht="14.45" customHeight="1" x14ac:dyDescent="0.3">
      <c r="B7" s="13"/>
      <c r="D7" s="12" t="s">
        <v>2</v>
      </c>
      <c r="F7" s="16" t="s">
        <v>0</v>
      </c>
      <c r="M7" s="12" t="s">
        <v>3</v>
      </c>
      <c r="O7" s="16" t="s">
        <v>0</v>
      </c>
      <c r="R7" s="15"/>
    </row>
    <row r="8" spans="2:18" s="1" customFormat="1" ht="14.45" customHeight="1" x14ac:dyDescent="0.3">
      <c r="B8" s="13"/>
      <c r="D8" s="12" t="s">
        <v>4</v>
      </c>
      <c r="F8" s="16" t="s">
        <v>50</v>
      </c>
      <c r="M8" s="12" t="s">
        <v>5</v>
      </c>
      <c r="O8" s="100">
        <f ca="1">+TODAY()</f>
        <v>45845</v>
      </c>
      <c r="P8" s="100"/>
      <c r="R8" s="15"/>
    </row>
    <row r="9" spans="2:18" s="1" customFormat="1" ht="10.9" customHeight="1" x14ac:dyDescent="0.3">
      <c r="B9" s="13"/>
      <c r="R9" s="15"/>
    </row>
    <row r="10" spans="2:18" s="1" customFormat="1" ht="14.45" customHeight="1" x14ac:dyDescent="0.3">
      <c r="B10" s="13"/>
      <c r="D10" s="12" t="s">
        <v>6</v>
      </c>
      <c r="M10" s="12" t="s">
        <v>7</v>
      </c>
      <c r="O10" s="101" t="s">
        <v>0</v>
      </c>
      <c r="P10" s="101"/>
      <c r="R10" s="15"/>
    </row>
    <row r="11" spans="2:18" s="1" customFormat="1" ht="18" customHeight="1" x14ac:dyDescent="0.3">
      <c r="B11" s="13"/>
      <c r="E11" s="16" t="s">
        <v>49</v>
      </c>
      <c r="M11" s="12" t="s">
        <v>8</v>
      </c>
      <c r="O11" s="101" t="s">
        <v>0</v>
      </c>
      <c r="P11" s="101"/>
      <c r="R11" s="15"/>
    </row>
    <row r="12" spans="2:18" s="1" customFormat="1" ht="6.95" customHeight="1" x14ac:dyDescent="0.3">
      <c r="B12" s="13"/>
      <c r="R12" s="15"/>
    </row>
    <row r="13" spans="2:18" s="1" customFormat="1" ht="14.45" customHeight="1" x14ac:dyDescent="0.3">
      <c r="B13" s="13"/>
      <c r="D13" s="12" t="s">
        <v>9</v>
      </c>
      <c r="M13" s="12" t="s">
        <v>7</v>
      </c>
      <c r="O13" s="101">
        <v>14892936</v>
      </c>
      <c r="P13" s="101"/>
      <c r="R13" s="15"/>
    </row>
    <row r="14" spans="2:18" s="1" customFormat="1" ht="18" customHeight="1" x14ac:dyDescent="0.3">
      <c r="B14" s="13"/>
      <c r="E14" s="16" t="s">
        <v>10</v>
      </c>
      <c r="M14" s="12" t="s">
        <v>8</v>
      </c>
      <c r="O14" s="101" t="s">
        <v>29</v>
      </c>
      <c r="P14" s="101"/>
      <c r="R14" s="15"/>
    </row>
    <row r="15" spans="2:18" s="1" customFormat="1" ht="6.95" customHeight="1" x14ac:dyDescent="0.3">
      <c r="B15" s="13"/>
      <c r="R15" s="15"/>
    </row>
    <row r="16" spans="2:18" s="1" customFormat="1" ht="14.45" customHeight="1" x14ac:dyDescent="0.3">
      <c r="B16" s="13"/>
      <c r="D16" s="12" t="s">
        <v>11</v>
      </c>
      <c r="M16" s="12"/>
      <c r="O16" s="101"/>
      <c r="P16" s="101"/>
      <c r="R16" s="15"/>
    </row>
    <row r="17" spans="2:18" s="1" customFormat="1" ht="18" customHeight="1" x14ac:dyDescent="0.3">
      <c r="B17" s="13"/>
      <c r="E17" s="128"/>
      <c r="F17" s="128"/>
      <c r="G17" s="128"/>
      <c r="H17" s="128"/>
      <c r="I17" s="128"/>
      <c r="M17" s="12"/>
      <c r="O17" s="101"/>
      <c r="P17" s="101"/>
      <c r="R17" s="15"/>
    </row>
    <row r="18" spans="2:18" s="1" customFormat="1" ht="6.95" customHeight="1" x14ac:dyDescent="0.3">
      <c r="B18" s="13"/>
      <c r="R18" s="15"/>
    </row>
    <row r="19" spans="2:18" s="1" customFormat="1" ht="14.45" customHeight="1" x14ac:dyDescent="0.3">
      <c r="B19" s="13"/>
      <c r="D19" s="12" t="s">
        <v>37</v>
      </c>
      <c r="M19" s="12" t="s">
        <v>7</v>
      </c>
      <c r="O19" s="128"/>
      <c r="P19" s="128"/>
      <c r="R19" s="15"/>
    </row>
    <row r="20" spans="2:18" s="1" customFormat="1" ht="18" customHeight="1" x14ac:dyDescent="0.3">
      <c r="B20" s="13"/>
      <c r="E20" s="128"/>
      <c r="F20" s="128"/>
      <c r="G20" s="128"/>
      <c r="H20" s="128"/>
      <c r="I20" s="128"/>
      <c r="M20" s="12" t="s">
        <v>8</v>
      </c>
      <c r="O20" s="128"/>
      <c r="P20" s="128"/>
      <c r="R20" s="15"/>
    </row>
    <row r="21" spans="2:18" s="1" customFormat="1" ht="6.95" customHeight="1" x14ac:dyDescent="0.3">
      <c r="B21" s="13"/>
      <c r="R21" s="15"/>
    </row>
    <row r="22" spans="2:18" s="1" customFormat="1" ht="6.95" customHeight="1" x14ac:dyDescent="0.3">
      <c r="B22" s="13"/>
      <c r="R22" s="15"/>
    </row>
    <row r="23" spans="2:18" s="1" customFormat="1" ht="14.45" customHeight="1" x14ac:dyDescent="0.3">
      <c r="B23" s="13"/>
      <c r="D23" s="12"/>
      <c r="R23" s="15"/>
    </row>
    <row r="24" spans="2:18" s="1" customFormat="1" ht="16.5" customHeight="1" x14ac:dyDescent="0.3">
      <c r="B24" s="13"/>
      <c r="E24" s="117" t="s">
        <v>0</v>
      </c>
      <c r="F24" s="117"/>
      <c r="G24" s="117"/>
      <c r="H24" s="117"/>
      <c r="I24" s="117"/>
      <c r="J24" s="117"/>
      <c r="K24" s="117"/>
      <c r="L24" s="117"/>
      <c r="R24" s="15"/>
    </row>
    <row r="25" spans="2:18" s="1" customFormat="1" ht="14.45" customHeight="1" x14ac:dyDescent="0.3">
      <c r="B25" s="13"/>
      <c r="D25" s="12"/>
      <c r="R25" s="15"/>
    </row>
    <row r="26" spans="2:18" s="1" customFormat="1" ht="16.5" customHeight="1" x14ac:dyDescent="0.3">
      <c r="B26" s="13"/>
      <c r="E26" s="117" t="s">
        <v>0</v>
      </c>
      <c r="F26" s="117"/>
      <c r="G26" s="117"/>
      <c r="H26" s="117"/>
      <c r="I26" s="117"/>
      <c r="J26" s="117"/>
      <c r="K26" s="117"/>
      <c r="L26" s="117"/>
      <c r="R26" s="15"/>
    </row>
    <row r="27" spans="2:18" s="1" customFormat="1" ht="6.95" customHeight="1" x14ac:dyDescent="0.3">
      <c r="B27" s="13"/>
      <c r="R27" s="15"/>
    </row>
    <row r="28" spans="2:18" s="1" customFormat="1" ht="6.95" customHeight="1" x14ac:dyDescent="0.3">
      <c r="B28" s="13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R28" s="15"/>
    </row>
    <row r="29" spans="2:18" s="1" customFormat="1" ht="14.45" customHeight="1" x14ac:dyDescent="0.3">
      <c r="B29" s="13"/>
      <c r="D29" s="18" t="str">
        <f>+C95</f>
        <v xml:space="preserve">Celkové náklady za stavbu </v>
      </c>
      <c r="M29" s="118">
        <f>+L95</f>
        <v>0</v>
      </c>
      <c r="N29" s="118"/>
      <c r="O29" s="118"/>
      <c r="P29" s="118"/>
      <c r="R29" s="15"/>
    </row>
    <row r="30" spans="2:18" s="1" customFormat="1" ht="6.95" customHeight="1" x14ac:dyDescent="0.3">
      <c r="B30" s="13"/>
      <c r="R30" s="15"/>
    </row>
    <row r="31" spans="2:18" s="1" customFormat="1" ht="25.35" customHeight="1" x14ac:dyDescent="0.3">
      <c r="B31" s="13"/>
      <c r="D31" s="19" t="s">
        <v>12</v>
      </c>
      <c r="M31" s="125">
        <f>+ROUND(M29,0)</f>
        <v>0</v>
      </c>
      <c r="N31" s="125"/>
      <c r="O31" s="125"/>
      <c r="P31" s="125"/>
      <c r="R31" s="15"/>
    </row>
    <row r="32" spans="2:18" s="1" customFormat="1" ht="6.95" customHeight="1" x14ac:dyDescent="0.3">
      <c r="B32" s="13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R32" s="15"/>
    </row>
    <row r="33" spans="1:18" s="1" customFormat="1" ht="14.45" customHeight="1" x14ac:dyDescent="0.3">
      <c r="B33" s="13"/>
      <c r="D33" s="20" t="s">
        <v>13</v>
      </c>
      <c r="E33" s="20" t="s">
        <v>14</v>
      </c>
      <c r="F33" s="21">
        <v>0.21</v>
      </c>
      <c r="G33" s="22" t="s">
        <v>15</v>
      </c>
      <c r="H33" s="121">
        <f>+M31</f>
        <v>0</v>
      </c>
      <c r="I33" s="108"/>
      <c r="J33" s="108"/>
      <c r="M33" s="121">
        <f>+ROUND(H33*F33,0)</f>
        <v>0</v>
      </c>
      <c r="N33" s="108"/>
      <c r="O33" s="108"/>
      <c r="P33" s="108"/>
      <c r="R33" s="15"/>
    </row>
    <row r="34" spans="1:18" s="1" customFormat="1" ht="14.45" customHeight="1" x14ac:dyDescent="0.3">
      <c r="B34" s="13"/>
      <c r="E34" s="20" t="s">
        <v>16</v>
      </c>
      <c r="F34" s="21">
        <v>0.15</v>
      </c>
      <c r="G34" s="22" t="s">
        <v>15</v>
      </c>
      <c r="H34" s="121">
        <v>0</v>
      </c>
      <c r="I34" s="108"/>
      <c r="J34" s="108"/>
      <c r="M34" s="121">
        <f>+F34*H34</f>
        <v>0</v>
      </c>
      <c r="N34" s="108"/>
      <c r="O34" s="108"/>
      <c r="P34" s="108"/>
      <c r="R34" s="15"/>
    </row>
    <row r="35" spans="1:18" s="1" customFormat="1" ht="14.45" hidden="1" customHeight="1" x14ac:dyDescent="0.3">
      <c r="B35" s="13"/>
      <c r="E35" s="20" t="s">
        <v>17</v>
      </c>
      <c r="F35" s="21">
        <v>0.21</v>
      </c>
      <c r="G35" s="22" t="s">
        <v>15</v>
      </c>
      <c r="H35" s="121" t="e">
        <f>ROUND((SUM(#REF!)+SUM(#REF!)), 2)</f>
        <v>#REF!</v>
      </c>
      <c r="I35" s="108"/>
      <c r="J35" s="108"/>
      <c r="M35" s="121">
        <v>0</v>
      </c>
      <c r="N35" s="108"/>
      <c r="O35" s="108"/>
      <c r="P35" s="108"/>
      <c r="R35" s="15"/>
    </row>
    <row r="36" spans="1:18" s="1" customFormat="1" ht="14.45" hidden="1" customHeight="1" x14ac:dyDescent="0.3">
      <c r="B36" s="13"/>
      <c r="E36" s="20" t="s">
        <v>18</v>
      </c>
      <c r="F36" s="21">
        <v>0.15</v>
      </c>
      <c r="G36" s="22" t="s">
        <v>15</v>
      </c>
      <c r="H36" s="121" t="e">
        <f>ROUND((SUM(#REF!)+SUM(#REF!)), 2)</f>
        <v>#REF!</v>
      </c>
      <c r="I36" s="108"/>
      <c r="J36" s="108"/>
      <c r="M36" s="121">
        <v>0</v>
      </c>
      <c r="N36" s="108"/>
      <c r="O36" s="108"/>
      <c r="P36" s="108"/>
      <c r="R36" s="15"/>
    </row>
    <row r="37" spans="1:18" s="1" customFormat="1" ht="14.45" hidden="1" customHeight="1" x14ac:dyDescent="0.3">
      <c r="B37" s="13"/>
      <c r="E37" s="20" t="s">
        <v>19</v>
      </c>
      <c r="F37" s="21">
        <v>0</v>
      </c>
      <c r="G37" s="22" t="s">
        <v>15</v>
      </c>
      <c r="H37" s="121" t="e">
        <f>ROUND((SUM(#REF!)+SUM(#REF!)), 2)</f>
        <v>#REF!</v>
      </c>
      <c r="I37" s="108"/>
      <c r="J37" s="108"/>
      <c r="M37" s="121">
        <v>0</v>
      </c>
      <c r="N37" s="108"/>
      <c r="O37" s="108"/>
      <c r="P37" s="108"/>
      <c r="R37" s="15"/>
    </row>
    <row r="38" spans="1:18" s="1" customFormat="1" ht="6.95" customHeight="1" x14ac:dyDescent="0.3">
      <c r="B38" s="13"/>
      <c r="R38" s="15"/>
    </row>
    <row r="39" spans="1:18" s="1" customFormat="1" ht="25.35" customHeight="1" x14ac:dyDescent="0.3">
      <c r="B39" s="13"/>
      <c r="C39" s="23"/>
      <c r="D39" s="24" t="s">
        <v>20</v>
      </c>
      <c r="E39" s="25"/>
      <c r="F39" s="25"/>
      <c r="G39" s="26" t="s">
        <v>21</v>
      </c>
      <c r="H39" s="27" t="s">
        <v>22</v>
      </c>
      <c r="I39" s="25"/>
      <c r="J39" s="25"/>
      <c r="K39" s="25"/>
      <c r="L39" s="122">
        <f>+M33+H33</f>
        <v>0</v>
      </c>
      <c r="M39" s="122"/>
      <c r="N39" s="122"/>
      <c r="O39" s="122"/>
      <c r="P39" s="123"/>
      <c r="Q39" s="23"/>
      <c r="R39" s="15"/>
    </row>
    <row r="40" spans="1:18" s="1" customFormat="1" ht="14.45" customHeight="1" x14ac:dyDescent="0.3">
      <c r="B40" s="13"/>
      <c r="R40" s="15"/>
    </row>
    <row r="41" spans="1:18" s="1" customFormat="1" ht="14.45" customHeight="1" x14ac:dyDescent="0.3">
      <c r="B41" s="13"/>
      <c r="R41" s="15"/>
    </row>
    <row r="42" spans="1:18" x14ac:dyDescent="0.3">
      <c r="B42" s="10"/>
      <c r="R42" s="11"/>
    </row>
    <row r="43" spans="1:18" x14ac:dyDescent="0.3">
      <c r="B43" s="10"/>
      <c r="R43" s="11"/>
    </row>
    <row r="44" spans="1:18" x14ac:dyDescent="0.3">
      <c r="B44" s="10"/>
      <c r="R44" s="11"/>
    </row>
    <row r="45" spans="1:18" x14ac:dyDescent="0.3">
      <c r="B45" s="10"/>
      <c r="R45" s="11"/>
    </row>
    <row r="46" spans="1:18" x14ac:dyDescent="0.3">
      <c r="B46" s="10"/>
      <c r="R46" s="11"/>
    </row>
    <row r="47" spans="1:18" x14ac:dyDescent="0.3">
      <c r="B47" s="10"/>
      <c r="R47" s="11"/>
    </row>
    <row r="48" spans="1:18" s="1" customFormat="1" ht="15" x14ac:dyDescent="0.3">
      <c r="A48"/>
      <c r="B48" s="13"/>
      <c r="D48" s="28" t="s">
        <v>23</v>
      </c>
      <c r="E48" s="17"/>
      <c r="F48" s="17"/>
      <c r="G48" s="17"/>
      <c r="H48" s="29"/>
      <c r="J48" s="28" t="s">
        <v>24</v>
      </c>
      <c r="K48" s="17"/>
      <c r="L48" s="17"/>
      <c r="M48" s="17"/>
      <c r="N48" s="17"/>
      <c r="O48" s="17"/>
      <c r="P48" s="29"/>
      <c r="R48" s="15"/>
    </row>
    <row r="49" spans="1:18" x14ac:dyDescent="0.3">
      <c r="B49" s="10"/>
      <c r="D49" s="30"/>
      <c r="H49" s="31"/>
      <c r="J49" s="30"/>
      <c r="P49" s="31"/>
      <c r="R49" s="11"/>
    </row>
    <row r="50" spans="1:18" x14ac:dyDescent="0.3">
      <c r="B50" s="10"/>
      <c r="D50" s="30"/>
      <c r="H50" s="31"/>
      <c r="J50" s="30"/>
      <c r="P50" s="31"/>
      <c r="R50" s="11"/>
    </row>
    <row r="51" spans="1:18" x14ac:dyDescent="0.3">
      <c r="A51" s="1"/>
      <c r="B51" s="10"/>
      <c r="D51" s="30"/>
      <c r="H51" s="31"/>
      <c r="J51" s="30"/>
      <c r="P51" s="31"/>
      <c r="R51" s="11"/>
    </row>
    <row r="52" spans="1:18" x14ac:dyDescent="0.3">
      <c r="B52" s="10"/>
      <c r="D52" s="30"/>
      <c r="H52" s="31"/>
      <c r="J52" s="30"/>
      <c r="P52" s="31"/>
      <c r="R52" s="11"/>
    </row>
    <row r="53" spans="1:18" x14ac:dyDescent="0.3">
      <c r="B53" s="10"/>
      <c r="D53" s="30"/>
      <c r="H53" s="31"/>
      <c r="J53" s="30"/>
      <c r="P53" s="31"/>
      <c r="R53" s="11"/>
    </row>
    <row r="54" spans="1:18" x14ac:dyDescent="0.3">
      <c r="B54" s="10"/>
      <c r="D54" s="30"/>
      <c r="H54" s="31"/>
      <c r="J54" s="30"/>
      <c r="P54" s="31"/>
      <c r="R54" s="11"/>
    </row>
    <row r="55" spans="1:18" x14ac:dyDescent="0.3">
      <c r="B55" s="10"/>
      <c r="D55" s="30"/>
      <c r="H55" s="31"/>
      <c r="J55" s="30"/>
      <c r="P55" s="31"/>
      <c r="R55" s="11"/>
    </row>
    <row r="56" spans="1:18" x14ac:dyDescent="0.3">
      <c r="B56" s="10"/>
      <c r="D56" s="30"/>
      <c r="H56" s="31"/>
      <c r="J56" s="30"/>
      <c r="P56" s="31"/>
      <c r="R56" s="11"/>
    </row>
    <row r="57" spans="1:18" s="1" customFormat="1" ht="15" x14ac:dyDescent="0.3">
      <c r="A57"/>
      <c r="B57" s="13"/>
      <c r="D57" s="32" t="s">
        <v>25</v>
      </c>
      <c r="E57" s="33"/>
      <c r="F57" s="33"/>
      <c r="G57" s="34" t="s">
        <v>26</v>
      </c>
      <c r="H57" s="35"/>
      <c r="J57" s="32" t="s">
        <v>25</v>
      </c>
      <c r="K57" s="33"/>
      <c r="L57" s="33"/>
      <c r="M57" s="33"/>
      <c r="N57" s="34" t="s">
        <v>26</v>
      </c>
      <c r="O57" s="33"/>
      <c r="P57" s="35"/>
      <c r="R57" s="15"/>
    </row>
    <row r="58" spans="1:18" x14ac:dyDescent="0.3">
      <c r="B58" s="10"/>
      <c r="R58" s="11"/>
    </row>
    <row r="59" spans="1:18" s="1" customFormat="1" ht="15" x14ac:dyDescent="0.3">
      <c r="A59"/>
      <c r="B59" s="13"/>
      <c r="D59" s="28" t="s">
        <v>27</v>
      </c>
      <c r="E59" s="17"/>
      <c r="F59" s="17"/>
      <c r="G59" s="17"/>
      <c r="H59" s="29"/>
      <c r="J59" s="28" t="s">
        <v>28</v>
      </c>
      <c r="K59" s="17"/>
      <c r="L59" s="17"/>
      <c r="M59" s="17"/>
      <c r="N59" s="17"/>
      <c r="O59" s="17"/>
      <c r="P59" s="29"/>
      <c r="R59" s="15"/>
    </row>
    <row r="60" spans="1:18" x14ac:dyDescent="0.3">
      <c r="A60" s="1"/>
      <c r="B60" s="10"/>
      <c r="D60" s="30"/>
      <c r="H60" s="31"/>
      <c r="J60" s="30"/>
      <c r="P60" s="31"/>
      <c r="R60" s="11"/>
    </row>
    <row r="61" spans="1:18" x14ac:dyDescent="0.3">
      <c r="B61" s="10"/>
      <c r="D61" s="30"/>
      <c r="H61" s="31"/>
      <c r="J61" s="30"/>
      <c r="P61" s="31"/>
      <c r="R61" s="11"/>
    </row>
    <row r="62" spans="1:18" x14ac:dyDescent="0.3">
      <c r="A62" s="1"/>
      <c r="B62" s="10"/>
      <c r="D62" s="30"/>
      <c r="H62" s="31"/>
      <c r="J62" s="30"/>
      <c r="P62" s="31"/>
      <c r="R62" s="11"/>
    </row>
    <row r="63" spans="1:18" x14ac:dyDescent="0.3">
      <c r="B63" s="10"/>
      <c r="D63" s="30"/>
      <c r="H63" s="31"/>
      <c r="J63" s="30"/>
      <c r="P63" s="31"/>
      <c r="R63" s="11"/>
    </row>
    <row r="64" spans="1:18" x14ac:dyDescent="0.3">
      <c r="B64" s="10"/>
      <c r="D64" s="30"/>
      <c r="H64" s="31"/>
      <c r="J64" s="30"/>
      <c r="P64" s="31"/>
      <c r="R64" s="11"/>
    </row>
    <row r="65" spans="1:18" x14ac:dyDescent="0.3">
      <c r="B65" s="10"/>
      <c r="D65" s="30"/>
      <c r="H65" s="31"/>
      <c r="J65" s="30"/>
      <c r="P65" s="31"/>
      <c r="R65" s="11"/>
    </row>
    <row r="66" spans="1:18" x14ac:dyDescent="0.3">
      <c r="B66" s="10"/>
      <c r="D66" s="30"/>
      <c r="H66" s="31"/>
      <c r="J66" s="30"/>
      <c r="P66" s="31"/>
      <c r="R66" s="11"/>
    </row>
    <row r="67" spans="1:18" x14ac:dyDescent="0.3">
      <c r="B67" s="10"/>
      <c r="D67" s="30"/>
      <c r="H67" s="31"/>
      <c r="J67" s="30"/>
      <c r="P67" s="31"/>
      <c r="R67" s="11"/>
    </row>
    <row r="68" spans="1:18" s="1" customFormat="1" ht="15" x14ac:dyDescent="0.3">
      <c r="A68"/>
      <c r="B68" s="13"/>
      <c r="D68" s="32" t="s">
        <v>25</v>
      </c>
      <c r="E68" s="33"/>
      <c r="F68" s="33"/>
      <c r="G68" s="34" t="s">
        <v>26</v>
      </c>
      <c r="H68" s="35"/>
      <c r="J68" s="32" t="s">
        <v>25</v>
      </c>
      <c r="K68" s="33"/>
      <c r="L68" s="33"/>
      <c r="M68" s="33"/>
      <c r="N68" s="34" t="s">
        <v>26</v>
      </c>
      <c r="O68" s="33"/>
      <c r="P68" s="35"/>
      <c r="R68" s="15"/>
    </row>
    <row r="69" spans="1:18" s="1" customFormat="1" ht="14.45" customHeight="1" x14ac:dyDescent="0.3">
      <c r="A69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8"/>
    </row>
    <row r="70" spans="1:18" ht="36.950000000000003" customHeight="1" x14ac:dyDescent="0.3"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</row>
    <row r="71" spans="1:18" ht="36.950000000000003" customHeight="1" x14ac:dyDescent="0.3"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</row>
    <row r="72" spans="1:18" s="1" customFormat="1" ht="6.95" customHeight="1" x14ac:dyDescent="0.3">
      <c r="A72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1"/>
    </row>
    <row r="73" spans="1:18" s="1" customFormat="1" ht="36.950000000000003" customHeight="1" x14ac:dyDescent="0.3">
      <c r="A73"/>
      <c r="B73" s="13"/>
      <c r="C73" s="107" t="s">
        <v>33</v>
      </c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5"/>
    </row>
    <row r="74" spans="1:18" s="1" customFormat="1" ht="6.95" customHeight="1" x14ac:dyDescent="0.3">
      <c r="A74"/>
      <c r="B74" s="13"/>
      <c r="R74" s="15"/>
    </row>
    <row r="75" spans="1:18" s="1" customFormat="1" ht="30" customHeight="1" x14ac:dyDescent="0.3">
      <c r="B75" s="13"/>
      <c r="C75" s="12" t="s">
        <v>1</v>
      </c>
      <c r="F75" s="109" t="str">
        <f>+F5</f>
        <v>Revitalizace objektu MŠ Pohádka v Praze 12 - Opravy a úpravy zahrady
Imrichova 937/15, Praha 4 - Kamýk</v>
      </c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R75" s="15"/>
    </row>
    <row r="76" spans="1:18" s="1" customFormat="1" ht="36.950000000000003" customHeight="1" x14ac:dyDescent="0.3">
      <c r="B76" s="13"/>
      <c r="C76" s="42" t="s">
        <v>31</v>
      </c>
      <c r="F76" s="111" t="str">
        <f>F6</f>
        <v>Venkovní úpravy</v>
      </c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R76" s="15"/>
    </row>
    <row r="77" spans="1:18" s="1" customFormat="1" ht="6.95" customHeight="1" x14ac:dyDescent="0.3">
      <c r="B77" s="13"/>
      <c r="R77" s="15"/>
    </row>
    <row r="78" spans="1:18" s="1" customFormat="1" ht="18" customHeight="1" x14ac:dyDescent="0.3">
      <c r="B78" s="13"/>
      <c r="C78" s="12" t="s">
        <v>4</v>
      </c>
      <c r="F78" s="16" t="str">
        <f>F8</f>
        <v>Praha 4</v>
      </c>
      <c r="K78" s="12" t="s">
        <v>5</v>
      </c>
      <c r="M78" s="100">
        <f ca="1">IF(O8="","",O8)</f>
        <v>45845</v>
      </c>
      <c r="N78" s="100"/>
      <c r="O78" s="100"/>
      <c r="P78" s="100"/>
      <c r="R78" s="15"/>
    </row>
    <row r="79" spans="1:18" s="1" customFormat="1" ht="6.95" customHeight="1" x14ac:dyDescent="0.3">
      <c r="B79" s="13"/>
      <c r="R79" s="15"/>
    </row>
    <row r="80" spans="1:18" s="1" customFormat="1" ht="15" x14ac:dyDescent="0.3">
      <c r="B80" s="13"/>
      <c r="C80" s="12" t="s">
        <v>6</v>
      </c>
      <c r="F80" s="16" t="str">
        <f>E11</f>
        <v>MČ Praha 12, Generála Šišky 2375/6, 143 00 Praha 4</v>
      </c>
      <c r="K80" s="12" t="s">
        <v>9</v>
      </c>
      <c r="M80" s="101" t="str">
        <f>E14</f>
        <v>PROJEKTOVÁ KANCELÁŘ ATLAS spol. s r.o.</v>
      </c>
      <c r="N80" s="101"/>
      <c r="O80" s="101"/>
      <c r="P80" s="101"/>
      <c r="Q80" s="101"/>
      <c r="R80" s="15"/>
    </row>
    <row r="81" spans="1:18" s="1" customFormat="1" ht="14.45" customHeight="1" x14ac:dyDescent="0.3">
      <c r="B81" s="13"/>
      <c r="C81" s="12" t="str">
        <f>+D19</f>
        <v>Zhotovitel:</v>
      </c>
      <c r="F81" s="101">
        <f>+E20</f>
        <v>0</v>
      </c>
      <c r="G81" s="101"/>
      <c r="H81" s="101"/>
      <c r="I81" s="101"/>
      <c r="J81" s="101"/>
      <c r="K81" s="12" t="s">
        <v>11</v>
      </c>
      <c r="M81" s="101">
        <f>E17</f>
        <v>0</v>
      </c>
      <c r="N81" s="101"/>
      <c r="O81" s="101"/>
      <c r="P81" s="101"/>
      <c r="Q81" s="101"/>
      <c r="R81" s="15"/>
    </row>
    <row r="82" spans="1:18" s="1" customFormat="1" ht="10.35" customHeight="1" x14ac:dyDescent="0.3">
      <c r="B82" s="13"/>
      <c r="R82" s="15"/>
    </row>
    <row r="83" spans="1:18" s="1" customFormat="1" ht="29.25" customHeight="1" x14ac:dyDescent="0.3">
      <c r="B83" s="13"/>
      <c r="C83" s="119" t="s">
        <v>34</v>
      </c>
      <c r="D83" s="120"/>
      <c r="E83" s="120"/>
      <c r="F83" s="120"/>
      <c r="G83" s="120"/>
      <c r="H83" s="23"/>
      <c r="I83" s="23"/>
      <c r="J83" s="23"/>
      <c r="K83" s="23"/>
      <c r="L83" s="23"/>
      <c r="M83" s="23"/>
      <c r="N83" s="119" t="s">
        <v>35</v>
      </c>
      <c r="O83" s="120"/>
      <c r="P83" s="120"/>
      <c r="Q83" s="120"/>
      <c r="R83" s="15"/>
    </row>
    <row r="84" spans="1:18" s="1" customFormat="1" ht="10.35" customHeight="1" x14ac:dyDescent="0.3">
      <c r="B84" s="13"/>
      <c r="R84" s="15"/>
    </row>
    <row r="85" spans="1:18" s="1" customFormat="1" ht="29.25" customHeight="1" x14ac:dyDescent="0.3">
      <c r="B85" s="13"/>
      <c r="C85" s="54" t="s">
        <v>32</v>
      </c>
      <c r="N85" s="112">
        <f>+N86</f>
        <v>0</v>
      </c>
      <c r="O85" s="113"/>
      <c r="P85" s="113"/>
      <c r="Q85" s="113"/>
      <c r="R85" s="15"/>
    </row>
    <row r="86" spans="1:18" s="2" customFormat="1" ht="24.95" customHeight="1" x14ac:dyDescent="0.3">
      <c r="A86" s="1"/>
      <c r="B86" s="43"/>
      <c r="D86" s="44" t="str">
        <f>+D110</f>
        <v>HSV - Práce a dodávky</v>
      </c>
      <c r="N86" s="105">
        <f>+N110</f>
        <v>0</v>
      </c>
      <c r="O86" s="114"/>
      <c r="P86" s="114"/>
      <c r="Q86" s="114"/>
      <c r="R86" s="45"/>
    </row>
    <row r="87" spans="1:18" s="3" customFormat="1" ht="19.899999999999999" customHeight="1" x14ac:dyDescent="0.3">
      <c r="A87" s="1"/>
      <c r="B87" s="46"/>
      <c r="D87" s="47" t="str">
        <f>+D111</f>
        <v xml:space="preserve">    1 - Oprava zahradní stěny</v>
      </c>
      <c r="N87" s="115">
        <f>+N111</f>
        <v>0</v>
      </c>
      <c r="O87" s="116"/>
      <c r="P87" s="116"/>
      <c r="Q87" s="116"/>
      <c r="R87" s="48"/>
    </row>
    <row r="88" spans="1:18" s="3" customFormat="1" ht="19.899999999999999" customHeight="1" x14ac:dyDescent="0.3">
      <c r="A88" s="1"/>
      <c r="B88" s="46"/>
      <c r="D88" s="47" t="str">
        <f>+D154</f>
        <v xml:space="preserve">    2 - Sedací plocha, zábradlí</v>
      </c>
      <c r="N88" s="115">
        <f>+N154</f>
        <v>0</v>
      </c>
      <c r="O88" s="116"/>
      <c r="P88" s="116"/>
      <c r="Q88" s="116"/>
      <c r="R88" s="48"/>
    </row>
    <row r="89" spans="1:18" s="3" customFormat="1" ht="19.899999999999999" customHeight="1" x14ac:dyDescent="0.3">
      <c r="A89" s="1"/>
      <c r="B89" s="46"/>
      <c r="D89" s="47" t="str">
        <f>+D174</f>
        <v xml:space="preserve">    3 - Oprava schodišť, vstupů a ploch</v>
      </c>
      <c r="N89" s="115">
        <f>+N174</f>
        <v>0</v>
      </c>
      <c r="O89" s="116"/>
      <c r="P89" s="116"/>
      <c r="Q89" s="116"/>
      <c r="R89" s="48"/>
    </row>
    <row r="90" spans="1:18" s="3" customFormat="1" ht="19.899999999999999" customHeight="1" x14ac:dyDescent="0.3">
      <c r="A90" s="1"/>
      <c r="B90" s="46"/>
      <c r="D90" s="47" t="str">
        <f>+D241</f>
        <v xml:space="preserve">    4 - Pítka</v>
      </c>
      <c r="N90" s="115">
        <f>+N241</f>
        <v>0</v>
      </c>
      <c r="O90" s="116"/>
      <c r="P90" s="116"/>
      <c r="Q90" s="116"/>
      <c r="R90" s="48"/>
    </row>
    <row r="91" spans="1:18" s="3" customFormat="1" ht="19.899999999999999" customHeight="1" x14ac:dyDescent="0.3">
      <c r="A91" s="1"/>
      <c r="B91" s="46"/>
      <c r="D91" s="47" t="str">
        <f>+D271</f>
        <v xml:space="preserve">    5 - Ostatní práce, přesun a likvidace odpadu, přesun hmot</v>
      </c>
      <c r="N91" s="115">
        <f>+N271</f>
        <v>0</v>
      </c>
      <c r="O91" s="116"/>
      <c r="P91" s="116"/>
      <c r="Q91" s="116"/>
      <c r="R91" s="48"/>
    </row>
    <row r="92" spans="1:18" s="1" customFormat="1" ht="29.25" customHeight="1" x14ac:dyDescent="0.3">
      <c r="B92" s="13"/>
      <c r="C92" s="54" t="s">
        <v>71</v>
      </c>
      <c r="N92" s="112">
        <f>+N93</f>
        <v>0</v>
      </c>
      <c r="O92" s="113"/>
      <c r="P92" s="113"/>
      <c r="Q92" s="113"/>
      <c r="R92" s="15"/>
    </row>
    <row r="93" spans="1:18" s="2" customFormat="1" ht="24.95" customHeight="1" x14ac:dyDescent="0.3">
      <c r="A93" s="1"/>
      <c r="B93" s="43"/>
      <c r="D93" s="44" t="str">
        <f>+D276</f>
        <v>VRN - Vedlejší rozpočtové náklady</v>
      </c>
      <c r="N93" s="105">
        <f>+N276</f>
        <v>0</v>
      </c>
      <c r="O93" s="114"/>
      <c r="P93" s="114"/>
      <c r="Q93" s="114"/>
      <c r="R93" s="45"/>
    </row>
    <row r="94" spans="1:18" s="1" customFormat="1" ht="18" customHeight="1" x14ac:dyDescent="0.3">
      <c r="A94" s="3"/>
      <c r="B94" s="13"/>
      <c r="R94" s="15"/>
    </row>
    <row r="95" spans="1:18" s="1" customFormat="1" ht="29.25" customHeight="1" x14ac:dyDescent="0.3">
      <c r="A95" s="3"/>
      <c r="B95" s="13"/>
      <c r="C95" s="49" t="s">
        <v>51</v>
      </c>
      <c r="D95" s="23"/>
      <c r="E95" s="23"/>
      <c r="F95" s="23"/>
      <c r="G95" s="23"/>
      <c r="H95" s="23"/>
      <c r="I95" s="23"/>
      <c r="J95" s="23"/>
      <c r="K95" s="23"/>
      <c r="L95" s="106">
        <f>+N85+N92</f>
        <v>0</v>
      </c>
      <c r="M95" s="106"/>
      <c r="N95" s="106"/>
      <c r="O95" s="106"/>
      <c r="P95" s="106"/>
      <c r="Q95" s="106"/>
      <c r="R95" s="15"/>
    </row>
    <row r="96" spans="1:18" s="1" customFormat="1" ht="6.95" customHeight="1" x14ac:dyDescent="0.3">
      <c r="A96" s="3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8"/>
    </row>
    <row r="97" spans="1:18" ht="36.950000000000003" customHeight="1" x14ac:dyDescent="0.3"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</row>
    <row r="98" spans="1:18" s="1" customFormat="1" ht="6.95" customHeight="1" x14ac:dyDescent="0.3">
      <c r="A98" s="3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1"/>
    </row>
    <row r="99" spans="1:18" s="1" customFormat="1" ht="36.950000000000003" customHeight="1" x14ac:dyDescent="0.3">
      <c r="B99" s="13"/>
      <c r="C99" s="107" t="s">
        <v>36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5"/>
    </row>
    <row r="100" spans="1:18" s="1" customFormat="1" ht="6.95" customHeight="1" x14ac:dyDescent="0.3">
      <c r="B100" s="13"/>
      <c r="R100" s="15"/>
    </row>
    <row r="101" spans="1:18" s="1" customFormat="1" ht="30" customHeight="1" x14ac:dyDescent="0.3">
      <c r="B101" s="13"/>
      <c r="C101" s="12" t="s">
        <v>1</v>
      </c>
      <c r="F101" s="109" t="str">
        <f>F5</f>
        <v>Revitalizace objektu MŠ Pohádka v Praze 12 - Opravy a úpravy zahrady
Imrichova 937/15, Praha 4 - Kamýk</v>
      </c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R101" s="15"/>
    </row>
    <row r="102" spans="1:18" s="1" customFormat="1" ht="36.950000000000003" customHeight="1" x14ac:dyDescent="0.3">
      <c r="B102" s="13"/>
      <c r="C102" s="42" t="s">
        <v>31</v>
      </c>
      <c r="F102" s="111" t="str">
        <f>F6</f>
        <v>Venkovní úpravy</v>
      </c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R102" s="15"/>
    </row>
    <row r="103" spans="1:18" s="1" customFormat="1" ht="6.95" customHeight="1" x14ac:dyDescent="0.3">
      <c r="A103"/>
      <c r="B103" s="13"/>
      <c r="R103" s="15"/>
    </row>
    <row r="104" spans="1:18" s="1" customFormat="1" ht="18" customHeight="1" x14ac:dyDescent="0.3">
      <c r="A104"/>
      <c r="B104" s="13"/>
      <c r="C104" s="12" t="s">
        <v>4</v>
      </c>
      <c r="F104" s="16" t="str">
        <f>F8</f>
        <v>Praha 4</v>
      </c>
      <c r="K104" s="12" t="s">
        <v>5</v>
      </c>
      <c r="M104" s="100">
        <f ca="1">IF(O8="","",O8)</f>
        <v>45845</v>
      </c>
      <c r="N104" s="100"/>
      <c r="O104" s="100"/>
      <c r="P104" s="100"/>
      <c r="R104" s="15"/>
    </row>
    <row r="105" spans="1:18" s="1" customFormat="1" ht="6.95" customHeight="1" x14ac:dyDescent="0.3">
      <c r="A105"/>
      <c r="B105" s="13"/>
      <c r="R105" s="15"/>
    </row>
    <row r="106" spans="1:18" s="1" customFormat="1" ht="15" x14ac:dyDescent="0.3">
      <c r="B106" s="13"/>
      <c r="C106" s="12" t="s">
        <v>6</v>
      </c>
      <c r="F106" s="16" t="str">
        <f>E11</f>
        <v>MČ Praha 12, Generála Šišky 2375/6, 143 00 Praha 4</v>
      </c>
      <c r="K106" s="12" t="s">
        <v>9</v>
      </c>
      <c r="M106" s="101" t="str">
        <f>E14</f>
        <v>PROJEKTOVÁ KANCELÁŘ ATLAS spol. s r.o.</v>
      </c>
      <c r="N106" s="101"/>
      <c r="O106" s="101"/>
      <c r="P106" s="101"/>
      <c r="Q106" s="101"/>
      <c r="R106" s="15"/>
    </row>
    <row r="107" spans="1:18" s="1" customFormat="1" ht="14.45" customHeight="1" x14ac:dyDescent="0.3">
      <c r="B107" s="13"/>
      <c r="C107" s="12" t="s">
        <v>37</v>
      </c>
      <c r="F107" s="101">
        <f>+F81</f>
        <v>0</v>
      </c>
      <c r="G107" s="101"/>
      <c r="H107" s="101"/>
      <c r="I107" s="101"/>
      <c r="J107" s="101"/>
      <c r="K107" s="12" t="s">
        <v>11</v>
      </c>
      <c r="M107" s="101">
        <f>E17</f>
        <v>0</v>
      </c>
      <c r="N107" s="101"/>
      <c r="O107" s="101"/>
      <c r="P107" s="101"/>
      <c r="Q107" s="101"/>
      <c r="R107" s="15"/>
    </row>
    <row r="108" spans="1:18" s="1" customFormat="1" ht="10.35" customHeight="1" x14ac:dyDescent="0.3">
      <c r="B108" s="13"/>
      <c r="R108" s="15"/>
    </row>
    <row r="109" spans="1:18" s="4" customFormat="1" ht="41.25" customHeight="1" x14ac:dyDescent="0.3">
      <c r="A109" s="1"/>
      <c r="B109" s="50"/>
      <c r="C109" s="51" t="s">
        <v>38</v>
      </c>
      <c r="D109" s="52" t="s">
        <v>39</v>
      </c>
      <c r="E109" s="52" t="s">
        <v>53</v>
      </c>
      <c r="F109" s="102" t="s">
        <v>40</v>
      </c>
      <c r="G109" s="102"/>
      <c r="H109" s="102"/>
      <c r="I109" s="102"/>
      <c r="J109" s="52" t="s">
        <v>41</v>
      </c>
      <c r="K109" s="52" t="s">
        <v>42</v>
      </c>
      <c r="L109" s="102" t="s">
        <v>43</v>
      </c>
      <c r="M109" s="102"/>
      <c r="N109" s="102" t="s">
        <v>35</v>
      </c>
      <c r="O109" s="102"/>
      <c r="P109" s="102"/>
      <c r="Q109" s="103"/>
      <c r="R109" s="53"/>
    </row>
    <row r="110" spans="1:18" s="5" customFormat="1" ht="37.35" customHeight="1" x14ac:dyDescent="0.35">
      <c r="B110" s="55"/>
      <c r="D110" s="56" t="s">
        <v>175</v>
      </c>
      <c r="E110" s="56"/>
      <c r="F110" s="56"/>
      <c r="G110" s="56"/>
      <c r="H110" s="56"/>
      <c r="I110" s="56"/>
      <c r="J110" s="56"/>
      <c r="K110" s="56"/>
      <c r="L110" s="56"/>
      <c r="M110" s="56"/>
      <c r="N110" s="104">
        <f>+N111+N154+N174+N241+N271</f>
        <v>0</v>
      </c>
      <c r="O110" s="105"/>
      <c r="P110" s="105"/>
      <c r="Q110" s="105"/>
      <c r="R110" s="57"/>
    </row>
    <row r="111" spans="1:18" s="74" customFormat="1" ht="30.75" customHeight="1" x14ac:dyDescent="0.3">
      <c r="B111" s="75"/>
      <c r="C111" s="76"/>
      <c r="D111" s="77" t="s">
        <v>96</v>
      </c>
      <c r="E111" s="77"/>
      <c r="F111" s="77"/>
      <c r="G111" s="77"/>
      <c r="H111" s="77"/>
      <c r="I111" s="77"/>
      <c r="J111" s="77"/>
      <c r="K111" s="77"/>
      <c r="L111" s="77"/>
      <c r="M111" s="77"/>
      <c r="N111" s="98">
        <f>SUM(N113:Q153)</f>
        <v>0</v>
      </c>
      <c r="O111" s="99"/>
      <c r="P111" s="99"/>
      <c r="Q111" s="99"/>
      <c r="R111" s="78"/>
    </row>
    <row r="112" spans="1:18" s="74" customFormat="1" ht="30.75" customHeight="1" x14ac:dyDescent="0.3">
      <c r="B112" s="75"/>
      <c r="C112" s="76"/>
      <c r="D112" s="79" t="s">
        <v>73</v>
      </c>
      <c r="E112" s="77"/>
      <c r="F112" s="77"/>
      <c r="G112" s="77"/>
      <c r="H112" s="77"/>
      <c r="I112" s="77"/>
      <c r="J112" s="77"/>
      <c r="K112" s="77"/>
      <c r="L112" s="77"/>
      <c r="M112" s="77"/>
      <c r="N112" s="98"/>
      <c r="O112" s="99"/>
      <c r="P112" s="99"/>
      <c r="Q112" s="99"/>
      <c r="R112" s="78"/>
    </row>
    <row r="113" spans="1:18" s="1" customFormat="1" ht="25.5" customHeight="1" x14ac:dyDescent="0.3">
      <c r="B113" s="13"/>
      <c r="C113" s="72">
        <f>+C98+1</f>
        <v>1</v>
      </c>
      <c r="D113" s="72" t="s">
        <v>44</v>
      </c>
      <c r="E113" s="73" t="s">
        <v>63</v>
      </c>
      <c r="F113" s="80" t="s">
        <v>99</v>
      </c>
      <c r="G113" s="81"/>
      <c r="H113" s="81"/>
      <c r="I113" s="82"/>
      <c r="J113" s="58" t="s">
        <v>45</v>
      </c>
      <c r="K113" s="6">
        <f>+K114+K115</f>
        <v>37.25</v>
      </c>
      <c r="L113" s="83"/>
      <c r="M113" s="84"/>
      <c r="N113" s="85">
        <f>+K113*L113</f>
        <v>0</v>
      </c>
      <c r="O113" s="86"/>
      <c r="P113" s="86"/>
      <c r="Q113" s="87"/>
      <c r="R113" s="15"/>
    </row>
    <row r="114" spans="1:18" s="67" customFormat="1" ht="12" customHeight="1" x14ac:dyDescent="0.3">
      <c r="A114" s="1"/>
      <c r="B114" s="68"/>
      <c r="C114" s="69"/>
      <c r="D114" s="69"/>
      <c r="E114" s="70" t="s">
        <v>48</v>
      </c>
      <c r="F114" s="88" t="s">
        <v>74</v>
      </c>
      <c r="G114" s="88"/>
      <c r="H114" s="88"/>
      <c r="I114" s="88"/>
      <c r="J114" s="88"/>
      <c r="K114" s="71">
        <f>+(14.5+3.3+13.6+3.3+14.3+1.5)*0.5</f>
        <v>25.25</v>
      </c>
      <c r="R114" s="61"/>
    </row>
    <row r="115" spans="1:18" s="67" customFormat="1" ht="12" customHeight="1" x14ac:dyDescent="0.3">
      <c r="A115" s="1"/>
      <c r="B115" s="68"/>
      <c r="C115" s="69"/>
      <c r="D115" s="69"/>
      <c r="E115" s="70"/>
      <c r="F115" s="97" t="s">
        <v>75</v>
      </c>
      <c r="G115" s="97"/>
      <c r="H115" s="97"/>
      <c r="I115" s="97"/>
      <c r="J115" s="97"/>
      <c r="K115" s="71">
        <f>4*6*0.5</f>
        <v>12</v>
      </c>
      <c r="R115" s="61"/>
    </row>
    <row r="116" spans="1:18" s="67" customFormat="1" ht="21" customHeight="1" x14ac:dyDescent="0.3">
      <c r="A116" s="1"/>
      <c r="B116" s="68"/>
      <c r="C116" s="69"/>
      <c r="D116" s="69"/>
      <c r="E116" s="70" t="s">
        <v>52</v>
      </c>
      <c r="F116" s="89" t="s">
        <v>84</v>
      </c>
      <c r="G116" s="89"/>
      <c r="H116" s="89"/>
      <c r="I116" s="89"/>
      <c r="J116" s="89"/>
      <c r="K116" s="89"/>
      <c r="L116" s="89"/>
      <c r="M116" s="89"/>
      <c r="R116" s="61"/>
    </row>
    <row r="117" spans="1:18" s="1" customFormat="1" ht="25.5" customHeight="1" x14ac:dyDescent="0.3">
      <c r="B117" s="13"/>
      <c r="C117" s="72">
        <v>2</v>
      </c>
      <c r="D117" s="72" t="s">
        <v>44</v>
      </c>
      <c r="E117" s="73" t="s">
        <v>85</v>
      </c>
      <c r="F117" s="80" t="s">
        <v>86</v>
      </c>
      <c r="G117" s="81"/>
      <c r="H117" s="81"/>
      <c r="I117" s="82"/>
      <c r="J117" s="58" t="s">
        <v>45</v>
      </c>
      <c r="K117" s="6">
        <f>+K118</f>
        <v>128</v>
      </c>
      <c r="L117" s="83"/>
      <c r="M117" s="84"/>
      <c r="N117" s="85">
        <f>+K117*L117</f>
        <v>0</v>
      </c>
      <c r="O117" s="86"/>
      <c r="P117" s="86"/>
      <c r="Q117" s="87"/>
      <c r="R117" s="15"/>
    </row>
    <row r="118" spans="1:18" s="67" customFormat="1" ht="12" customHeight="1" x14ac:dyDescent="0.3">
      <c r="A118" s="1"/>
      <c r="B118" s="68"/>
      <c r="C118" s="69"/>
      <c r="D118" s="69"/>
      <c r="E118" s="70" t="s">
        <v>48</v>
      </c>
      <c r="F118" s="88"/>
      <c r="G118" s="88"/>
      <c r="H118" s="88"/>
      <c r="I118" s="88"/>
      <c r="J118" s="88"/>
      <c r="K118" s="71">
        <f>80*0.8*2</f>
        <v>128</v>
      </c>
      <c r="R118" s="61"/>
    </row>
    <row r="119" spans="1:18" s="67" customFormat="1" ht="12" customHeight="1" x14ac:dyDescent="0.3">
      <c r="A119" s="1"/>
      <c r="B119" s="68"/>
      <c r="C119" s="69"/>
      <c r="D119" s="69"/>
      <c r="E119" s="70"/>
      <c r="F119" s="97"/>
      <c r="G119" s="97"/>
      <c r="H119" s="97"/>
      <c r="I119" s="97"/>
      <c r="J119" s="97"/>
      <c r="K119" s="71"/>
      <c r="R119" s="61"/>
    </row>
    <row r="120" spans="1:18" s="67" customFormat="1" ht="21" customHeight="1" x14ac:dyDescent="0.3">
      <c r="A120" s="1"/>
      <c r="B120" s="68"/>
      <c r="C120" s="69"/>
      <c r="D120" s="69"/>
      <c r="E120" s="70" t="s">
        <v>52</v>
      </c>
      <c r="F120" s="89" t="s">
        <v>87</v>
      </c>
      <c r="G120" s="89"/>
      <c r="H120" s="89"/>
      <c r="I120" s="89"/>
      <c r="J120" s="89"/>
      <c r="K120" s="89"/>
      <c r="L120" s="89"/>
      <c r="M120" s="89"/>
      <c r="R120" s="61"/>
    </row>
    <row r="121" spans="1:18" s="1" customFormat="1" ht="25.5" customHeight="1" x14ac:dyDescent="0.3">
      <c r="B121" s="13"/>
      <c r="C121" s="72">
        <v>3</v>
      </c>
      <c r="D121" s="72" t="s">
        <v>44</v>
      </c>
      <c r="E121" s="73" t="s">
        <v>88</v>
      </c>
      <c r="F121" s="80" t="s">
        <v>89</v>
      </c>
      <c r="G121" s="81"/>
      <c r="H121" s="81"/>
      <c r="I121" s="82"/>
      <c r="J121" s="58" t="s">
        <v>45</v>
      </c>
      <c r="K121" s="6">
        <f>+K122</f>
        <v>128</v>
      </c>
      <c r="L121" s="83"/>
      <c r="M121" s="84"/>
      <c r="N121" s="85">
        <f>+K121*L121</f>
        <v>0</v>
      </c>
      <c r="O121" s="86"/>
      <c r="P121" s="86"/>
      <c r="Q121" s="87"/>
      <c r="R121" s="15"/>
    </row>
    <row r="122" spans="1:18" s="67" customFormat="1" ht="12" customHeight="1" x14ac:dyDescent="0.3">
      <c r="A122" s="1"/>
      <c r="B122" s="68"/>
      <c r="C122" s="69"/>
      <c r="D122" s="69"/>
      <c r="E122" s="70" t="s">
        <v>48</v>
      </c>
      <c r="F122" s="88" t="s">
        <v>76</v>
      </c>
      <c r="G122" s="88"/>
      <c r="H122" s="88"/>
      <c r="I122" s="88"/>
      <c r="J122" s="88"/>
      <c r="K122" s="71">
        <f>+K118</f>
        <v>128</v>
      </c>
      <c r="R122" s="61"/>
    </row>
    <row r="123" spans="1:18" s="67" customFormat="1" ht="12" customHeight="1" x14ac:dyDescent="0.3">
      <c r="A123" s="1"/>
      <c r="B123" s="68"/>
      <c r="C123" s="69"/>
      <c r="D123" s="69"/>
      <c r="E123" s="70"/>
      <c r="F123" s="97"/>
      <c r="G123" s="97"/>
      <c r="H123" s="97"/>
      <c r="I123" s="97"/>
      <c r="J123" s="97"/>
      <c r="K123" s="71"/>
      <c r="R123" s="61"/>
    </row>
    <row r="124" spans="1:18" s="67" customFormat="1" ht="21" customHeight="1" x14ac:dyDescent="0.3">
      <c r="A124" s="1"/>
      <c r="B124" s="68"/>
      <c r="C124" s="69"/>
      <c r="D124" s="69"/>
      <c r="E124" s="70" t="s">
        <v>52</v>
      </c>
      <c r="F124" s="89" t="s">
        <v>78</v>
      </c>
      <c r="G124" s="89"/>
      <c r="H124" s="89"/>
      <c r="I124" s="89"/>
      <c r="J124" s="89"/>
      <c r="K124" s="89"/>
      <c r="L124" s="89"/>
      <c r="M124" s="89"/>
      <c r="R124" s="61"/>
    </row>
    <row r="125" spans="1:18" s="1" customFormat="1" ht="25.5" customHeight="1" x14ac:dyDescent="0.3">
      <c r="B125" s="13"/>
      <c r="C125" s="72">
        <v>4</v>
      </c>
      <c r="D125" s="72" t="s">
        <v>44</v>
      </c>
      <c r="E125" s="73" t="s">
        <v>90</v>
      </c>
      <c r="F125" s="80" t="s">
        <v>77</v>
      </c>
      <c r="G125" s="81"/>
      <c r="H125" s="81"/>
      <c r="I125" s="82"/>
      <c r="J125" s="58" t="s">
        <v>61</v>
      </c>
      <c r="K125" s="6">
        <v>80</v>
      </c>
      <c r="L125" s="83"/>
      <c r="M125" s="84"/>
      <c r="N125" s="85">
        <f>+K125*L125</f>
        <v>0</v>
      </c>
      <c r="O125" s="86"/>
      <c r="P125" s="86"/>
      <c r="Q125" s="87"/>
      <c r="R125" s="15"/>
    </row>
    <row r="126" spans="1:18" s="67" customFormat="1" ht="12" customHeight="1" x14ac:dyDescent="0.3">
      <c r="A126" s="1"/>
      <c r="B126" s="68"/>
      <c r="C126" s="69"/>
      <c r="D126" s="69"/>
      <c r="E126" s="70" t="s">
        <v>48</v>
      </c>
      <c r="F126" s="88"/>
      <c r="G126" s="88"/>
      <c r="H126" s="88"/>
      <c r="I126" s="88"/>
      <c r="J126" s="88"/>
      <c r="K126" s="71"/>
      <c r="R126" s="61"/>
    </row>
    <row r="127" spans="1:18" s="67" customFormat="1" ht="12" customHeight="1" x14ac:dyDescent="0.3">
      <c r="A127" s="1"/>
      <c r="B127" s="68"/>
      <c r="C127" s="69"/>
      <c r="D127" s="69"/>
      <c r="E127" s="70"/>
      <c r="F127" s="97"/>
      <c r="G127" s="97"/>
      <c r="H127" s="97"/>
      <c r="I127" s="97"/>
      <c r="J127" s="97"/>
      <c r="K127" s="71"/>
      <c r="R127" s="61"/>
    </row>
    <row r="128" spans="1:18" s="67" customFormat="1" ht="21" customHeight="1" x14ac:dyDescent="0.3">
      <c r="A128" s="1"/>
      <c r="B128" s="68"/>
      <c r="C128" s="69"/>
      <c r="D128" s="69"/>
      <c r="E128" s="70" t="s">
        <v>52</v>
      </c>
      <c r="F128" s="89" t="s">
        <v>91</v>
      </c>
      <c r="G128" s="89"/>
      <c r="H128" s="89"/>
      <c r="I128" s="89"/>
      <c r="J128" s="89"/>
      <c r="K128" s="89"/>
      <c r="L128" s="89"/>
      <c r="M128" s="89"/>
      <c r="R128" s="61"/>
    </row>
    <row r="129" spans="1:18" s="1" customFormat="1" ht="25.5" customHeight="1" x14ac:dyDescent="0.3">
      <c r="B129" s="13"/>
      <c r="C129" s="72">
        <v>5</v>
      </c>
      <c r="D129" s="72" t="s">
        <v>44</v>
      </c>
      <c r="E129" s="73" t="s">
        <v>92</v>
      </c>
      <c r="F129" s="80" t="s">
        <v>79</v>
      </c>
      <c r="G129" s="81"/>
      <c r="H129" s="81"/>
      <c r="I129" s="82"/>
      <c r="J129" s="58" t="s">
        <v>45</v>
      </c>
      <c r="K129" s="6">
        <f>80*0.5</f>
        <v>40</v>
      </c>
      <c r="L129" s="83"/>
      <c r="M129" s="84"/>
      <c r="N129" s="85">
        <f>+K129*L129</f>
        <v>0</v>
      </c>
      <c r="O129" s="86"/>
      <c r="P129" s="86"/>
      <c r="Q129" s="87"/>
      <c r="R129" s="15"/>
    </row>
    <row r="130" spans="1:18" s="67" customFormat="1" ht="12" customHeight="1" x14ac:dyDescent="0.3">
      <c r="A130" s="1"/>
      <c r="B130" s="68"/>
      <c r="C130" s="69"/>
      <c r="D130" s="69"/>
      <c r="E130" s="70" t="s">
        <v>48</v>
      </c>
      <c r="F130" s="88"/>
      <c r="G130" s="88"/>
      <c r="H130" s="88"/>
      <c r="I130" s="88"/>
      <c r="J130" s="88"/>
      <c r="K130" s="71"/>
      <c r="R130" s="61"/>
    </row>
    <row r="131" spans="1:18" s="67" customFormat="1" ht="21" customHeight="1" x14ac:dyDescent="0.3">
      <c r="A131" s="1"/>
      <c r="B131" s="68"/>
      <c r="C131" s="69"/>
      <c r="D131" s="69"/>
      <c r="E131" s="70" t="s">
        <v>52</v>
      </c>
      <c r="F131" s="89" t="s">
        <v>81</v>
      </c>
      <c r="G131" s="89"/>
      <c r="H131" s="89"/>
      <c r="I131" s="89"/>
      <c r="J131" s="89"/>
      <c r="K131" s="89"/>
      <c r="L131" s="89"/>
      <c r="M131" s="89"/>
      <c r="R131" s="61"/>
    </row>
    <row r="132" spans="1:18" s="1" customFormat="1" ht="25.5" customHeight="1" x14ac:dyDescent="0.3">
      <c r="B132" s="13"/>
      <c r="C132" s="72">
        <v>6</v>
      </c>
      <c r="D132" s="72" t="s">
        <v>44</v>
      </c>
      <c r="E132" s="73" t="s">
        <v>93</v>
      </c>
      <c r="F132" s="80" t="s">
        <v>80</v>
      </c>
      <c r="G132" s="81"/>
      <c r="H132" s="81"/>
      <c r="I132" s="82"/>
      <c r="J132" s="58" t="s">
        <v>56</v>
      </c>
      <c r="K132" s="6">
        <f>4.44*80/1000</f>
        <v>0.35520000000000007</v>
      </c>
      <c r="L132" s="83"/>
      <c r="M132" s="84"/>
      <c r="N132" s="85">
        <f>+K132*L132</f>
        <v>0</v>
      </c>
      <c r="O132" s="86"/>
      <c r="P132" s="86"/>
      <c r="Q132" s="87"/>
      <c r="R132" s="15"/>
    </row>
    <row r="133" spans="1:18" s="67" customFormat="1" ht="12" customHeight="1" x14ac:dyDescent="0.3">
      <c r="A133" s="1"/>
      <c r="B133" s="68"/>
      <c r="C133" s="69"/>
      <c r="D133" s="69"/>
      <c r="E133" s="70" t="s">
        <v>48</v>
      </c>
      <c r="F133" s="88"/>
      <c r="G133" s="88"/>
      <c r="H133" s="88"/>
      <c r="I133" s="88"/>
      <c r="J133" s="88"/>
      <c r="K133" s="71"/>
      <c r="R133" s="61"/>
    </row>
    <row r="134" spans="1:18" s="67" customFormat="1" ht="21" customHeight="1" x14ac:dyDescent="0.3">
      <c r="A134" s="1"/>
      <c r="B134" s="68"/>
      <c r="C134" s="69"/>
      <c r="D134" s="69"/>
      <c r="E134" s="70" t="s">
        <v>52</v>
      </c>
      <c r="F134" s="89" t="s">
        <v>82</v>
      </c>
      <c r="G134" s="89"/>
      <c r="H134" s="89"/>
      <c r="I134" s="89"/>
      <c r="J134" s="89"/>
      <c r="K134" s="89"/>
      <c r="L134" s="89"/>
      <c r="M134" s="89"/>
      <c r="R134" s="61"/>
    </row>
    <row r="135" spans="1:18" s="1" customFormat="1" ht="25.5" customHeight="1" x14ac:dyDescent="0.3">
      <c r="B135" s="13"/>
      <c r="C135" s="72">
        <v>7</v>
      </c>
      <c r="D135" s="72" t="s">
        <v>44</v>
      </c>
      <c r="E135" s="73" t="s">
        <v>94</v>
      </c>
      <c r="F135" s="80" t="s">
        <v>95</v>
      </c>
      <c r="G135" s="81"/>
      <c r="H135" s="81"/>
      <c r="I135" s="82"/>
      <c r="J135" s="58" t="s">
        <v>45</v>
      </c>
      <c r="K135" s="6">
        <f>+K129</f>
        <v>40</v>
      </c>
      <c r="L135" s="83"/>
      <c r="M135" s="84"/>
      <c r="N135" s="85">
        <f>+K135*L135</f>
        <v>0</v>
      </c>
      <c r="O135" s="86"/>
      <c r="P135" s="86"/>
      <c r="Q135" s="87"/>
      <c r="R135" s="15"/>
    </row>
    <row r="136" spans="1:18" s="67" customFormat="1" ht="12" customHeight="1" x14ac:dyDescent="0.3">
      <c r="A136" s="1"/>
      <c r="B136" s="68"/>
      <c r="C136" s="69"/>
      <c r="D136" s="69"/>
      <c r="E136" s="70" t="s">
        <v>48</v>
      </c>
      <c r="F136" s="88"/>
      <c r="G136" s="88"/>
      <c r="H136" s="88"/>
      <c r="I136" s="88"/>
      <c r="J136" s="88"/>
      <c r="K136" s="71"/>
      <c r="R136" s="61"/>
    </row>
    <row r="137" spans="1:18" s="67" customFormat="1" ht="21" customHeight="1" x14ac:dyDescent="0.3">
      <c r="A137" s="1"/>
      <c r="B137" s="68"/>
      <c r="C137" s="69"/>
      <c r="D137" s="69"/>
      <c r="E137" s="70" t="s">
        <v>52</v>
      </c>
      <c r="F137" s="89" t="s">
        <v>83</v>
      </c>
      <c r="G137" s="89"/>
      <c r="H137" s="89"/>
      <c r="I137" s="89"/>
      <c r="J137" s="89"/>
      <c r="K137" s="89"/>
      <c r="L137" s="89"/>
      <c r="M137" s="89"/>
      <c r="R137" s="61"/>
    </row>
    <row r="138" spans="1:18" s="1" customFormat="1" ht="25.5" customHeight="1" x14ac:dyDescent="0.3">
      <c r="B138" s="13"/>
      <c r="C138" s="72">
        <v>8</v>
      </c>
      <c r="D138" s="72" t="s">
        <v>44</v>
      </c>
      <c r="E138" s="73" t="s">
        <v>97</v>
      </c>
      <c r="F138" s="80" t="s">
        <v>98</v>
      </c>
      <c r="G138" s="81"/>
      <c r="H138" s="81"/>
      <c r="I138" s="82"/>
      <c r="J138" s="58" t="s">
        <v>45</v>
      </c>
      <c r="K138" s="6">
        <v>128</v>
      </c>
      <c r="L138" s="83"/>
      <c r="M138" s="84"/>
      <c r="N138" s="85">
        <f>+K138*L138</f>
        <v>0</v>
      </c>
      <c r="O138" s="86"/>
      <c r="P138" s="86"/>
      <c r="Q138" s="87"/>
      <c r="R138" s="15"/>
    </row>
    <row r="139" spans="1:18" s="67" customFormat="1" ht="12" customHeight="1" x14ac:dyDescent="0.3">
      <c r="A139" s="1"/>
      <c r="B139" s="68"/>
      <c r="C139" s="69"/>
      <c r="D139" s="69"/>
      <c r="E139" s="70" t="s">
        <v>48</v>
      </c>
      <c r="F139" s="88"/>
      <c r="G139" s="88"/>
      <c r="H139" s="88"/>
      <c r="I139" s="88"/>
      <c r="J139" s="88"/>
      <c r="K139" s="71"/>
      <c r="R139" s="61"/>
    </row>
    <row r="140" spans="1:18" s="67" customFormat="1" ht="21" customHeight="1" x14ac:dyDescent="0.3">
      <c r="A140" s="1"/>
      <c r="B140" s="68"/>
      <c r="C140" s="69"/>
      <c r="D140" s="69"/>
      <c r="E140" s="70" t="s">
        <v>52</v>
      </c>
      <c r="F140" s="89" t="s">
        <v>83</v>
      </c>
      <c r="G140" s="89"/>
      <c r="H140" s="89"/>
      <c r="I140" s="89"/>
      <c r="J140" s="89"/>
      <c r="K140" s="89"/>
      <c r="L140" s="89"/>
      <c r="M140" s="89"/>
      <c r="R140" s="61"/>
    </row>
    <row r="141" spans="1:18" s="1" customFormat="1" ht="25.5" customHeight="1" x14ac:dyDescent="0.3">
      <c r="B141" s="13"/>
      <c r="C141" s="72">
        <v>9</v>
      </c>
      <c r="D141" s="72" t="s">
        <v>44</v>
      </c>
      <c r="E141" s="73" t="s">
        <v>100</v>
      </c>
      <c r="F141" s="80" t="s">
        <v>101</v>
      </c>
      <c r="G141" s="81"/>
      <c r="H141" s="81"/>
      <c r="I141" s="82"/>
      <c r="J141" s="58" t="s">
        <v>45</v>
      </c>
      <c r="K141" s="6">
        <f>+K142+K143</f>
        <v>37.25</v>
      </c>
      <c r="L141" s="83"/>
      <c r="M141" s="84"/>
      <c r="N141" s="85">
        <f>+K141*L141</f>
        <v>0</v>
      </c>
      <c r="O141" s="86"/>
      <c r="P141" s="86"/>
      <c r="Q141" s="87"/>
      <c r="R141" s="15"/>
    </row>
    <row r="142" spans="1:18" s="67" customFormat="1" ht="12" customHeight="1" x14ac:dyDescent="0.3">
      <c r="A142" s="1"/>
      <c r="B142" s="68"/>
      <c r="C142" s="69"/>
      <c r="D142" s="69"/>
      <c r="E142" s="70" t="s">
        <v>48</v>
      </c>
      <c r="F142" s="88" t="s">
        <v>74</v>
      </c>
      <c r="G142" s="88"/>
      <c r="H142" s="88"/>
      <c r="I142" s="88"/>
      <c r="J142" s="88"/>
      <c r="K142" s="71">
        <f>+(14.5+3.3+13.6+3.3+14.3+1.5)*0.5</f>
        <v>25.25</v>
      </c>
      <c r="R142" s="61"/>
    </row>
    <row r="143" spans="1:18" s="67" customFormat="1" ht="12" customHeight="1" x14ac:dyDescent="0.3">
      <c r="A143" s="1"/>
      <c r="B143" s="68"/>
      <c r="C143" s="69"/>
      <c r="D143" s="69"/>
      <c r="E143" s="70"/>
      <c r="F143" s="97" t="s">
        <v>75</v>
      </c>
      <c r="G143" s="97"/>
      <c r="H143" s="97"/>
      <c r="I143" s="97"/>
      <c r="J143" s="97"/>
      <c r="K143" s="71">
        <f>4*6*0.5</f>
        <v>12</v>
      </c>
      <c r="R143" s="61"/>
    </row>
    <row r="144" spans="1:18" s="67" customFormat="1" ht="21" customHeight="1" x14ac:dyDescent="0.3">
      <c r="A144" s="1"/>
      <c r="B144" s="68"/>
      <c r="C144" s="69"/>
      <c r="D144" s="69"/>
      <c r="E144" s="70" t="s">
        <v>52</v>
      </c>
      <c r="F144" s="89" t="s">
        <v>102</v>
      </c>
      <c r="G144" s="89"/>
      <c r="H144" s="89"/>
      <c r="I144" s="89"/>
      <c r="J144" s="89"/>
      <c r="K144" s="89"/>
      <c r="L144" s="89"/>
      <c r="M144" s="89"/>
      <c r="R144" s="61"/>
    </row>
    <row r="145" spans="1:18" s="1" customFormat="1" ht="25.5" customHeight="1" x14ac:dyDescent="0.3">
      <c r="B145" s="13"/>
      <c r="C145" s="72">
        <v>10</v>
      </c>
      <c r="D145" s="72" t="s">
        <v>44</v>
      </c>
      <c r="E145" s="73" t="s">
        <v>104</v>
      </c>
      <c r="F145" s="80" t="s">
        <v>103</v>
      </c>
      <c r="G145" s="81"/>
      <c r="H145" s="81"/>
      <c r="I145" s="82"/>
      <c r="J145" s="58" t="s">
        <v>45</v>
      </c>
      <c r="K145" s="6">
        <f>+K146+K147</f>
        <v>25.25</v>
      </c>
      <c r="L145" s="83"/>
      <c r="M145" s="84"/>
      <c r="N145" s="85">
        <f>+K145*L145</f>
        <v>0</v>
      </c>
      <c r="O145" s="86"/>
      <c r="P145" s="86"/>
      <c r="Q145" s="87"/>
      <c r="R145" s="15"/>
    </row>
    <row r="146" spans="1:18" s="67" customFormat="1" ht="12" customHeight="1" x14ac:dyDescent="0.3">
      <c r="A146" s="1"/>
      <c r="B146" s="68"/>
      <c r="C146" s="69"/>
      <c r="D146" s="69"/>
      <c r="E146" s="70" t="s">
        <v>48</v>
      </c>
      <c r="F146" s="88" t="s">
        <v>74</v>
      </c>
      <c r="G146" s="88"/>
      <c r="H146" s="88"/>
      <c r="I146" s="88"/>
      <c r="J146" s="88"/>
      <c r="K146" s="71">
        <f>+(14.5+3.3+13.6+3.3+14.3+1.5)*0.5</f>
        <v>25.25</v>
      </c>
      <c r="R146" s="61"/>
    </row>
    <row r="147" spans="1:18" s="67" customFormat="1" ht="12" customHeight="1" x14ac:dyDescent="0.3">
      <c r="A147" s="1"/>
      <c r="B147" s="68"/>
      <c r="C147" s="69"/>
      <c r="D147" s="69"/>
      <c r="E147" s="70"/>
      <c r="F147" s="97"/>
      <c r="G147" s="97"/>
      <c r="H147" s="97"/>
      <c r="I147" s="97"/>
      <c r="J147" s="97"/>
      <c r="K147" s="71"/>
      <c r="R147" s="61"/>
    </row>
    <row r="148" spans="1:18" s="67" customFormat="1" ht="21" customHeight="1" x14ac:dyDescent="0.3">
      <c r="A148" s="1"/>
      <c r="B148" s="68"/>
      <c r="C148" s="69"/>
      <c r="D148" s="69"/>
      <c r="E148" s="70" t="s">
        <v>52</v>
      </c>
      <c r="F148" s="89" t="s">
        <v>102</v>
      </c>
      <c r="G148" s="89"/>
      <c r="H148" s="89"/>
      <c r="I148" s="89"/>
      <c r="J148" s="89"/>
      <c r="K148" s="89"/>
      <c r="L148" s="89"/>
      <c r="M148" s="89"/>
      <c r="R148" s="61"/>
    </row>
    <row r="149" spans="1:18" s="1" customFormat="1" ht="25.5" customHeight="1" x14ac:dyDescent="0.3">
      <c r="B149" s="13"/>
      <c r="C149" s="72">
        <v>11</v>
      </c>
      <c r="D149" s="72" t="s">
        <v>44</v>
      </c>
      <c r="E149" s="73" t="s">
        <v>105</v>
      </c>
      <c r="F149" s="80" t="s">
        <v>106</v>
      </c>
      <c r="G149" s="81"/>
      <c r="H149" s="81"/>
      <c r="I149" s="82"/>
      <c r="J149" s="58" t="s">
        <v>61</v>
      </c>
      <c r="K149" s="6">
        <f>+K150+K151</f>
        <v>50.5</v>
      </c>
      <c r="L149" s="83"/>
      <c r="M149" s="84"/>
      <c r="N149" s="85">
        <f>+K149*L149</f>
        <v>0</v>
      </c>
      <c r="O149" s="86"/>
      <c r="P149" s="86"/>
      <c r="Q149" s="87"/>
      <c r="R149" s="15"/>
    </row>
    <row r="150" spans="1:18" s="67" customFormat="1" ht="12" customHeight="1" x14ac:dyDescent="0.3">
      <c r="A150" s="1"/>
      <c r="B150" s="68"/>
      <c r="C150" s="69"/>
      <c r="D150" s="69"/>
      <c r="E150" s="70" t="s">
        <v>48</v>
      </c>
      <c r="F150" s="88" t="s">
        <v>74</v>
      </c>
      <c r="G150" s="88"/>
      <c r="H150" s="88"/>
      <c r="I150" s="88"/>
      <c r="J150" s="88"/>
      <c r="K150" s="71">
        <f>14.5+3.3+13.6+3.3+14.3+1.5</f>
        <v>50.5</v>
      </c>
      <c r="R150" s="61"/>
    </row>
    <row r="151" spans="1:18" s="67" customFormat="1" ht="12" customHeight="1" x14ac:dyDescent="0.3">
      <c r="A151" s="1"/>
      <c r="B151" s="68"/>
      <c r="C151" s="69"/>
      <c r="D151" s="69"/>
      <c r="E151" s="70"/>
      <c r="F151" s="97"/>
      <c r="G151" s="97"/>
      <c r="H151" s="97"/>
      <c r="I151" s="97"/>
      <c r="J151" s="97"/>
      <c r="K151" s="71"/>
      <c r="R151" s="61"/>
    </row>
    <row r="152" spans="1:18" s="67" customFormat="1" ht="21" customHeight="1" x14ac:dyDescent="0.3">
      <c r="A152" s="1"/>
      <c r="B152" s="68"/>
      <c r="C152" s="69"/>
      <c r="D152" s="69"/>
      <c r="E152" s="70" t="s">
        <v>52</v>
      </c>
      <c r="F152" s="89" t="s">
        <v>107</v>
      </c>
      <c r="G152" s="89"/>
      <c r="H152" s="89"/>
      <c r="I152" s="89"/>
      <c r="J152" s="89"/>
      <c r="K152" s="89"/>
      <c r="L152" s="89"/>
      <c r="M152" s="89"/>
      <c r="R152" s="61"/>
    </row>
    <row r="153" spans="1:18" s="62" customFormat="1" ht="20.100000000000001" customHeight="1" x14ac:dyDescent="0.3">
      <c r="A153" s="1"/>
      <c r="B153" s="60"/>
      <c r="C153" s="59">
        <v>12</v>
      </c>
      <c r="D153" s="63" t="s">
        <v>47</v>
      </c>
      <c r="E153" s="64" t="s">
        <v>178</v>
      </c>
      <c r="F153" s="90" t="s">
        <v>177</v>
      </c>
      <c r="G153" s="91"/>
      <c r="H153" s="91"/>
      <c r="I153" s="92"/>
      <c r="J153" s="65" t="s">
        <v>61</v>
      </c>
      <c r="K153" s="66">
        <f>+K149</f>
        <v>50.5</v>
      </c>
      <c r="L153" s="93"/>
      <c r="M153" s="84"/>
      <c r="N153" s="94">
        <f>ROUND(L153*K153,2)</f>
        <v>0</v>
      </c>
      <c r="O153" s="95"/>
      <c r="P153" s="95"/>
      <c r="Q153" s="96"/>
      <c r="R153" s="61"/>
    </row>
    <row r="154" spans="1:18" s="74" customFormat="1" ht="30.75" customHeight="1" x14ac:dyDescent="0.3">
      <c r="B154" s="75"/>
      <c r="C154" s="76"/>
      <c r="D154" s="77" t="s">
        <v>119</v>
      </c>
      <c r="E154" s="77"/>
      <c r="F154" s="77"/>
      <c r="G154" s="77"/>
      <c r="H154" s="77"/>
      <c r="I154" s="77"/>
      <c r="J154" s="77"/>
      <c r="K154" s="77"/>
      <c r="L154" s="77"/>
      <c r="M154" s="77"/>
      <c r="N154" s="98">
        <f>SUM(N156:Q173)</f>
        <v>0</v>
      </c>
      <c r="O154" s="99"/>
      <c r="P154" s="99"/>
      <c r="Q154" s="99"/>
      <c r="R154" s="78"/>
    </row>
    <row r="155" spans="1:18" s="74" customFormat="1" ht="30.75" customHeight="1" x14ac:dyDescent="0.3">
      <c r="B155" s="75"/>
      <c r="C155" s="76"/>
      <c r="D155" s="79" t="s">
        <v>116</v>
      </c>
      <c r="E155" s="77"/>
      <c r="F155" s="77"/>
      <c r="G155" s="77"/>
      <c r="H155" s="77"/>
      <c r="I155" s="77"/>
      <c r="J155" s="77"/>
      <c r="K155" s="77"/>
      <c r="L155" s="77"/>
      <c r="M155" s="77"/>
      <c r="N155" s="98"/>
      <c r="O155" s="99"/>
      <c r="P155" s="99"/>
      <c r="Q155" s="99"/>
      <c r="R155" s="78"/>
    </row>
    <row r="156" spans="1:18" s="1" customFormat="1" ht="25.5" customHeight="1" x14ac:dyDescent="0.3">
      <c r="B156" s="13"/>
      <c r="C156" s="72">
        <v>13</v>
      </c>
      <c r="D156" s="72" t="s">
        <v>44</v>
      </c>
      <c r="E156" s="73" t="s">
        <v>111</v>
      </c>
      <c r="F156" s="80" t="s">
        <v>112</v>
      </c>
      <c r="G156" s="81"/>
      <c r="H156" s="81"/>
      <c r="I156" s="82"/>
      <c r="J156" s="58" t="s">
        <v>45</v>
      </c>
      <c r="K156" s="6">
        <v>60</v>
      </c>
      <c r="L156" s="83"/>
      <c r="M156" s="84"/>
      <c r="N156" s="85">
        <f>+K156*L156</f>
        <v>0</v>
      </c>
      <c r="O156" s="86"/>
      <c r="P156" s="86"/>
      <c r="Q156" s="87"/>
      <c r="R156" s="15"/>
    </row>
    <row r="157" spans="1:18" s="67" customFormat="1" ht="12" customHeight="1" x14ac:dyDescent="0.3">
      <c r="A157" s="1"/>
      <c r="B157" s="68"/>
      <c r="C157" s="69"/>
      <c r="D157" s="69"/>
      <c r="E157" s="70" t="s">
        <v>48</v>
      </c>
      <c r="F157" s="88"/>
      <c r="G157" s="88"/>
      <c r="H157" s="88"/>
      <c r="I157" s="88"/>
      <c r="J157" s="88"/>
      <c r="K157" s="71"/>
      <c r="R157" s="61"/>
    </row>
    <row r="158" spans="1:18" s="67" customFormat="1" ht="12" customHeight="1" x14ac:dyDescent="0.3">
      <c r="A158" s="1"/>
      <c r="B158" s="68"/>
      <c r="C158" s="69"/>
      <c r="D158" s="69"/>
      <c r="E158" s="70"/>
      <c r="F158" s="97"/>
      <c r="G158" s="97"/>
      <c r="H158" s="97"/>
      <c r="I158" s="97"/>
      <c r="J158" s="97"/>
      <c r="K158" s="71"/>
      <c r="R158" s="61"/>
    </row>
    <row r="159" spans="1:18" s="67" customFormat="1" ht="21" customHeight="1" x14ac:dyDescent="0.3">
      <c r="A159" s="1"/>
      <c r="B159" s="68"/>
      <c r="C159" s="69"/>
      <c r="D159" s="69"/>
      <c r="E159" s="70" t="s">
        <v>52</v>
      </c>
      <c r="F159" s="89"/>
      <c r="G159" s="89"/>
      <c r="H159" s="89"/>
      <c r="I159" s="89"/>
      <c r="J159" s="89"/>
      <c r="K159" s="89"/>
      <c r="L159" s="89"/>
      <c r="M159" s="89"/>
      <c r="R159" s="61"/>
    </row>
    <row r="160" spans="1:18" s="62" customFormat="1" ht="24.75" customHeight="1" x14ac:dyDescent="0.3">
      <c r="A160" s="1"/>
      <c r="B160" s="60"/>
      <c r="C160" s="59">
        <v>14</v>
      </c>
      <c r="D160" s="63" t="s">
        <v>47</v>
      </c>
      <c r="E160" s="64" t="s">
        <v>180</v>
      </c>
      <c r="F160" s="90" t="s">
        <v>179</v>
      </c>
      <c r="G160" s="91"/>
      <c r="H160" s="91"/>
      <c r="I160" s="92"/>
      <c r="J160" s="65" t="s">
        <v>61</v>
      </c>
      <c r="K160" s="66">
        <v>80</v>
      </c>
      <c r="L160" s="93"/>
      <c r="M160" s="84"/>
      <c r="N160" s="94">
        <f>ROUND(L160*K160,2)</f>
        <v>0</v>
      </c>
      <c r="O160" s="95"/>
      <c r="P160" s="95"/>
      <c r="Q160" s="96"/>
      <c r="R160" s="61"/>
    </row>
    <row r="161" spans="1:18" s="1" customFormat="1" ht="25.5" customHeight="1" x14ac:dyDescent="0.3">
      <c r="B161" s="13"/>
      <c r="C161" s="72">
        <v>15</v>
      </c>
      <c r="D161" s="72" t="s">
        <v>44</v>
      </c>
      <c r="E161" s="73" t="s">
        <v>108</v>
      </c>
      <c r="F161" s="80" t="s">
        <v>109</v>
      </c>
      <c r="G161" s="81"/>
      <c r="H161" s="81"/>
      <c r="I161" s="82"/>
      <c r="J161" s="58" t="s">
        <v>45</v>
      </c>
      <c r="K161" s="6">
        <f>60*0.6</f>
        <v>36</v>
      </c>
      <c r="L161" s="83"/>
      <c r="M161" s="84"/>
      <c r="N161" s="85">
        <f>+K161*L161</f>
        <v>0</v>
      </c>
      <c r="O161" s="86"/>
      <c r="P161" s="86"/>
      <c r="Q161" s="87"/>
      <c r="R161" s="15"/>
    </row>
    <row r="162" spans="1:18" s="67" customFormat="1" ht="12" customHeight="1" x14ac:dyDescent="0.3">
      <c r="A162" s="1"/>
      <c r="B162" s="68"/>
      <c r="C162" s="69"/>
      <c r="D162" s="69"/>
      <c r="E162" s="70" t="s">
        <v>48</v>
      </c>
      <c r="F162" s="88"/>
      <c r="G162" s="88"/>
      <c r="H162" s="88"/>
      <c r="I162" s="88"/>
      <c r="J162" s="88"/>
      <c r="K162" s="71"/>
      <c r="R162" s="61"/>
    </row>
    <row r="163" spans="1:18" s="67" customFormat="1" ht="12" customHeight="1" x14ac:dyDescent="0.3">
      <c r="A163" s="1"/>
      <c r="B163" s="68"/>
      <c r="C163" s="69"/>
      <c r="D163" s="69"/>
      <c r="E163" s="70"/>
      <c r="F163" s="97"/>
      <c r="G163" s="97"/>
      <c r="H163" s="97"/>
      <c r="I163" s="97"/>
      <c r="J163" s="97"/>
      <c r="K163" s="71"/>
      <c r="R163" s="61"/>
    </row>
    <row r="164" spans="1:18" s="67" customFormat="1" ht="21" customHeight="1" x14ac:dyDescent="0.3">
      <c r="A164" s="1"/>
      <c r="B164" s="68"/>
      <c r="C164" s="69"/>
      <c r="D164" s="69"/>
      <c r="E164" s="70" t="s">
        <v>52</v>
      </c>
      <c r="F164" s="89"/>
      <c r="G164" s="89"/>
      <c r="H164" s="89"/>
      <c r="I164" s="89"/>
      <c r="J164" s="89"/>
      <c r="K164" s="89"/>
      <c r="L164" s="89"/>
      <c r="M164" s="89"/>
      <c r="R164" s="61"/>
    </row>
    <row r="165" spans="1:18" s="62" customFormat="1" ht="20.100000000000001" customHeight="1" x14ac:dyDescent="0.3">
      <c r="A165" s="1"/>
      <c r="B165" s="60"/>
      <c r="C165" s="59">
        <v>16</v>
      </c>
      <c r="D165" s="63" t="s">
        <v>47</v>
      </c>
      <c r="E165" s="64" t="s">
        <v>181</v>
      </c>
      <c r="F165" s="90" t="s">
        <v>110</v>
      </c>
      <c r="G165" s="91"/>
      <c r="H165" s="91"/>
      <c r="I165" s="92"/>
      <c r="J165" s="65" t="s">
        <v>45</v>
      </c>
      <c r="K165" s="66">
        <f>+K161*1.2</f>
        <v>43.199999999999996</v>
      </c>
      <c r="L165" s="93"/>
      <c r="M165" s="84"/>
      <c r="N165" s="94">
        <f>ROUND(L165*K165,2)</f>
        <v>0</v>
      </c>
      <c r="O165" s="95"/>
      <c r="P165" s="95"/>
      <c r="Q165" s="96"/>
      <c r="R165" s="61"/>
    </row>
    <row r="166" spans="1:18" s="1" customFormat="1" ht="25.5" customHeight="1" x14ac:dyDescent="0.3">
      <c r="B166" s="13"/>
      <c r="C166" s="72">
        <v>17</v>
      </c>
      <c r="D166" s="72" t="s">
        <v>44</v>
      </c>
      <c r="E166" s="73" t="s">
        <v>117</v>
      </c>
      <c r="F166" s="80" t="s">
        <v>118</v>
      </c>
      <c r="G166" s="81"/>
      <c r="H166" s="81"/>
      <c r="I166" s="82"/>
      <c r="J166" s="58" t="s">
        <v>61</v>
      </c>
      <c r="K166" s="6">
        <v>15</v>
      </c>
      <c r="L166" s="83"/>
      <c r="M166" s="84"/>
      <c r="N166" s="85">
        <f>+K166*L166</f>
        <v>0</v>
      </c>
      <c r="O166" s="86"/>
      <c r="P166" s="86"/>
      <c r="Q166" s="87"/>
      <c r="R166" s="15"/>
    </row>
    <row r="167" spans="1:18" s="67" customFormat="1" ht="12" customHeight="1" x14ac:dyDescent="0.3">
      <c r="A167" s="1"/>
      <c r="B167" s="68"/>
      <c r="C167" s="69"/>
      <c r="D167" s="69"/>
      <c r="E167" s="70" t="s">
        <v>48</v>
      </c>
      <c r="F167" s="88"/>
      <c r="G167" s="88"/>
      <c r="H167" s="88"/>
      <c r="I167" s="88"/>
      <c r="J167" s="88"/>
      <c r="K167" s="71"/>
      <c r="R167" s="61"/>
    </row>
    <row r="168" spans="1:18" s="67" customFormat="1" ht="12" customHeight="1" x14ac:dyDescent="0.3">
      <c r="A168" s="1"/>
      <c r="B168" s="68"/>
      <c r="C168" s="69"/>
      <c r="D168" s="69"/>
      <c r="E168" s="70"/>
      <c r="F168" s="97"/>
      <c r="G168" s="97"/>
      <c r="H168" s="97"/>
      <c r="I168" s="97"/>
      <c r="J168" s="97"/>
      <c r="K168" s="71"/>
      <c r="R168" s="61"/>
    </row>
    <row r="169" spans="1:18" s="67" customFormat="1" ht="21" customHeight="1" x14ac:dyDescent="0.3">
      <c r="A169" s="1"/>
      <c r="B169" s="68"/>
      <c r="C169" s="69"/>
      <c r="D169" s="69"/>
      <c r="E169" s="70" t="s">
        <v>52</v>
      </c>
      <c r="F169" s="89"/>
      <c r="G169" s="89"/>
      <c r="H169" s="89"/>
      <c r="I169" s="89"/>
      <c r="J169" s="89"/>
      <c r="K169" s="89"/>
      <c r="L169" s="89"/>
      <c r="M169" s="89"/>
      <c r="R169" s="61"/>
    </row>
    <row r="170" spans="1:18" s="62" customFormat="1" ht="20.100000000000001" customHeight="1" x14ac:dyDescent="0.3">
      <c r="A170" s="1"/>
      <c r="B170" s="60"/>
      <c r="C170" s="59">
        <v>18</v>
      </c>
      <c r="D170" s="63" t="s">
        <v>47</v>
      </c>
      <c r="E170" s="64" t="s">
        <v>113</v>
      </c>
      <c r="F170" s="90" t="s">
        <v>114</v>
      </c>
      <c r="G170" s="91"/>
      <c r="H170" s="91"/>
      <c r="I170" s="92"/>
      <c r="J170" s="65" t="s">
        <v>61</v>
      </c>
      <c r="K170" s="66">
        <v>15</v>
      </c>
      <c r="L170" s="93"/>
      <c r="M170" s="84"/>
      <c r="N170" s="94">
        <f>ROUND(L170*K170,2)</f>
        <v>0</v>
      </c>
      <c r="O170" s="95"/>
      <c r="P170" s="95"/>
      <c r="Q170" s="96"/>
      <c r="R170" s="61"/>
    </row>
    <row r="171" spans="1:18" s="67" customFormat="1" ht="12" customHeight="1" x14ac:dyDescent="0.3">
      <c r="A171" s="1"/>
      <c r="B171" s="68"/>
      <c r="C171" s="69"/>
      <c r="D171" s="69"/>
      <c r="E171" s="70" t="s">
        <v>48</v>
      </c>
      <c r="F171" s="88"/>
      <c r="G171" s="88"/>
      <c r="H171" s="88"/>
      <c r="I171" s="88"/>
      <c r="J171" s="88"/>
      <c r="K171" s="71"/>
      <c r="R171" s="61"/>
    </row>
    <row r="172" spans="1:18" s="67" customFormat="1" ht="12" customHeight="1" x14ac:dyDescent="0.3">
      <c r="A172" s="1"/>
      <c r="B172" s="68"/>
      <c r="C172" s="69"/>
      <c r="D172" s="69"/>
      <c r="E172" s="70"/>
      <c r="F172" s="97"/>
      <c r="G172" s="97"/>
      <c r="H172" s="97"/>
      <c r="I172" s="97"/>
      <c r="J172" s="97"/>
      <c r="K172" s="71"/>
      <c r="R172" s="61"/>
    </row>
    <row r="173" spans="1:18" s="67" customFormat="1" ht="21" customHeight="1" x14ac:dyDescent="0.3">
      <c r="A173" s="1"/>
      <c r="B173" s="68"/>
      <c r="C173" s="69"/>
      <c r="D173" s="69"/>
      <c r="E173" s="70" t="s">
        <v>52</v>
      </c>
      <c r="F173" s="89" t="s">
        <v>115</v>
      </c>
      <c r="G173" s="89"/>
      <c r="H173" s="89"/>
      <c r="I173" s="89"/>
      <c r="J173" s="89"/>
      <c r="K173" s="89"/>
      <c r="L173" s="89"/>
      <c r="M173" s="89"/>
      <c r="R173" s="61"/>
    </row>
    <row r="174" spans="1:18" s="74" customFormat="1" ht="30.75" customHeight="1" x14ac:dyDescent="0.3">
      <c r="B174" s="75"/>
      <c r="C174" s="76"/>
      <c r="D174" s="77" t="s">
        <v>120</v>
      </c>
      <c r="E174" s="77"/>
      <c r="F174" s="77"/>
      <c r="G174" s="77"/>
      <c r="H174" s="77"/>
      <c r="I174" s="77"/>
      <c r="J174" s="77"/>
      <c r="K174" s="77"/>
      <c r="L174" s="77"/>
      <c r="M174" s="77"/>
      <c r="N174" s="98">
        <f>SUM(N176:Q240)</f>
        <v>0</v>
      </c>
      <c r="O174" s="99"/>
      <c r="P174" s="99"/>
      <c r="Q174" s="99"/>
      <c r="R174" s="78"/>
    </row>
    <row r="175" spans="1:18" s="74" customFormat="1" ht="30.75" customHeight="1" x14ac:dyDescent="0.3">
      <c r="B175" s="75"/>
      <c r="C175" s="76"/>
      <c r="D175" s="79" t="s">
        <v>116</v>
      </c>
      <c r="E175" s="77"/>
      <c r="F175" s="77"/>
      <c r="G175" s="77"/>
      <c r="H175" s="77"/>
      <c r="I175" s="77"/>
      <c r="J175" s="77"/>
      <c r="K175" s="77"/>
      <c r="L175" s="77"/>
      <c r="M175" s="77"/>
      <c r="N175" s="98"/>
      <c r="O175" s="99"/>
      <c r="P175" s="99"/>
      <c r="Q175" s="99"/>
      <c r="R175" s="78"/>
    </row>
    <row r="176" spans="1:18" s="1" customFormat="1" ht="25.5" customHeight="1" x14ac:dyDescent="0.3">
      <c r="B176" s="13"/>
      <c r="C176" s="72">
        <v>19</v>
      </c>
      <c r="D176" s="72" t="s">
        <v>44</v>
      </c>
      <c r="E176" s="73" t="s">
        <v>121</v>
      </c>
      <c r="F176" s="80" t="s">
        <v>122</v>
      </c>
      <c r="G176" s="81"/>
      <c r="H176" s="81"/>
      <c r="I176" s="82"/>
      <c r="J176" s="58" t="s">
        <v>46</v>
      </c>
      <c r="K176" s="6">
        <v>11</v>
      </c>
      <c r="L176" s="83"/>
      <c r="M176" s="84"/>
      <c r="N176" s="85">
        <f>+K176*L176</f>
        <v>0</v>
      </c>
      <c r="O176" s="86"/>
      <c r="P176" s="86"/>
      <c r="Q176" s="87"/>
      <c r="R176" s="15"/>
    </row>
    <row r="177" spans="1:18" s="67" customFormat="1" ht="12" customHeight="1" x14ac:dyDescent="0.3">
      <c r="A177" s="1"/>
      <c r="B177" s="68"/>
      <c r="C177" s="69"/>
      <c r="D177" s="69"/>
      <c r="E177" s="70" t="s">
        <v>48</v>
      </c>
      <c r="F177" s="88"/>
      <c r="G177" s="88"/>
      <c r="H177" s="88"/>
      <c r="I177" s="88"/>
      <c r="J177" s="88"/>
      <c r="K177" s="71"/>
      <c r="R177" s="61"/>
    </row>
    <row r="178" spans="1:18" s="67" customFormat="1" ht="12" customHeight="1" x14ac:dyDescent="0.3">
      <c r="A178" s="1"/>
      <c r="B178" s="68"/>
      <c r="C178" s="69"/>
      <c r="D178" s="69"/>
      <c r="E178" s="70"/>
      <c r="F178" s="97"/>
      <c r="G178" s="97"/>
      <c r="H178" s="97"/>
      <c r="I178" s="97"/>
      <c r="J178" s="97"/>
      <c r="K178" s="71"/>
      <c r="R178" s="61"/>
    </row>
    <row r="179" spans="1:18" s="67" customFormat="1" ht="21" customHeight="1" x14ac:dyDescent="0.3">
      <c r="A179" s="1"/>
      <c r="B179" s="68"/>
      <c r="C179" s="69"/>
      <c r="D179" s="69"/>
      <c r="E179" s="70" t="s">
        <v>52</v>
      </c>
      <c r="F179" s="89" t="s">
        <v>123</v>
      </c>
      <c r="G179" s="89"/>
      <c r="H179" s="89"/>
      <c r="I179" s="89"/>
      <c r="J179" s="89"/>
      <c r="K179" s="89"/>
      <c r="L179" s="89"/>
      <c r="M179" s="89"/>
      <c r="R179" s="61"/>
    </row>
    <row r="180" spans="1:18" s="1" customFormat="1" ht="25.5" customHeight="1" x14ac:dyDescent="0.3">
      <c r="B180" s="13"/>
      <c r="C180" s="72">
        <v>20</v>
      </c>
      <c r="D180" s="72" t="s">
        <v>44</v>
      </c>
      <c r="E180" s="73" t="s">
        <v>130</v>
      </c>
      <c r="F180" s="80" t="s">
        <v>124</v>
      </c>
      <c r="G180" s="81"/>
      <c r="H180" s="81"/>
      <c r="I180" s="82"/>
      <c r="J180" s="58" t="s">
        <v>45</v>
      </c>
      <c r="K180" s="6">
        <f>SUM(K181:K185)</f>
        <v>25.980000000000004</v>
      </c>
      <c r="L180" s="83"/>
      <c r="M180" s="84"/>
      <c r="N180" s="85">
        <f>+K180*L180</f>
        <v>0</v>
      </c>
      <c r="O180" s="86"/>
      <c r="P180" s="86"/>
      <c r="Q180" s="87"/>
      <c r="R180" s="15"/>
    </row>
    <row r="181" spans="1:18" s="67" customFormat="1" ht="12" customHeight="1" x14ac:dyDescent="0.3">
      <c r="A181" s="1"/>
      <c r="B181" s="68"/>
      <c r="C181" s="69"/>
      <c r="D181" s="69"/>
      <c r="E181" s="70" t="s">
        <v>48</v>
      </c>
      <c r="F181" s="88" t="s">
        <v>125</v>
      </c>
      <c r="G181" s="88"/>
      <c r="H181" s="88"/>
      <c r="I181" s="88"/>
      <c r="J181" s="88"/>
      <c r="K181" s="71">
        <f>1.8*2.1*1.5</f>
        <v>5.67</v>
      </c>
      <c r="R181" s="61"/>
    </row>
    <row r="182" spans="1:18" s="67" customFormat="1" ht="12" customHeight="1" x14ac:dyDescent="0.3">
      <c r="A182" s="1"/>
      <c r="B182" s="68"/>
      <c r="C182" s="69"/>
      <c r="D182" s="69"/>
      <c r="E182" s="70"/>
      <c r="F182" s="88" t="s">
        <v>126</v>
      </c>
      <c r="G182" s="88"/>
      <c r="H182" s="88"/>
      <c r="I182" s="88"/>
      <c r="J182" s="88"/>
      <c r="K182" s="71">
        <f>1.5*2.2*1.5</f>
        <v>4.95</v>
      </c>
      <c r="R182" s="61"/>
    </row>
    <row r="183" spans="1:18" s="67" customFormat="1" ht="12" customHeight="1" x14ac:dyDescent="0.3">
      <c r="A183" s="1"/>
      <c r="B183" s="68"/>
      <c r="C183" s="69"/>
      <c r="D183" s="69"/>
      <c r="E183" s="70"/>
      <c r="F183" s="88" t="s">
        <v>127</v>
      </c>
      <c r="G183" s="88"/>
      <c r="H183" s="88"/>
      <c r="I183" s="88"/>
      <c r="J183" s="88"/>
      <c r="K183" s="71">
        <f>1.3*1.8+1.5</f>
        <v>3.8400000000000003</v>
      </c>
      <c r="R183" s="61"/>
    </row>
    <row r="184" spans="1:18" s="67" customFormat="1" ht="12" customHeight="1" x14ac:dyDescent="0.3">
      <c r="A184" s="1"/>
      <c r="B184" s="68"/>
      <c r="C184" s="69"/>
      <c r="D184" s="69"/>
      <c r="E184" s="70"/>
      <c r="F184" s="88" t="s">
        <v>128</v>
      </c>
      <c r="G184" s="88"/>
      <c r="H184" s="88"/>
      <c r="I184" s="88"/>
      <c r="J184" s="88"/>
      <c r="K184" s="71">
        <f>3.2*1.8</f>
        <v>5.7600000000000007</v>
      </c>
      <c r="R184" s="61"/>
    </row>
    <row r="185" spans="1:18" s="67" customFormat="1" ht="12" customHeight="1" x14ac:dyDescent="0.3">
      <c r="A185" s="1"/>
      <c r="B185" s="68"/>
      <c r="C185" s="69"/>
      <c r="D185" s="69"/>
      <c r="E185" s="70"/>
      <c r="F185" s="88" t="s">
        <v>129</v>
      </c>
      <c r="G185" s="88"/>
      <c r="H185" s="88"/>
      <c r="I185" s="88"/>
      <c r="J185" s="88"/>
      <c r="K185" s="71">
        <f>3.2*1.8</f>
        <v>5.7600000000000007</v>
      </c>
      <c r="R185" s="61"/>
    </row>
    <row r="186" spans="1:18" s="67" customFormat="1" ht="21" customHeight="1" x14ac:dyDescent="0.3">
      <c r="A186" s="1"/>
      <c r="B186" s="68"/>
      <c r="C186" s="69"/>
      <c r="D186" s="69"/>
      <c r="E186" s="70" t="s">
        <v>52</v>
      </c>
      <c r="F186" s="89"/>
      <c r="G186" s="89"/>
      <c r="H186" s="89"/>
      <c r="I186" s="89"/>
      <c r="J186" s="89"/>
      <c r="K186" s="89"/>
      <c r="L186" s="89"/>
      <c r="M186" s="89"/>
      <c r="R186" s="61"/>
    </row>
    <row r="187" spans="1:18" s="1" customFormat="1" ht="25.5" customHeight="1" x14ac:dyDescent="0.3">
      <c r="B187" s="13"/>
      <c r="C187" s="72">
        <v>21</v>
      </c>
      <c r="D187" s="72" t="s">
        <v>44</v>
      </c>
      <c r="E187" s="73" t="s">
        <v>63</v>
      </c>
      <c r="F187" s="80" t="s">
        <v>132</v>
      </c>
      <c r="G187" s="81"/>
      <c r="H187" s="81"/>
      <c r="I187" s="82"/>
      <c r="J187" s="58" t="s">
        <v>45</v>
      </c>
      <c r="K187" s="6">
        <f>+K188</f>
        <v>4.16</v>
      </c>
      <c r="L187" s="83"/>
      <c r="M187" s="84"/>
      <c r="N187" s="85">
        <f>+K187*L187</f>
        <v>0</v>
      </c>
      <c r="O187" s="86"/>
      <c r="P187" s="86"/>
      <c r="Q187" s="87"/>
      <c r="R187" s="15"/>
    </row>
    <row r="188" spans="1:18" s="67" customFormat="1" ht="12" customHeight="1" x14ac:dyDescent="0.3">
      <c r="A188" s="1"/>
      <c r="B188" s="68"/>
      <c r="C188" s="69"/>
      <c r="D188" s="69"/>
      <c r="E188" s="70" t="s">
        <v>48</v>
      </c>
      <c r="F188" s="88" t="s">
        <v>131</v>
      </c>
      <c r="G188" s="88"/>
      <c r="H188" s="88"/>
      <c r="I188" s="88"/>
      <c r="J188" s="88"/>
      <c r="K188" s="71">
        <f>3.2*1.3</f>
        <v>4.16</v>
      </c>
      <c r="R188" s="61"/>
    </row>
    <row r="189" spans="1:18" s="67" customFormat="1" ht="21" customHeight="1" x14ac:dyDescent="0.3">
      <c r="A189" s="1"/>
      <c r="B189" s="68"/>
      <c r="C189" s="69"/>
      <c r="D189" s="69"/>
      <c r="E189" s="70" t="s">
        <v>52</v>
      </c>
      <c r="F189" s="89"/>
      <c r="G189" s="89"/>
      <c r="H189" s="89"/>
      <c r="I189" s="89"/>
      <c r="J189" s="89"/>
      <c r="K189" s="89"/>
      <c r="L189" s="89"/>
      <c r="M189" s="89"/>
      <c r="R189" s="61"/>
    </row>
    <row r="190" spans="1:18" s="1" customFormat="1" ht="25.5" customHeight="1" x14ac:dyDescent="0.3">
      <c r="B190" s="13"/>
      <c r="C190" s="72">
        <v>22</v>
      </c>
      <c r="D190" s="72" t="s">
        <v>44</v>
      </c>
      <c r="E190" s="73" t="s">
        <v>140</v>
      </c>
      <c r="F190" s="80" t="s">
        <v>141</v>
      </c>
      <c r="G190" s="81"/>
      <c r="H190" s="81"/>
      <c r="I190" s="82"/>
      <c r="J190" s="58" t="s">
        <v>46</v>
      </c>
      <c r="K190" s="6">
        <f>SUM(K191:K193)</f>
        <v>11</v>
      </c>
      <c r="L190" s="83"/>
      <c r="M190" s="84"/>
      <c r="N190" s="85">
        <f>+K190*L190</f>
        <v>0</v>
      </c>
      <c r="O190" s="86"/>
      <c r="P190" s="86"/>
      <c r="Q190" s="87"/>
      <c r="R190" s="15"/>
    </row>
    <row r="191" spans="1:18" s="67" customFormat="1" ht="12" customHeight="1" x14ac:dyDescent="0.3">
      <c r="A191" s="1"/>
      <c r="B191" s="68"/>
      <c r="C191" s="69"/>
      <c r="D191" s="69"/>
      <c r="E191" s="70" t="s">
        <v>48</v>
      </c>
      <c r="F191" s="88" t="s">
        <v>137</v>
      </c>
      <c r="G191" s="88"/>
      <c r="H191" s="88"/>
      <c r="I191" s="88"/>
      <c r="J191" s="88"/>
      <c r="K191" s="71">
        <v>3</v>
      </c>
      <c r="R191" s="61"/>
    </row>
    <row r="192" spans="1:18" s="67" customFormat="1" ht="12" customHeight="1" x14ac:dyDescent="0.3">
      <c r="A192" s="1"/>
      <c r="B192" s="68"/>
      <c r="C192" s="69"/>
      <c r="D192" s="69"/>
      <c r="E192" s="70"/>
      <c r="F192" s="88" t="s">
        <v>138</v>
      </c>
      <c r="G192" s="88"/>
      <c r="H192" s="88"/>
      <c r="I192" s="88"/>
      <c r="J192" s="88"/>
      <c r="K192" s="71">
        <v>5</v>
      </c>
      <c r="R192" s="61"/>
    </row>
    <row r="193" spans="1:18" s="67" customFormat="1" ht="12" customHeight="1" x14ac:dyDescent="0.3">
      <c r="A193" s="1"/>
      <c r="B193" s="68"/>
      <c r="C193" s="69"/>
      <c r="D193" s="69"/>
      <c r="E193" s="70"/>
      <c r="F193" s="88" t="s">
        <v>139</v>
      </c>
      <c r="G193" s="88"/>
      <c r="H193" s="88"/>
      <c r="I193" s="88"/>
      <c r="J193" s="88"/>
      <c r="K193" s="71">
        <v>3</v>
      </c>
      <c r="R193" s="61"/>
    </row>
    <row r="194" spans="1:18" s="67" customFormat="1" ht="21" customHeight="1" x14ac:dyDescent="0.3">
      <c r="A194" s="1"/>
      <c r="B194" s="68"/>
      <c r="C194" s="69"/>
      <c r="D194" s="69"/>
      <c r="E194" s="70" t="s">
        <v>52</v>
      </c>
      <c r="F194" s="89" t="s">
        <v>142</v>
      </c>
      <c r="G194" s="89"/>
      <c r="H194" s="89"/>
      <c r="I194" s="89"/>
      <c r="J194" s="89"/>
      <c r="K194" s="89"/>
      <c r="L194" s="89"/>
      <c r="M194" s="89"/>
      <c r="R194" s="61"/>
    </row>
    <row r="195" spans="1:18" s="1" customFormat="1" ht="25.5" customHeight="1" x14ac:dyDescent="0.3">
      <c r="B195" s="13"/>
      <c r="C195" s="72">
        <v>23</v>
      </c>
      <c r="D195" s="72" t="s">
        <v>44</v>
      </c>
      <c r="E195" s="73" t="s">
        <v>143</v>
      </c>
      <c r="F195" s="80" t="s">
        <v>144</v>
      </c>
      <c r="G195" s="81"/>
      <c r="H195" s="81"/>
      <c r="I195" s="82"/>
      <c r="J195" s="58" t="s">
        <v>45</v>
      </c>
      <c r="K195" s="6">
        <f>SUM(K196:K196)</f>
        <v>4.16</v>
      </c>
      <c r="L195" s="83"/>
      <c r="M195" s="84"/>
      <c r="N195" s="85">
        <f>+K195*L195</f>
        <v>0</v>
      </c>
      <c r="O195" s="86"/>
      <c r="P195" s="86"/>
      <c r="Q195" s="87"/>
      <c r="R195" s="15"/>
    </row>
    <row r="196" spans="1:18" s="67" customFormat="1" ht="12" customHeight="1" x14ac:dyDescent="0.3">
      <c r="A196" s="1"/>
      <c r="B196" s="68"/>
      <c r="C196" s="69"/>
      <c r="D196" s="69"/>
      <c r="E196" s="70" t="s">
        <v>48</v>
      </c>
      <c r="F196" s="88" t="s">
        <v>131</v>
      </c>
      <c r="G196" s="88"/>
      <c r="H196" s="88"/>
      <c r="I196" s="88"/>
      <c r="J196" s="88"/>
      <c r="K196" s="71">
        <f>3.2*1.3</f>
        <v>4.16</v>
      </c>
      <c r="R196" s="61"/>
    </row>
    <row r="197" spans="1:18" s="67" customFormat="1" ht="21" customHeight="1" x14ac:dyDescent="0.3">
      <c r="A197" s="1"/>
      <c r="B197" s="68"/>
      <c r="C197" s="69"/>
      <c r="D197" s="69"/>
      <c r="E197" s="70" t="s">
        <v>52</v>
      </c>
      <c r="F197" s="89"/>
      <c r="G197" s="89"/>
      <c r="H197" s="89"/>
      <c r="I197" s="89"/>
      <c r="J197" s="89"/>
      <c r="K197" s="89"/>
      <c r="L197" s="89"/>
      <c r="M197" s="89"/>
      <c r="R197" s="61"/>
    </row>
    <row r="198" spans="1:18" s="1" customFormat="1" ht="25.5" customHeight="1" x14ac:dyDescent="0.3">
      <c r="B198" s="13"/>
      <c r="C198" s="72">
        <v>24</v>
      </c>
      <c r="D198" s="72" t="s">
        <v>44</v>
      </c>
      <c r="E198" s="73" t="s">
        <v>133</v>
      </c>
      <c r="F198" s="80" t="s">
        <v>134</v>
      </c>
      <c r="G198" s="81"/>
      <c r="H198" s="81"/>
      <c r="I198" s="82"/>
      <c r="J198" s="58" t="s">
        <v>45</v>
      </c>
      <c r="K198" s="6">
        <f>SUM(K199:K207)</f>
        <v>35</v>
      </c>
      <c r="L198" s="83"/>
      <c r="M198" s="84"/>
      <c r="N198" s="85">
        <f>+K198*L198</f>
        <v>0</v>
      </c>
      <c r="O198" s="86"/>
      <c r="P198" s="86"/>
      <c r="Q198" s="87"/>
      <c r="R198" s="15"/>
    </row>
    <row r="199" spans="1:18" s="67" customFormat="1" ht="12" customHeight="1" x14ac:dyDescent="0.3">
      <c r="A199" s="1"/>
      <c r="B199" s="68"/>
      <c r="C199" s="69"/>
      <c r="D199" s="69"/>
      <c r="E199" s="70" t="s">
        <v>48</v>
      </c>
      <c r="F199" s="88" t="s">
        <v>137</v>
      </c>
      <c r="G199" s="88"/>
      <c r="H199" s="88"/>
      <c r="I199" s="88"/>
      <c r="J199" s="88"/>
      <c r="K199" s="71">
        <f>1.2*0.6*1.5</f>
        <v>1.08</v>
      </c>
      <c r="R199" s="61"/>
    </row>
    <row r="200" spans="1:18" s="67" customFormat="1" ht="12" customHeight="1" x14ac:dyDescent="0.3">
      <c r="A200" s="1"/>
      <c r="B200" s="68"/>
      <c r="C200" s="69"/>
      <c r="D200" s="69"/>
      <c r="E200" s="70"/>
      <c r="F200" s="88" t="s">
        <v>138</v>
      </c>
      <c r="G200" s="88"/>
      <c r="H200" s="88"/>
      <c r="I200" s="88"/>
      <c r="J200" s="88"/>
      <c r="K200" s="71">
        <f>1.5*1.2*1.5</f>
        <v>2.6999999999999997</v>
      </c>
      <c r="R200" s="61"/>
    </row>
    <row r="201" spans="1:18" s="67" customFormat="1" ht="12" customHeight="1" x14ac:dyDescent="0.3">
      <c r="A201" s="1"/>
      <c r="B201" s="68"/>
      <c r="C201" s="69"/>
      <c r="D201" s="69"/>
      <c r="E201" s="70"/>
      <c r="F201" s="88" t="s">
        <v>139</v>
      </c>
      <c r="G201" s="88"/>
      <c r="H201" s="88"/>
      <c r="I201" s="88"/>
      <c r="J201" s="88"/>
      <c r="K201" s="71">
        <f>1.2*0.6*1.5</f>
        <v>1.08</v>
      </c>
      <c r="R201" s="61"/>
    </row>
    <row r="202" spans="1:18" s="67" customFormat="1" ht="12" customHeight="1" x14ac:dyDescent="0.3">
      <c r="A202" s="1"/>
      <c r="B202" s="68"/>
      <c r="C202" s="69"/>
      <c r="D202" s="69"/>
      <c r="E202" s="70" t="s">
        <v>48</v>
      </c>
      <c r="F202" s="88" t="s">
        <v>125</v>
      </c>
      <c r="G202" s="88"/>
      <c r="H202" s="88"/>
      <c r="I202" s="88"/>
      <c r="J202" s="88"/>
      <c r="K202" s="71">
        <f>1.8*2.1*1.5</f>
        <v>5.67</v>
      </c>
      <c r="R202" s="61"/>
    </row>
    <row r="203" spans="1:18" s="67" customFormat="1" ht="12" customHeight="1" x14ac:dyDescent="0.3">
      <c r="A203" s="1"/>
      <c r="B203" s="68"/>
      <c r="C203" s="69"/>
      <c r="D203" s="69"/>
      <c r="E203" s="70"/>
      <c r="F203" s="88" t="s">
        <v>126</v>
      </c>
      <c r="G203" s="88"/>
      <c r="H203" s="88"/>
      <c r="I203" s="88"/>
      <c r="J203" s="88"/>
      <c r="K203" s="71">
        <f>1.5*2.2*1.5</f>
        <v>4.95</v>
      </c>
      <c r="R203" s="61"/>
    </row>
    <row r="204" spans="1:18" s="67" customFormat="1" ht="12" customHeight="1" x14ac:dyDescent="0.3">
      <c r="A204" s="1"/>
      <c r="B204" s="68"/>
      <c r="C204" s="69"/>
      <c r="D204" s="69"/>
      <c r="E204" s="70"/>
      <c r="F204" s="88" t="s">
        <v>127</v>
      </c>
      <c r="G204" s="88"/>
      <c r="H204" s="88"/>
      <c r="I204" s="88"/>
      <c r="J204" s="88"/>
      <c r="K204" s="71">
        <f>1.3*1.8+1.5</f>
        <v>3.8400000000000003</v>
      </c>
      <c r="R204" s="61"/>
    </row>
    <row r="205" spans="1:18" s="67" customFormat="1" ht="12" customHeight="1" x14ac:dyDescent="0.3">
      <c r="A205" s="1"/>
      <c r="B205" s="68"/>
      <c r="C205" s="69"/>
      <c r="D205" s="69"/>
      <c r="E205" s="70"/>
      <c r="F205" s="88" t="s">
        <v>128</v>
      </c>
      <c r="G205" s="88"/>
      <c r="H205" s="88"/>
      <c r="I205" s="88"/>
      <c r="J205" s="88"/>
      <c r="K205" s="71">
        <f>3.2*1.8</f>
        <v>5.7600000000000007</v>
      </c>
      <c r="R205" s="61"/>
    </row>
    <row r="206" spans="1:18" s="67" customFormat="1" ht="12" customHeight="1" x14ac:dyDescent="0.3">
      <c r="A206" s="1"/>
      <c r="B206" s="68"/>
      <c r="C206" s="69"/>
      <c r="D206" s="69"/>
      <c r="E206" s="70" t="s">
        <v>48</v>
      </c>
      <c r="F206" s="88" t="s">
        <v>131</v>
      </c>
      <c r="G206" s="88"/>
      <c r="H206" s="88"/>
      <c r="I206" s="88"/>
      <c r="J206" s="88"/>
      <c r="K206" s="71">
        <f>3.2*1.3</f>
        <v>4.16</v>
      </c>
      <c r="R206" s="61"/>
    </row>
    <row r="207" spans="1:18" s="67" customFormat="1" ht="12" customHeight="1" x14ac:dyDescent="0.3">
      <c r="A207" s="1"/>
      <c r="B207" s="68"/>
      <c r="C207" s="69"/>
      <c r="D207" s="69"/>
      <c r="E207" s="70"/>
      <c r="F207" s="88" t="s">
        <v>129</v>
      </c>
      <c r="G207" s="88"/>
      <c r="H207" s="88"/>
      <c r="I207" s="88"/>
      <c r="J207" s="88"/>
      <c r="K207" s="71">
        <f>3.2*1.8</f>
        <v>5.7600000000000007</v>
      </c>
      <c r="R207" s="61"/>
    </row>
    <row r="208" spans="1:18" s="67" customFormat="1" ht="21" customHeight="1" x14ac:dyDescent="0.3">
      <c r="A208" s="1"/>
      <c r="B208" s="68"/>
      <c r="C208" s="69"/>
      <c r="D208" s="69"/>
      <c r="E208" s="70" t="s">
        <v>52</v>
      </c>
      <c r="F208" s="89" t="s">
        <v>135</v>
      </c>
      <c r="G208" s="89"/>
      <c r="H208" s="89"/>
      <c r="I208" s="89"/>
      <c r="J208" s="89"/>
      <c r="K208" s="89"/>
      <c r="L208" s="89"/>
      <c r="M208" s="89"/>
      <c r="R208" s="61"/>
    </row>
    <row r="209" spans="1:18" s="1" customFormat="1" ht="25.5" customHeight="1" x14ac:dyDescent="0.3">
      <c r="B209" s="13"/>
      <c r="C209" s="72">
        <v>25</v>
      </c>
      <c r="D209" s="72" t="s">
        <v>44</v>
      </c>
      <c r="E209" s="73" t="s">
        <v>133</v>
      </c>
      <c r="F209" s="80" t="s">
        <v>136</v>
      </c>
      <c r="G209" s="81"/>
      <c r="H209" s="81"/>
      <c r="I209" s="82"/>
      <c r="J209" s="58" t="s">
        <v>61</v>
      </c>
      <c r="K209" s="6">
        <f>SUM(K210:K218)</f>
        <v>41.1</v>
      </c>
      <c r="L209" s="83"/>
      <c r="M209" s="84"/>
      <c r="N209" s="85">
        <f>+K209*L209</f>
        <v>0</v>
      </c>
      <c r="O209" s="86"/>
      <c r="P209" s="86"/>
      <c r="Q209" s="87"/>
      <c r="R209" s="15"/>
    </row>
    <row r="210" spans="1:18" s="67" customFormat="1" ht="12" customHeight="1" x14ac:dyDescent="0.3">
      <c r="A210" s="1"/>
      <c r="B210" s="68"/>
      <c r="C210" s="69"/>
      <c r="D210" s="69"/>
      <c r="E210" s="70" t="s">
        <v>48</v>
      </c>
      <c r="F210" s="88" t="s">
        <v>137</v>
      </c>
      <c r="G210" s="88"/>
      <c r="H210" s="88"/>
      <c r="I210" s="88"/>
      <c r="J210" s="88"/>
      <c r="K210" s="71">
        <f>1.2*3</f>
        <v>3.5999999999999996</v>
      </c>
      <c r="R210" s="61"/>
    </row>
    <row r="211" spans="1:18" s="67" customFormat="1" ht="12" customHeight="1" x14ac:dyDescent="0.3">
      <c r="A211" s="1"/>
      <c r="B211" s="68"/>
      <c r="C211" s="69"/>
      <c r="D211" s="69"/>
      <c r="E211" s="70"/>
      <c r="F211" s="88" t="s">
        <v>138</v>
      </c>
      <c r="G211" s="88"/>
      <c r="H211" s="88"/>
      <c r="I211" s="88"/>
      <c r="J211" s="88"/>
      <c r="K211" s="71">
        <f>1.2*5</f>
        <v>6</v>
      </c>
      <c r="R211" s="61"/>
    </row>
    <row r="212" spans="1:18" s="67" customFormat="1" ht="12" customHeight="1" x14ac:dyDescent="0.3">
      <c r="A212" s="1"/>
      <c r="B212" s="68"/>
      <c r="C212" s="69"/>
      <c r="D212" s="69"/>
      <c r="E212" s="70"/>
      <c r="F212" s="88" t="s">
        <v>139</v>
      </c>
      <c r="G212" s="88"/>
      <c r="H212" s="88"/>
      <c r="I212" s="88"/>
      <c r="J212" s="88"/>
      <c r="K212" s="71">
        <f>1.2*3</f>
        <v>3.5999999999999996</v>
      </c>
      <c r="R212" s="61"/>
    </row>
    <row r="213" spans="1:18" s="67" customFormat="1" ht="12" customHeight="1" x14ac:dyDescent="0.3">
      <c r="A213" s="1"/>
      <c r="B213" s="68"/>
      <c r="C213" s="69"/>
      <c r="D213" s="69"/>
      <c r="E213" s="70" t="s">
        <v>48</v>
      </c>
      <c r="F213" s="88" t="s">
        <v>125</v>
      </c>
      <c r="G213" s="88"/>
      <c r="H213" s="88"/>
      <c r="I213" s="88"/>
      <c r="J213" s="88"/>
      <c r="K213" s="71">
        <f>1.8*5</f>
        <v>9</v>
      </c>
      <c r="R213" s="61"/>
    </row>
    <row r="214" spans="1:18" s="67" customFormat="1" ht="12" customHeight="1" x14ac:dyDescent="0.3">
      <c r="A214" s="1"/>
      <c r="B214" s="68"/>
      <c r="C214" s="69"/>
      <c r="D214" s="69"/>
      <c r="E214" s="70"/>
      <c r="F214" s="88" t="s">
        <v>126</v>
      </c>
      <c r="G214" s="88"/>
      <c r="H214" s="88"/>
      <c r="I214" s="88"/>
      <c r="J214" s="88"/>
      <c r="K214" s="71">
        <f>1.8*4</f>
        <v>7.2</v>
      </c>
      <c r="R214" s="61"/>
    </row>
    <row r="215" spans="1:18" s="67" customFormat="1" ht="12" customHeight="1" x14ac:dyDescent="0.3">
      <c r="A215" s="1"/>
      <c r="B215" s="68"/>
      <c r="C215" s="69"/>
      <c r="D215" s="69"/>
      <c r="E215" s="70"/>
      <c r="F215" s="88" t="s">
        <v>127</v>
      </c>
      <c r="G215" s="88"/>
      <c r="H215" s="88"/>
      <c r="I215" s="88"/>
      <c r="J215" s="88"/>
      <c r="K215" s="71">
        <f>1.8*4</f>
        <v>7.2</v>
      </c>
      <c r="R215" s="61"/>
    </row>
    <row r="216" spans="1:18" s="67" customFormat="1" ht="12" customHeight="1" x14ac:dyDescent="0.3">
      <c r="A216" s="1"/>
      <c r="B216" s="68"/>
      <c r="C216" s="69"/>
      <c r="D216" s="69"/>
      <c r="E216" s="70"/>
      <c r="F216" s="88" t="s">
        <v>128</v>
      </c>
      <c r="G216" s="88"/>
      <c r="H216" s="88"/>
      <c r="I216" s="88"/>
      <c r="J216" s="88"/>
      <c r="K216" s="71"/>
      <c r="R216" s="61"/>
    </row>
    <row r="217" spans="1:18" s="67" customFormat="1" ht="12" customHeight="1" x14ac:dyDescent="0.3">
      <c r="A217" s="1"/>
      <c r="B217" s="68"/>
      <c r="C217" s="69"/>
      <c r="D217" s="69"/>
      <c r="E217" s="70" t="s">
        <v>48</v>
      </c>
      <c r="F217" s="88" t="s">
        <v>131</v>
      </c>
      <c r="G217" s="88"/>
      <c r="H217" s="88"/>
      <c r="I217" s="88"/>
      <c r="J217" s="88"/>
      <c r="K217" s="71"/>
      <c r="R217" s="61"/>
    </row>
    <row r="218" spans="1:18" s="67" customFormat="1" ht="12" customHeight="1" x14ac:dyDescent="0.3">
      <c r="A218" s="1"/>
      <c r="B218" s="68"/>
      <c r="C218" s="69"/>
      <c r="D218" s="69"/>
      <c r="E218" s="70"/>
      <c r="F218" s="88" t="s">
        <v>129</v>
      </c>
      <c r="G218" s="88"/>
      <c r="H218" s="88"/>
      <c r="I218" s="88"/>
      <c r="J218" s="88"/>
      <c r="K218" s="71">
        <f>1.5*3</f>
        <v>4.5</v>
      </c>
      <c r="R218" s="61"/>
    </row>
    <row r="219" spans="1:18" s="67" customFormat="1" ht="21" customHeight="1" x14ac:dyDescent="0.3">
      <c r="A219" s="1"/>
      <c r="B219" s="68"/>
      <c r="C219" s="69"/>
      <c r="D219" s="69"/>
      <c r="E219" s="70" t="s">
        <v>52</v>
      </c>
      <c r="F219" s="89"/>
      <c r="G219" s="89"/>
      <c r="H219" s="89"/>
      <c r="I219" s="89"/>
      <c r="J219" s="89"/>
      <c r="K219" s="89"/>
      <c r="L219" s="89"/>
      <c r="M219" s="89"/>
      <c r="R219" s="61"/>
    </row>
    <row r="220" spans="1:18" s="1" customFormat="1" ht="25.5" customHeight="1" x14ac:dyDescent="0.3">
      <c r="B220" s="13"/>
      <c r="C220" s="72">
        <v>26</v>
      </c>
      <c r="D220" s="72" t="s">
        <v>44</v>
      </c>
      <c r="E220" s="73" t="s">
        <v>145</v>
      </c>
      <c r="F220" s="80" t="s">
        <v>146</v>
      </c>
      <c r="G220" s="81"/>
      <c r="H220" s="81"/>
      <c r="I220" s="82"/>
      <c r="J220" s="58" t="s">
        <v>45</v>
      </c>
      <c r="K220" s="6">
        <f>SUM(K221:K222)</f>
        <v>17.28</v>
      </c>
      <c r="L220" s="83"/>
      <c r="M220" s="84"/>
      <c r="N220" s="85">
        <f>+K220*L220</f>
        <v>0</v>
      </c>
      <c r="O220" s="86"/>
      <c r="P220" s="86"/>
      <c r="Q220" s="87"/>
      <c r="R220" s="15"/>
    </row>
    <row r="221" spans="1:18" s="67" customFormat="1" ht="12" customHeight="1" x14ac:dyDescent="0.3">
      <c r="A221" s="1"/>
      <c r="B221" s="68"/>
      <c r="C221" s="69"/>
      <c r="D221" s="69"/>
      <c r="E221" s="70" t="s">
        <v>48</v>
      </c>
      <c r="F221" s="88" t="s">
        <v>147</v>
      </c>
      <c r="G221" s="88"/>
      <c r="H221" s="88"/>
      <c r="I221" s="88"/>
      <c r="J221" s="88"/>
      <c r="K221" s="71">
        <f>4.8*1.8+1.3*1.8</f>
        <v>10.98</v>
      </c>
      <c r="R221" s="61"/>
    </row>
    <row r="222" spans="1:18" s="67" customFormat="1" ht="12" customHeight="1" x14ac:dyDescent="0.3">
      <c r="A222" s="1"/>
      <c r="B222" s="68"/>
      <c r="C222" s="69"/>
      <c r="D222" s="69"/>
      <c r="E222" s="70"/>
      <c r="F222" s="88" t="s">
        <v>148</v>
      </c>
      <c r="G222" s="88"/>
      <c r="H222" s="88"/>
      <c r="I222" s="88"/>
      <c r="J222" s="88"/>
      <c r="K222" s="71">
        <f>+(1+1+1.5)*1.8</f>
        <v>6.3</v>
      </c>
      <c r="R222" s="61"/>
    </row>
    <row r="223" spans="1:18" s="67" customFormat="1" ht="21" customHeight="1" x14ac:dyDescent="0.3">
      <c r="A223" s="1"/>
      <c r="B223" s="68"/>
      <c r="C223" s="69"/>
      <c r="D223" s="69"/>
      <c r="E223" s="70" t="s">
        <v>52</v>
      </c>
      <c r="F223" s="89"/>
      <c r="G223" s="89"/>
      <c r="H223" s="89"/>
      <c r="I223" s="89"/>
      <c r="J223" s="89"/>
      <c r="K223" s="89"/>
      <c r="L223" s="89"/>
      <c r="M223" s="89"/>
      <c r="R223" s="61"/>
    </row>
    <row r="224" spans="1:18" s="1" customFormat="1" ht="44.25" customHeight="1" x14ac:dyDescent="0.3">
      <c r="B224" s="13"/>
      <c r="C224" s="72">
        <v>27</v>
      </c>
      <c r="D224" s="72" t="s">
        <v>44</v>
      </c>
      <c r="E224" s="73" t="s">
        <v>149</v>
      </c>
      <c r="F224" s="80" t="s">
        <v>150</v>
      </c>
      <c r="G224" s="81"/>
      <c r="H224" s="81"/>
      <c r="I224" s="82"/>
      <c r="J224" s="58" t="s">
        <v>45</v>
      </c>
      <c r="K224" s="6">
        <f>SUM(K225:K226)</f>
        <v>6.6</v>
      </c>
      <c r="L224" s="83"/>
      <c r="M224" s="84"/>
      <c r="N224" s="85">
        <f>+K224*L224</f>
        <v>0</v>
      </c>
      <c r="O224" s="86"/>
      <c r="P224" s="86"/>
      <c r="Q224" s="87"/>
      <c r="R224" s="15"/>
    </row>
    <row r="225" spans="1:18" s="67" customFormat="1" ht="12" customHeight="1" x14ac:dyDescent="0.3">
      <c r="A225" s="1"/>
      <c r="B225" s="68"/>
      <c r="C225" s="69"/>
      <c r="D225" s="69"/>
      <c r="E225" s="70" t="s">
        <v>48</v>
      </c>
      <c r="F225" s="88" t="s">
        <v>147</v>
      </c>
      <c r="G225" s="88"/>
      <c r="H225" s="88"/>
      <c r="I225" s="88"/>
      <c r="J225" s="88"/>
      <c r="K225" s="71">
        <f>1.8+1.3</f>
        <v>3.1</v>
      </c>
      <c r="R225" s="61"/>
    </row>
    <row r="226" spans="1:18" s="67" customFormat="1" ht="12" customHeight="1" x14ac:dyDescent="0.3">
      <c r="A226" s="1"/>
      <c r="B226" s="68"/>
      <c r="C226" s="69"/>
      <c r="D226" s="69"/>
      <c r="E226" s="70"/>
      <c r="F226" s="88" t="s">
        <v>148</v>
      </c>
      <c r="G226" s="88"/>
      <c r="H226" s="88"/>
      <c r="I226" s="88"/>
      <c r="J226" s="88"/>
      <c r="K226" s="71">
        <f>1+1+1.5</f>
        <v>3.5</v>
      </c>
      <c r="R226" s="61"/>
    </row>
    <row r="227" spans="1:18" s="67" customFormat="1" ht="21" customHeight="1" x14ac:dyDescent="0.3">
      <c r="A227" s="1"/>
      <c r="B227" s="68"/>
      <c r="C227" s="69"/>
      <c r="D227" s="69"/>
      <c r="E227" s="70" t="s">
        <v>52</v>
      </c>
      <c r="F227" s="89"/>
      <c r="G227" s="89"/>
      <c r="H227" s="89"/>
      <c r="I227" s="89"/>
      <c r="J227" s="89"/>
      <c r="K227" s="89"/>
      <c r="L227" s="89"/>
      <c r="M227" s="89"/>
      <c r="R227" s="61"/>
    </row>
    <row r="228" spans="1:18" s="1" customFormat="1" ht="25.5" customHeight="1" x14ac:dyDescent="0.3">
      <c r="B228" s="13"/>
      <c r="C228" s="72">
        <v>28</v>
      </c>
      <c r="D228" s="72" t="s">
        <v>44</v>
      </c>
      <c r="E228" s="73" t="s">
        <v>182</v>
      </c>
      <c r="F228" s="80" t="s">
        <v>183</v>
      </c>
      <c r="G228" s="81"/>
      <c r="H228" s="81"/>
      <c r="I228" s="82"/>
      <c r="J228" s="58" t="s">
        <v>45</v>
      </c>
      <c r="K228" s="6">
        <f>SUM(K229:K231)</f>
        <v>33.600000000000009</v>
      </c>
      <c r="L228" s="83"/>
      <c r="M228" s="84"/>
      <c r="N228" s="85">
        <f>+K228*L228</f>
        <v>0</v>
      </c>
      <c r="O228" s="86"/>
      <c r="P228" s="86"/>
      <c r="Q228" s="87"/>
      <c r="R228" s="15"/>
    </row>
    <row r="229" spans="1:18" s="67" customFormat="1" ht="12" customHeight="1" x14ac:dyDescent="0.3">
      <c r="A229" s="1"/>
      <c r="B229" s="68"/>
      <c r="C229" s="69"/>
      <c r="D229" s="69"/>
      <c r="E229" s="70" t="s">
        <v>48</v>
      </c>
      <c r="F229" s="88" t="s">
        <v>125</v>
      </c>
      <c r="G229" s="88"/>
      <c r="H229" s="88"/>
      <c r="I229" s="88"/>
      <c r="J229" s="88"/>
      <c r="K229" s="71">
        <f>2.1*4*1.5</f>
        <v>12.600000000000001</v>
      </c>
      <c r="R229" s="61"/>
    </row>
    <row r="230" spans="1:18" s="67" customFormat="1" ht="12" customHeight="1" x14ac:dyDescent="0.3">
      <c r="A230" s="1"/>
      <c r="B230" s="68"/>
      <c r="C230" s="69"/>
      <c r="D230" s="69"/>
      <c r="E230" s="70"/>
      <c r="F230" s="88" t="s">
        <v>126</v>
      </c>
      <c r="G230" s="88"/>
      <c r="H230" s="88"/>
      <c r="I230" s="88"/>
      <c r="J230" s="88"/>
      <c r="K230" s="71">
        <f>2.2*4*1.5</f>
        <v>13.200000000000001</v>
      </c>
      <c r="R230" s="61"/>
    </row>
    <row r="231" spans="1:18" s="67" customFormat="1" ht="12" customHeight="1" x14ac:dyDescent="0.3">
      <c r="A231" s="1"/>
      <c r="B231" s="68"/>
      <c r="C231" s="69"/>
      <c r="D231" s="69"/>
      <c r="E231" s="70"/>
      <c r="F231" s="88" t="s">
        <v>127</v>
      </c>
      <c r="G231" s="88"/>
      <c r="H231" s="88"/>
      <c r="I231" s="88"/>
      <c r="J231" s="88"/>
      <c r="K231" s="71">
        <f>1.3*4*1.5</f>
        <v>7.8000000000000007</v>
      </c>
      <c r="R231" s="61"/>
    </row>
    <row r="232" spans="1:18" s="67" customFormat="1" ht="12" customHeight="1" x14ac:dyDescent="0.3">
      <c r="A232" s="1"/>
      <c r="B232" s="68"/>
      <c r="C232" s="69"/>
      <c r="D232" s="69"/>
      <c r="E232" s="70"/>
      <c r="F232" s="97"/>
      <c r="G232" s="97"/>
      <c r="H232" s="97"/>
      <c r="I232" s="97"/>
      <c r="J232" s="97"/>
      <c r="K232" s="71"/>
      <c r="R232" s="61"/>
    </row>
    <row r="233" spans="1:18" s="67" customFormat="1" ht="21" customHeight="1" x14ac:dyDescent="0.3">
      <c r="A233" s="1"/>
      <c r="B233" s="68"/>
      <c r="C233" s="69"/>
      <c r="D233" s="69"/>
      <c r="E233" s="70" t="s">
        <v>52</v>
      </c>
      <c r="F233" s="89"/>
      <c r="G233" s="89"/>
      <c r="H233" s="89"/>
      <c r="I233" s="89"/>
      <c r="J233" s="89"/>
      <c r="K233" s="89"/>
      <c r="L233" s="89"/>
      <c r="M233" s="89"/>
      <c r="R233" s="61"/>
    </row>
    <row r="234" spans="1:18" s="1" customFormat="1" ht="25.5" customHeight="1" x14ac:dyDescent="0.3">
      <c r="B234" s="13"/>
      <c r="C234" s="72">
        <v>29</v>
      </c>
      <c r="D234" s="72" t="s">
        <v>44</v>
      </c>
      <c r="E234" s="73" t="s">
        <v>97</v>
      </c>
      <c r="F234" s="80" t="s">
        <v>98</v>
      </c>
      <c r="G234" s="81"/>
      <c r="H234" s="81"/>
      <c r="I234" s="82"/>
      <c r="J234" s="58" t="s">
        <v>45</v>
      </c>
      <c r="K234" s="6">
        <f>+K228</f>
        <v>33.600000000000009</v>
      </c>
      <c r="L234" s="83"/>
      <c r="M234" s="84"/>
      <c r="N234" s="85">
        <f>+K234*L234</f>
        <v>0</v>
      </c>
      <c r="O234" s="86"/>
      <c r="P234" s="86"/>
      <c r="Q234" s="87"/>
      <c r="R234" s="15"/>
    </row>
    <row r="235" spans="1:18" s="67" customFormat="1" ht="12" customHeight="1" x14ac:dyDescent="0.3">
      <c r="A235" s="1"/>
      <c r="B235" s="68"/>
      <c r="C235" s="69"/>
      <c r="D235" s="69"/>
      <c r="E235" s="70" t="s">
        <v>48</v>
      </c>
      <c r="F235" s="88"/>
      <c r="G235" s="88"/>
      <c r="H235" s="88"/>
      <c r="I235" s="88"/>
      <c r="J235" s="88"/>
      <c r="K235" s="71"/>
      <c r="R235" s="61"/>
    </row>
    <row r="236" spans="1:18" s="67" customFormat="1" ht="21" customHeight="1" x14ac:dyDescent="0.3">
      <c r="A236" s="1"/>
      <c r="B236" s="68"/>
      <c r="C236" s="69"/>
      <c r="D236" s="69"/>
      <c r="E236" s="70" t="s">
        <v>52</v>
      </c>
      <c r="F236" s="89" t="s">
        <v>83</v>
      </c>
      <c r="G236" s="89"/>
      <c r="H236" s="89"/>
      <c r="I236" s="89"/>
      <c r="J236" s="89"/>
      <c r="K236" s="89"/>
      <c r="L236" s="89"/>
      <c r="M236" s="89"/>
      <c r="R236" s="61"/>
    </row>
    <row r="237" spans="1:18" s="1" customFormat="1" ht="25.5" customHeight="1" x14ac:dyDescent="0.3">
      <c r="B237" s="13"/>
      <c r="C237" s="72">
        <v>30</v>
      </c>
      <c r="D237" s="72" t="s">
        <v>44</v>
      </c>
      <c r="E237" s="73" t="s">
        <v>151</v>
      </c>
      <c r="F237" s="80" t="s">
        <v>152</v>
      </c>
      <c r="G237" s="81"/>
      <c r="H237" s="81"/>
      <c r="I237" s="82"/>
      <c r="J237" s="58" t="s">
        <v>61</v>
      </c>
      <c r="K237" s="6">
        <f>+K240</f>
        <v>12.600000000000001</v>
      </c>
      <c r="L237" s="83"/>
      <c r="M237" s="84"/>
      <c r="N237" s="85">
        <f>+K237*L237</f>
        <v>0</v>
      </c>
      <c r="O237" s="86"/>
      <c r="P237" s="86"/>
      <c r="Q237" s="87"/>
      <c r="R237" s="15"/>
    </row>
    <row r="238" spans="1:18" s="67" customFormat="1" ht="12" customHeight="1" x14ac:dyDescent="0.3">
      <c r="A238" s="1"/>
      <c r="B238" s="68"/>
      <c r="C238" s="69"/>
      <c r="D238" s="69"/>
      <c r="E238" s="70" t="s">
        <v>48</v>
      </c>
      <c r="F238" s="88"/>
      <c r="G238" s="88"/>
      <c r="H238" s="88"/>
      <c r="I238" s="88"/>
      <c r="J238" s="88"/>
      <c r="K238" s="71"/>
      <c r="R238" s="61"/>
    </row>
    <row r="239" spans="1:18" s="67" customFormat="1" ht="21" customHeight="1" x14ac:dyDescent="0.3">
      <c r="A239" s="1"/>
      <c r="B239" s="68"/>
      <c r="C239" s="69"/>
      <c r="D239" s="69"/>
      <c r="E239" s="70" t="s">
        <v>52</v>
      </c>
      <c r="F239" s="89" t="s">
        <v>83</v>
      </c>
      <c r="G239" s="89"/>
      <c r="H239" s="89"/>
      <c r="I239" s="89"/>
      <c r="J239" s="89"/>
      <c r="K239" s="89"/>
      <c r="L239" s="89"/>
      <c r="M239" s="89"/>
      <c r="R239" s="61"/>
    </row>
    <row r="240" spans="1:18" s="62" customFormat="1" ht="20.100000000000001" customHeight="1" x14ac:dyDescent="0.3">
      <c r="A240" s="1"/>
      <c r="B240" s="60"/>
      <c r="C240" s="59">
        <v>31</v>
      </c>
      <c r="D240" s="63" t="s">
        <v>47</v>
      </c>
      <c r="E240" s="64" t="s">
        <v>153</v>
      </c>
      <c r="F240" s="90" t="s">
        <v>154</v>
      </c>
      <c r="G240" s="91"/>
      <c r="H240" s="91"/>
      <c r="I240" s="92"/>
      <c r="J240" s="65" t="s">
        <v>61</v>
      </c>
      <c r="K240" s="66">
        <f>2.1*6</f>
        <v>12.600000000000001</v>
      </c>
      <c r="L240" s="93"/>
      <c r="M240" s="84"/>
      <c r="N240" s="94">
        <f>ROUND(L240*K240,2)</f>
        <v>0</v>
      </c>
      <c r="O240" s="95"/>
      <c r="P240" s="95"/>
      <c r="Q240" s="96"/>
      <c r="R240" s="61"/>
    </row>
    <row r="241" spans="1:18" s="74" customFormat="1" ht="30.75" customHeight="1" x14ac:dyDescent="0.3">
      <c r="B241" s="75"/>
      <c r="C241" s="76"/>
      <c r="D241" s="77" t="s">
        <v>155</v>
      </c>
      <c r="E241" s="77"/>
      <c r="F241" s="77"/>
      <c r="G241" s="77"/>
      <c r="H241" s="77"/>
      <c r="I241" s="77"/>
      <c r="J241" s="77"/>
      <c r="K241" s="77"/>
      <c r="L241" s="77"/>
      <c r="M241" s="77"/>
      <c r="N241" s="98">
        <f>SUM(N243:Q270)</f>
        <v>0</v>
      </c>
      <c r="O241" s="99"/>
      <c r="P241" s="99"/>
      <c r="Q241" s="99"/>
      <c r="R241" s="78"/>
    </row>
    <row r="242" spans="1:18" s="74" customFormat="1" ht="30.75" customHeight="1" x14ac:dyDescent="0.3">
      <c r="B242" s="75"/>
      <c r="C242" s="76"/>
      <c r="D242" s="79" t="s">
        <v>172</v>
      </c>
      <c r="E242" s="77"/>
      <c r="F242" s="77"/>
      <c r="G242" s="77"/>
      <c r="H242" s="77"/>
      <c r="I242" s="77"/>
      <c r="J242" s="77"/>
      <c r="K242" s="77"/>
      <c r="L242" s="77"/>
      <c r="M242" s="77"/>
      <c r="N242" s="98"/>
      <c r="O242" s="99"/>
      <c r="P242" s="99"/>
      <c r="Q242" s="99"/>
      <c r="R242" s="78"/>
    </row>
    <row r="243" spans="1:18" s="1" customFormat="1" ht="25.5" customHeight="1" x14ac:dyDescent="0.3">
      <c r="B243" s="13"/>
      <c r="C243" s="72">
        <v>32</v>
      </c>
      <c r="D243" s="72" t="s">
        <v>44</v>
      </c>
      <c r="E243" s="73" t="s">
        <v>156</v>
      </c>
      <c r="F243" s="80" t="s">
        <v>158</v>
      </c>
      <c r="G243" s="81"/>
      <c r="H243" s="81"/>
      <c r="I243" s="82"/>
      <c r="J243" s="58" t="s">
        <v>46</v>
      </c>
      <c r="K243" s="6">
        <v>1</v>
      </c>
      <c r="L243" s="83"/>
      <c r="M243" s="84"/>
      <c r="N243" s="85">
        <f>+K243*L243</f>
        <v>0</v>
      </c>
      <c r="O243" s="86"/>
      <c r="P243" s="86"/>
      <c r="Q243" s="87"/>
      <c r="R243" s="15"/>
    </row>
    <row r="244" spans="1:18" s="67" customFormat="1" ht="12" customHeight="1" x14ac:dyDescent="0.3">
      <c r="A244" s="1"/>
      <c r="B244" s="68"/>
      <c r="C244" s="69"/>
      <c r="D244" s="69"/>
      <c r="E244" s="70" t="s">
        <v>48</v>
      </c>
      <c r="F244" s="88"/>
      <c r="G244" s="88"/>
      <c r="H244" s="88"/>
      <c r="I244" s="88"/>
      <c r="J244" s="88"/>
      <c r="K244" s="71"/>
      <c r="R244" s="61"/>
    </row>
    <row r="245" spans="1:18" s="67" customFormat="1" ht="12" customHeight="1" x14ac:dyDescent="0.3">
      <c r="A245" s="1"/>
      <c r="B245" s="68"/>
      <c r="C245" s="69"/>
      <c r="D245" s="69"/>
      <c r="E245" s="70"/>
      <c r="F245" s="97"/>
      <c r="G245" s="97"/>
      <c r="H245" s="97"/>
      <c r="I245" s="97"/>
      <c r="J245" s="97"/>
      <c r="K245" s="71"/>
      <c r="R245" s="61"/>
    </row>
    <row r="246" spans="1:18" s="67" customFormat="1" ht="21" customHeight="1" x14ac:dyDescent="0.3">
      <c r="A246" s="1"/>
      <c r="B246" s="68"/>
      <c r="C246" s="69"/>
      <c r="D246" s="69"/>
      <c r="E246" s="70" t="s">
        <v>52</v>
      </c>
      <c r="F246" s="89" t="s">
        <v>157</v>
      </c>
      <c r="G246" s="89"/>
      <c r="H246" s="89"/>
      <c r="I246" s="89"/>
      <c r="J246" s="89"/>
      <c r="K246" s="89"/>
      <c r="L246" s="89"/>
      <c r="M246" s="89"/>
      <c r="R246" s="61"/>
    </row>
    <row r="247" spans="1:18" s="1" customFormat="1" ht="25.5" customHeight="1" x14ac:dyDescent="0.3">
      <c r="B247" s="13"/>
      <c r="C247" s="72">
        <v>33</v>
      </c>
      <c r="D247" s="72" t="s">
        <v>44</v>
      </c>
      <c r="E247" s="73" t="s">
        <v>159</v>
      </c>
      <c r="F247" s="80" t="s">
        <v>160</v>
      </c>
      <c r="G247" s="81"/>
      <c r="H247" s="81"/>
      <c r="I247" s="82"/>
      <c r="J247" s="58" t="s">
        <v>46</v>
      </c>
      <c r="K247" s="6">
        <v>1</v>
      </c>
      <c r="L247" s="83"/>
      <c r="M247" s="84"/>
      <c r="N247" s="85">
        <f>+K247*L247</f>
        <v>0</v>
      </c>
      <c r="O247" s="86"/>
      <c r="P247" s="86"/>
      <c r="Q247" s="87"/>
      <c r="R247" s="15"/>
    </row>
    <row r="248" spans="1:18" s="67" customFormat="1" ht="12" customHeight="1" x14ac:dyDescent="0.3">
      <c r="A248" s="1"/>
      <c r="B248" s="68"/>
      <c r="C248" s="69"/>
      <c r="D248" s="69"/>
      <c r="E248" s="70" t="s">
        <v>48</v>
      </c>
      <c r="F248" s="88"/>
      <c r="G248" s="88"/>
      <c r="H248" s="88"/>
      <c r="I248" s="88"/>
      <c r="J248" s="88"/>
      <c r="K248" s="71"/>
      <c r="R248" s="61"/>
    </row>
    <row r="249" spans="1:18" s="67" customFormat="1" ht="12" customHeight="1" x14ac:dyDescent="0.3">
      <c r="A249" s="1"/>
      <c r="B249" s="68"/>
      <c r="C249" s="69"/>
      <c r="D249" s="69"/>
      <c r="E249" s="70"/>
      <c r="F249" s="97"/>
      <c r="G249" s="97"/>
      <c r="H249" s="97"/>
      <c r="I249" s="97"/>
      <c r="J249" s="97"/>
      <c r="K249" s="71"/>
      <c r="R249" s="61"/>
    </row>
    <row r="250" spans="1:18" s="67" customFormat="1" ht="21" customHeight="1" x14ac:dyDescent="0.3">
      <c r="A250" s="1"/>
      <c r="B250" s="68"/>
      <c r="C250" s="69"/>
      <c r="D250" s="69"/>
      <c r="E250" s="70" t="s">
        <v>52</v>
      </c>
      <c r="F250" s="89" t="s">
        <v>157</v>
      </c>
      <c r="G250" s="89"/>
      <c r="H250" s="89"/>
      <c r="I250" s="89"/>
      <c r="J250" s="89"/>
      <c r="K250" s="89"/>
      <c r="L250" s="89"/>
      <c r="M250" s="89"/>
      <c r="R250" s="61"/>
    </row>
    <row r="251" spans="1:18" s="1" customFormat="1" ht="25.5" customHeight="1" x14ac:dyDescent="0.3">
      <c r="B251" s="13"/>
      <c r="C251" s="72">
        <v>34</v>
      </c>
      <c r="D251" s="72" t="s">
        <v>44</v>
      </c>
      <c r="E251" s="73" t="s">
        <v>54</v>
      </c>
      <c r="F251" s="80" t="s">
        <v>161</v>
      </c>
      <c r="G251" s="81"/>
      <c r="H251" s="81"/>
      <c r="I251" s="82"/>
      <c r="J251" s="58" t="s">
        <v>55</v>
      </c>
      <c r="K251" s="6">
        <f>0.8*0.8*0.8</f>
        <v>0.51200000000000012</v>
      </c>
      <c r="L251" s="83"/>
      <c r="M251" s="84"/>
      <c r="N251" s="85">
        <f>ROUND(L251*K251,2)</f>
        <v>0</v>
      </c>
      <c r="O251" s="86"/>
      <c r="P251" s="86"/>
      <c r="Q251" s="87"/>
      <c r="R251" s="15"/>
    </row>
    <row r="252" spans="1:18" s="67" customFormat="1" ht="12" customHeight="1" x14ac:dyDescent="0.3">
      <c r="A252" s="1"/>
      <c r="B252" s="68"/>
      <c r="C252" s="69"/>
      <c r="D252" s="69"/>
      <c r="E252" s="70" t="s">
        <v>48</v>
      </c>
      <c r="F252" s="88"/>
      <c r="G252" s="88"/>
      <c r="H252" s="88"/>
      <c r="I252" s="88"/>
      <c r="J252" s="88"/>
      <c r="K252" s="71"/>
      <c r="R252" s="61"/>
    </row>
    <row r="253" spans="1:18" s="67" customFormat="1" ht="21" customHeight="1" x14ac:dyDescent="0.3">
      <c r="A253" s="1"/>
      <c r="B253" s="68"/>
      <c r="C253" s="69"/>
      <c r="D253" s="69"/>
      <c r="E253" s="70" t="s">
        <v>52</v>
      </c>
      <c r="F253" s="89"/>
      <c r="G253" s="89"/>
      <c r="H253" s="89"/>
      <c r="I253" s="89"/>
      <c r="J253" s="89"/>
      <c r="K253" s="89"/>
      <c r="L253" s="89"/>
      <c r="M253" s="89"/>
      <c r="R253" s="61"/>
    </row>
    <row r="254" spans="1:18" s="1" customFormat="1" ht="25.5" customHeight="1" x14ac:dyDescent="0.3">
      <c r="B254" s="13"/>
      <c r="C254" s="72">
        <v>35</v>
      </c>
      <c r="D254" s="72" t="s">
        <v>44</v>
      </c>
      <c r="E254" s="73" t="s">
        <v>70</v>
      </c>
      <c r="F254" s="80" t="s">
        <v>64</v>
      </c>
      <c r="G254" s="81"/>
      <c r="H254" s="81"/>
      <c r="I254" s="82"/>
      <c r="J254" s="58" t="s">
        <v>55</v>
      </c>
      <c r="K254" s="6">
        <f>0.8*0.8*0.8</f>
        <v>0.51200000000000012</v>
      </c>
      <c r="L254" s="83"/>
      <c r="M254" s="84"/>
      <c r="N254" s="85">
        <f t="shared" ref="N254" si="0">+K254*L254</f>
        <v>0</v>
      </c>
      <c r="O254" s="86"/>
      <c r="P254" s="86"/>
      <c r="Q254" s="87"/>
      <c r="R254" s="15"/>
    </row>
    <row r="255" spans="1:18" s="67" customFormat="1" ht="12" customHeight="1" x14ac:dyDescent="0.3">
      <c r="A255" s="1"/>
      <c r="B255" s="68"/>
      <c r="C255" s="69"/>
      <c r="D255" s="69"/>
      <c r="E255" s="70" t="s">
        <v>48</v>
      </c>
      <c r="F255" s="88"/>
      <c r="G255" s="88"/>
      <c r="H255" s="88"/>
      <c r="I255" s="88"/>
      <c r="J255" s="88"/>
      <c r="K255" s="71"/>
      <c r="R255" s="61"/>
    </row>
    <row r="256" spans="1:18" s="67" customFormat="1" ht="21" customHeight="1" x14ac:dyDescent="0.3">
      <c r="A256" s="1"/>
      <c r="B256" s="68"/>
      <c r="C256" s="69"/>
      <c r="D256" s="69"/>
      <c r="E256" s="70" t="s">
        <v>52</v>
      </c>
      <c r="F256" s="89"/>
      <c r="G256" s="89"/>
      <c r="H256" s="89"/>
      <c r="I256" s="89"/>
      <c r="J256" s="89"/>
      <c r="K256" s="89"/>
      <c r="L256" s="89"/>
      <c r="M256" s="89"/>
      <c r="R256" s="61"/>
    </row>
    <row r="257" spans="1:18" s="1" customFormat="1" ht="25.5" customHeight="1" x14ac:dyDescent="0.3">
      <c r="B257" s="13"/>
      <c r="C257" s="72">
        <v>36</v>
      </c>
      <c r="D257" s="72" t="s">
        <v>44</v>
      </c>
      <c r="E257" s="73" t="s">
        <v>63</v>
      </c>
      <c r="F257" s="80" t="s">
        <v>99</v>
      </c>
      <c r="G257" s="81"/>
      <c r="H257" s="81"/>
      <c r="I257" s="82"/>
      <c r="J257" s="58" t="s">
        <v>45</v>
      </c>
      <c r="K257" s="6">
        <f>12*1</f>
        <v>12</v>
      </c>
      <c r="L257" s="83"/>
      <c r="M257" s="84"/>
      <c r="N257" s="85">
        <f>+K257*L257</f>
        <v>0</v>
      </c>
      <c r="O257" s="86"/>
      <c r="P257" s="86"/>
      <c r="Q257" s="87"/>
      <c r="R257" s="15"/>
    </row>
    <row r="258" spans="1:18" s="67" customFormat="1" ht="12" customHeight="1" x14ac:dyDescent="0.3">
      <c r="A258" s="1"/>
      <c r="B258" s="68"/>
      <c r="C258" s="69"/>
      <c r="D258" s="69"/>
      <c r="E258" s="70" t="s">
        <v>48</v>
      </c>
      <c r="F258" s="88"/>
      <c r="G258" s="88"/>
      <c r="H258" s="88"/>
      <c r="I258" s="88"/>
      <c r="J258" s="88"/>
      <c r="K258" s="71"/>
      <c r="R258" s="61"/>
    </row>
    <row r="259" spans="1:18" s="67" customFormat="1" ht="12" customHeight="1" x14ac:dyDescent="0.3">
      <c r="A259" s="1"/>
      <c r="B259" s="68"/>
      <c r="C259" s="69"/>
      <c r="D259" s="69"/>
      <c r="E259" s="70"/>
      <c r="F259" s="97"/>
      <c r="G259" s="97"/>
      <c r="H259" s="97"/>
      <c r="I259" s="97"/>
      <c r="J259" s="97"/>
      <c r="K259" s="71"/>
      <c r="R259" s="61"/>
    </row>
    <row r="260" spans="1:18" s="67" customFormat="1" ht="21" customHeight="1" x14ac:dyDescent="0.3">
      <c r="A260" s="1"/>
      <c r="B260" s="68"/>
      <c r="C260" s="69"/>
      <c r="D260" s="69"/>
      <c r="E260" s="70" t="s">
        <v>52</v>
      </c>
      <c r="F260" s="89" t="s">
        <v>162</v>
      </c>
      <c r="G260" s="89"/>
      <c r="H260" s="89"/>
      <c r="I260" s="89"/>
      <c r="J260" s="89"/>
      <c r="K260" s="89"/>
      <c r="L260" s="89"/>
      <c r="M260" s="89"/>
      <c r="R260" s="61"/>
    </row>
    <row r="261" spans="1:18" s="1" customFormat="1" ht="25.5" customHeight="1" x14ac:dyDescent="0.3">
      <c r="B261" s="13"/>
      <c r="C261" s="72">
        <v>37</v>
      </c>
      <c r="D261" s="72" t="s">
        <v>44</v>
      </c>
      <c r="E261" s="73" t="s">
        <v>163</v>
      </c>
      <c r="F261" s="80" t="s">
        <v>164</v>
      </c>
      <c r="G261" s="81"/>
      <c r="H261" s="81"/>
      <c r="I261" s="82"/>
      <c r="J261" s="58" t="s">
        <v>45</v>
      </c>
      <c r="K261" s="6">
        <f>+K257</f>
        <v>12</v>
      </c>
      <c r="L261" s="83"/>
      <c r="M261" s="84"/>
      <c r="N261" s="85">
        <f>+K261*L261</f>
        <v>0</v>
      </c>
      <c r="O261" s="86"/>
      <c r="P261" s="86"/>
      <c r="Q261" s="87"/>
      <c r="R261" s="15"/>
    </row>
    <row r="262" spans="1:18" s="1" customFormat="1" ht="25.5" customHeight="1" x14ac:dyDescent="0.3">
      <c r="B262" s="13"/>
      <c r="C262" s="72">
        <v>38</v>
      </c>
      <c r="D262" s="72" t="s">
        <v>44</v>
      </c>
      <c r="E262" s="73" t="s">
        <v>166</v>
      </c>
      <c r="F262" s="80" t="s">
        <v>165</v>
      </c>
      <c r="G262" s="81"/>
      <c r="H262" s="81"/>
      <c r="I262" s="82"/>
      <c r="J262" s="58" t="s">
        <v>61</v>
      </c>
      <c r="K262" s="6">
        <v>15</v>
      </c>
      <c r="L262" s="83"/>
      <c r="M262" s="84"/>
      <c r="N262" s="85">
        <f t="shared" ref="N262:N263" si="1">+K262*L262</f>
        <v>0</v>
      </c>
      <c r="O262" s="86"/>
      <c r="P262" s="86"/>
      <c r="Q262" s="87"/>
      <c r="R262" s="15"/>
    </row>
    <row r="263" spans="1:18" s="62" customFormat="1" ht="24" customHeight="1" x14ac:dyDescent="0.3">
      <c r="A263" s="1"/>
      <c r="B263" s="60"/>
      <c r="C263" s="59">
        <v>40</v>
      </c>
      <c r="D263" s="63" t="s">
        <v>47</v>
      </c>
      <c r="E263" s="64" t="s">
        <v>167</v>
      </c>
      <c r="F263" s="90" t="s">
        <v>168</v>
      </c>
      <c r="G263" s="91"/>
      <c r="H263" s="91"/>
      <c r="I263" s="92"/>
      <c r="J263" s="65" t="s">
        <v>61</v>
      </c>
      <c r="K263" s="66">
        <f>+K262</f>
        <v>15</v>
      </c>
      <c r="L263" s="93"/>
      <c r="M263" s="84"/>
      <c r="N263" s="94">
        <f t="shared" si="1"/>
        <v>0</v>
      </c>
      <c r="O263" s="95"/>
      <c r="P263" s="95"/>
      <c r="Q263" s="96"/>
      <c r="R263" s="61"/>
    </row>
    <row r="264" spans="1:18" s="1" customFormat="1" ht="25.5" customHeight="1" x14ac:dyDescent="0.3">
      <c r="B264" s="13"/>
      <c r="C264" s="72">
        <v>41</v>
      </c>
      <c r="D264" s="72" t="s">
        <v>44</v>
      </c>
      <c r="E264" s="73" t="s">
        <v>166</v>
      </c>
      <c r="F264" s="80" t="s">
        <v>169</v>
      </c>
      <c r="G264" s="81"/>
      <c r="H264" s="81"/>
      <c r="I264" s="82"/>
      <c r="J264" s="58" t="s">
        <v>61</v>
      </c>
      <c r="K264" s="6">
        <v>15</v>
      </c>
      <c r="L264" s="83"/>
      <c r="M264" s="84"/>
      <c r="N264" s="85">
        <f t="shared" ref="N264:N265" si="2">+K264*L264</f>
        <v>0</v>
      </c>
      <c r="O264" s="86"/>
      <c r="P264" s="86"/>
      <c r="Q264" s="87"/>
      <c r="R264" s="15"/>
    </row>
    <row r="265" spans="1:18" s="62" customFormat="1" ht="24" customHeight="1" x14ac:dyDescent="0.3">
      <c r="A265" s="1"/>
      <c r="B265" s="60"/>
      <c r="C265" s="59">
        <v>42</v>
      </c>
      <c r="D265" s="63" t="s">
        <v>47</v>
      </c>
      <c r="E265" s="64" t="s">
        <v>167</v>
      </c>
      <c r="F265" s="90" t="s">
        <v>170</v>
      </c>
      <c r="G265" s="91"/>
      <c r="H265" s="91"/>
      <c r="I265" s="92"/>
      <c r="J265" s="65" t="s">
        <v>61</v>
      </c>
      <c r="K265" s="66">
        <f>+K264</f>
        <v>15</v>
      </c>
      <c r="L265" s="93"/>
      <c r="M265" s="84"/>
      <c r="N265" s="94">
        <f t="shared" si="2"/>
        <v>0</v>
      </c>
      <c r="O265" s="95"/>
      <c r="P265" s="95"/>
      <c r="Q265" s="96"/>
      <c r="R265" s="61"/>
    </row>
    <row r="266" spans="1:18" s="1" customFormat="1" ht="25.5" customHeight="1" x14ac:dyDescent="0.3">
      <c r="B266" s="13"/>
      <c r="C266" s="72">
        <v>43</v>
      </c>
      <c r="D266" s="72" t="s">
        <v>44</v>
      </c>
      <c r="E266" s="73" t="s">
        <v>143</v>
      </c>
      <c r="F266" s="80" t="s">
        <v>144</v>
      </c>
      <c r="G266" s="81"/>
      <c r="H266" s="81"/>
      <c r="I266" s="82"/>
      <c r="J266" s="58" t="s">
        <v>45</v>
      </c>
      <c r="K266" s="6">
        <f>+K267</f>
        <v>12</v>
      </c>
      <c r="L266" s="83"/>
      <c r="M266" s="84"/>
      <c r="N266" s="85">
        <f>+K266*L266</f>
        <v>0</v>
      </c>
      <c r="O266" s="86"/>
      <c r="P266" s="86"/>
      <c r="Q266" s="87"/>
      <c r="R266" s="15"/>
    </row>
    <row r="267" spans="1:18" s="1" customFormat="1" ht="25.5" customHeight="1" x14ac:dyDescent="0.3">
      <c r="B267" s="13"/>
      <c r="C267" s="72">
        <v>44</v>
      </c>
      <c r="D267" s="72" t="s">
        <v>44</v>
      </c>
      <c r="E267" s="73" t="s">
        <v>100</v>
      </c>
      <c r="F267" s="80" t="s">
        <v>101</v>
      </c>
      <c r="G267" s="81"/>
      <c r="H267" s="81"/>
      <c r="I267" s="82"/>
      <c r="J267" s="58" t="s">
        <v>45</v>
      </c>
      <c r="K267" s="6">
        <f>+K257</f>
        <v>12</v>
      </c>
      <c r="L267" s="83"/>
      <c r="M267" s="84"/>
      <c r="N267" s="85">
        <f>+K267*L267</f>
        <v>0</v>
      </c>
      <c r="O267" s="86"/>
      <c r="P267" s="86"/>
      <c r="Q267" s="87"/>
      <c r="R267" s="15"/>
    </row>
    <row r="268" spans="1:18" s="67" customFormat="1" ht="12" customHeight="1" x14ac:dyDescent="0.3">
      <c r="A268" s="1"/>
      <c r="B268" s="68"/>
      <c r="C268" s="69"/>
      <c r="D268" s="69"/>
      <c r="E268" s="70" t="s">
        <v>48</v>
      </c>
      <c r="F268" s="88"/>
      <c r="G268" s="88"/>
      <c r="H268" s="88"/>
      <c r="I268" s="88"/>
      <c r="J268" s="88"/>
      <c r="K268" s="71"/>
      <c r="R268" s="61"/>
    </row>
    <row r="269" spans="1:18" s="67" customFormat="1" ht="21" customHeight="1" x14ac:dyDescent="0.3">
      <c r="A269" s="1"/>
      <c r="B269" s="68"/>
      <c r="C269" s="69"/>
      <c r="D269" s="69"/>
      <c r="E269" s="70" t="s">
        <v>52</v>
      </c>
      <c r="F269" s="89" t="s">
        <v>102</v>
      </c>
      <c r="G269" s="89"/>
      <c r="H269" s="89"/>
      <c r="I269" s="89"/>
      <c r="J269" s="89"/>
      <c r="K269" s="89"/>
      <c r="L269" s="89"/>
      <c r="M269" s="89"/>
      <c r="R269" s="61"/>
    </row>
    <row r="270" spans="1:18" s="1" customFormat="1" ht="25.5" customHeight="1" x14ac:dyDescent="0.3">
      <c r="B270" s="13"/>
      <c r="C270" s="72">
        <v>45</v>
      </c>
      <c r="D270" s="72" t="s">
        <v>44</v>
      </c>
      <c r="E270" s="73" t="s">
        <v>159</v>
      </c>
      <c r="F270" s="80" t="s">
        <v>171</v>
      </c>
      <c r="G270" s="81"/>
      <c r="H270" s="81"/>
      <c r="I270" s="82"/>
      <c r="J270" s="58" t="s">
        <v>59</v>
      </c>
      <c r="K270" s="6">
        <v>1</v>
      </c>
      <c r="L270" s="83"/>
      <c r="M270" s="84"/>
      <c r="N270" s="85">
        <f>+K270*L270</f>
        <v>0</v>
      </c>
      <c r="O270" s="86"/>
      <c r="P270" s="86"/>
      <c r="Q270" s="87"/>
      <c r="R270" s="15"/>
    </row>
    <row r="271" spans="1:18" s="74" customFormat="1" ht="30.75" customHeight="1" x14ac:dyDescent="0.3">
      <c r="B271" s="75"/>
      <c r="C271" s="76"/>
      <c r="D271" s="77" t="s">
        <v>173</v>
      </c>
      <c r="E271" s="77"/>
      <c r="F271" s="77"/>
      <c r="G271" s="77"/>
      <c r="H271" s="77"/>
      <c r="I271" s="77"/>
      <c r="J271" s="77"/>
      <c r="K271" s="77"/>
      <c r="L271" s="77"/>
      <c r="M271" s="77"/>
      <c r="N271" s="98">
        <f>SUM(N272:Q275)</f>
        <v>0</v>
      </c>
      <c r="O271" s="99"/>
      <c r="P271" s="99"/>
      <c r="Q271" s="99"/>
      <c r="R271" s="78"/>
    </row>
    <row r="272" spans="1:18" s="1" customFormat="1" ht="25.5" customHeight="1" x14ac:dyDescent="0.3">
      <c r="B272" s="13"/>
      <c r="C272" s="72">
        <v>46</v>
      </c>
      <c r="D272" s="72" t="s">
        <v>44</v>
      </c>
      <c r="E272" s="73" t="s">
        <v>184</v>
      </c>
      <c r="F272" s="80" t="s">
        <v>185</v>
      </c>
      <c r="G272" s="81"/>
      <c r="H272" s="81"/>
      <c r="I272" s="82"/>
      <c r="J272" s="58" t="s">
        <v>45</v>
      </c>
      <c r="K272" s="6">
        <v>36.96</v>
      </c>
      <c r="L272" s="83"/>
      <c r="M272" s="84"/>
      <c r="N272" s="85">
        <f t="shared" ref="N272" si="3">+K272*L272</f>
        <v>0</v>
      </c>
      <c r="O272" s="86"/>
      <c r="P272" s="86"/>
      <c r="Q272" s="87"/>
      <c r="R272" s="15"/>
    </row>
    <row r="273" spans="1:18" s="1" customFormat="1" ht="25.5" customHeight="1" x14ac:dyDescent="0.3">
      <c r="B273" s="13"/>
      <c r="C273" s="72">
        <v>46</v>
      </c>
      <c r="D273" s="72" t="s">
        <v>44</v>
      </c>
      <c r="E273" s="73" t="s">
        <v>68</v>
      </c>
      <c r="F273" s="80" t="s">
        <v>69</v>
      </c>
      <c r="G273" s="81"/>
      <c r="H273" s="81"/>
      <c r="I273" s="82"/>
      <c r="J273" s="58" t="s">
        <v>56</v>
      </c>
      <c r="K273" s="6">
        <v>19.829999999999998</v>
      </c>
      <c r="L273" s="83"/>
      <c r="M273" s="84"/>
      <c r="N273" s="85">
        <f t="shared" ref="N273:N275" si="4">+K273*L273</f>
        <v>0</v>
      </c>
      <c r="O273" s="86"/>
      <c r="P273" s="86"/>
      <c r="Q273" s="87"/>
      <c r="R273" s="15"/>
    </row>
    <row r="274" spans="1:18" s="1" customFormat="1" ht="25.5" customHeight="1" x14ac:dyDescent="0.3">
      <c r="B274" s="13"/>
      <c r="C274" s="72">
        <v>47</v>
      </c>
      <c r="D274" s="72" t="s">
        <v>44</v>
      </c>
      <c r="E274" s="73" t="s">
        <v>65</v>
      </c>
      <c r="F274" s="80" t="s">
        <v>67</v>
      </c>
      <c r="G274" s="81"/>
      <c r="H274" s="81"/>
      <c r="I274" s="82"/>
      <c r="J274" s="58" t="s">
        <v>56</v>
      </c>
      <c r="K274" s="6">
        <v>19.829999999999998</v>
      </c>
      <c r="L274" s="83"/>
      <c r="M274" s="84"/>
      <c r="N274" s="85">
        <f t="shared" ref="N274" si="5">+K274*L274</f>
        <v>0</v>
      </c>
      <c r="O274" s="86"/>
      <c r="P274" s="86"/>
      <c r="Q274" s="87"/>
      <c r="R274" s="15"/>
    </row>
    <row r="275" spans="1:18" s="1" customFormat="1" ht="25.5" customHeight="1" x14ac:dyDescent="0.3">
      <c r="B275" s="13"/>
      <c r="C275" s="72">
        <v>48</v>
      </c>
      <c r="D275" s="72" t="s">
        <v>44</v>
      </c>
      <c r="E275" s="73" t="s">
        <v>60</v>
      </c>
      <c r="F275" s="80" t="s">
        <v>66</v>
      </c>
      <c r="G275" s="81"/>
      <c r="H275" s="81"/>
      <c r="I275" s="82"/>
      <c r="J275" s="58" t="s">
        <v>59</v>
      </c>
      <c r="K275" s="6">
        <v>1</v>
      </c>
      <c r="L275" s="83"/>
      <c r="M275" s="84"/>
      <c r="N275" s="85">
        <f t="shared" si="4"/>
        <v>0</v>
      </c>
      <c r="O275" s="86"/>
      <c r="P275" s="86"/>
      <c r="Q275" s="87"/>
      <c r="R275" s="15"/>
    </row>
    <row r="276" spans="1:18" s="5" customFormat="1" ht="37.35" customHeight="1" x14ac:dyDescent="0.35">
      <c r="A276" s="1"/>
      <c r="B276" s="55"/>
      <c r="D276" s="56" t="s">
        <v>57</v>
      </c>
      <c r="E276" s="56"/>
      <c r="F276" s="56"/>
      <c r="G276" s="56"/>
      <c r="H276" s="56"/>
      <c r="I276" s="56"/>
      <c r="J276" s="56"/>
      <c r="K276" s="56"/>
      <c r="L276" s="56"/>
      <c r="M276" s="56"/>
      <c r="N276" s="104">
        <f>+N277</f>
        <v>0</v>
      </c>
      <c r="O276" s="105"/>
      <c r="P276" s="105"/>
      <c r="Q276" s="105"/>
      <c r="R276" s="57"/>
    </row>
    <row r="277" spans="1:18" s="1" customFormat="1" ht="25.5" customHeight="1" x14ac:dyDescent="0.3">
      <c r="B277" s="13"/>
      <c r="C277" s="72">
        <v>49</v>
      </c>
      <c r="D277" s="72" t="s">
        <v>44</v>
      </c>
      <c r="E277" s="73" t="s">
        <v>58</v>
      </c>
      <c r="F277" s="80" t="s">
        <v>174</v>
      </c>
      <c r="G277" s="81"/>
      <c r="H277" s="81"/>
      <c r="I277" s="82"/>
      <c r="J277" s="58" t="s">
        <v>59</v>
      </c>
      <c r="K277" s="6">
        <v>1</v>
      </c>
      <c r="L277" s="83"/>
      <c r="M277" s="84"/>
      <c r="N277" s="85">
        <f t="shared" ref="N277" si="6">ROUND(L277*K277,2)</f>
        <v>0</v>
      </c>
      <c r="O277" s="86"/>
      <c r="P277" s="86"/>
      <c r="Q277" s="87"/>
      <c r="R277" s="15"/>
    </row>
    <row r="278" spans="1:18" s="67" customFormat="1" ht="38.25" customHeight="1" x14ac:dyDescent="0.3">
      <c r="A278" s="1"/>
      <c r="B278" s="68"/>
      <c r="C278" s="69"/>
      <c r="D278" s="69"/>
      <c r="E278" s="70" t="s">
        <v>52</v>
      </c>
      <c r="F278" s="129" t="s">
        <v>72</v>
      </c>
      <c r="G278" s="129"/>
      <c r="H278" s="129"/>
      <c r="I278" s="129"/>
      <c r="J278" s="129"/>
      <c r="K278" s="129"/>
      <c r="L278" s="129"/>
      <c r="M278" s="129"/>
      <c r="N278" s="130"/>
      <c r="O278" s="130"/>
      <c r="P278" s="130"/>
      <c r="Q278" s="130"/>
      <c r="R278" s="61"/>
    </row>
    <row r="279" spans="1:18" s="1" customFormat="1" ht="6.95" customHeight="1" x14ac:dyDescent="0.3">
      <c r="A279"/>
      <c r="B279" s="36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8"/>
    </row>
  </sheetData>
  <sheetProtection algorithmName="SHA-512" hashValue="mCm5vB2zakPtz8bY9TIBPiZ937ztsFMDhJTEj7Smtch43l7GSqHx/wJVLxsCQ1Zee6BR6pPjy0ZBuXWajP08EQ==" saltValue="jrCSJMu0ZtqW3w3Iic1fQQ==" spinCount="100000" sheet="1" selectLockedCells="1"/>
  <mergeCells count="329">
    <mergeCell ref="N125:Q125"/>
    <mergeCell ref="F126:J126"/>
    <mergeCell ref="F127:J127"/>
    <mergeCell ref="N271:Q271"/>
    <mergeCell ref="F273:I273"/>
    <mergeCell ref="L273:M273"/>
    <mergeCell ref="N273:Q273"/>
    <mergeCell ref="E17:I17"/>
    <mergeCell ref="E20:I20"/>
    <mergeCell ref="F81:J81"/>
    <mergeCell ref="F107:J107"/>
    <mergeCell ref="C70:Q70"/>
    <mergeCell ref="C71:Q71"/>
    <mergeCell ref="C97:Q97"/>
    <mergeCell ref="N112:Q112"/>
    <mergeCell ref="F117:I117"/>
    <mergeCell ref="L117:M117"/>
    <mergeCell ref="N117:Q117"/>
    <mergeCell ref="F114:J114"/>
    <mergeCell ref="F116:M116"/>
    <mergeCell ref="F115:J115"/>
    <mergeCell ref="N121:Q121"/>
    <mergeCell ref="F122:J122"/>
    <mergeCell ref="F123:J123"/>
    <mergeCell ref="F124:M124"/>
    <mergeCell ref="F125:I125"/>
    <mergeCell ref="L125:M125"/>
    <mergeCell ref="L129:M129"/>
    <mergeCell ref="F130:J130"/>
    <mergeCell ref="F131:M131"/>
    <mergeCell ref="F133:J133"/>
    <mergeCell ref="F134:M134"/>
    <mergeCell ref="F118:J118"/>
    <mergeCell ref="F119:J119"/>
    <mergeCell ref="F120:M120"/>
    <mergeCell ref="F121:I121"/>
    <mergeCell ref="L121:M121"/>
    <mergeCell ref="F128:M128"/>
    <mergeCell ref="O17:P17"/>
    <mergeCell ref="O19:P19"/>
    <mergeCell ref="O20:P20"/>
    <mergeCell ref="E24:L24"/>
    <mergeCell ref="F278:Q278"/>
    <mergeCell ref="N276:Q276"/>
    <mergeCell ref="F277:I277"/>
    <mergeCell ref="L277:M277"/>
    <mergeCell ref="N277:Q277"/>
    <mergeCell ref="F162:J162"/>
    <mergeCell ref="N129:Q129"/>
    <mergeCell ref="N111:Q111"/>
    <mergeCell ref="F113:I113"/>
    <mergeCell ref="L113:M113"/>
    <mergeCell ref="N113:Q113"/>
    <mergeCell ref="N154:Q154"/>
    <mergeCell ref="F132:I132"/>
    <mergeCell ref="L132:M132"/>
    <mergeCell ref="N132:Q132"/>
    <mergeCell ref="N135:Q135"/>
    <mergeCell ref="N161:Q161"/>
    <mergeCell ref="F161:I161"/>
    <mergeCell ref="L161:M161"/>
    <mergeCell ref="F135:I135"/>
    <mergeCell ref="C1:Q1"/>
    <mergeCell ref="O8:P8"/>
    <mergeCell ref="O10:P10"/>
    <mergeCell ref="O11:P11"/>
    <mergeCell ref="O13:P13"/>
    <mergeCell ref="O14:P14"/>
    <mergeCell ref="O16:P16"/>
    <mergeCell ref="C3:Q3"/>
    <mergeCell ref="F5:P5"/>
    <mergeCell ref="F6:P6"/>
    <mergeCell ref="E26:L26"/>
    <mergeCell ref="M29:P29"/>
    <mergeCell ref="F75:P75"/>
    <mergeCell ref="F76:P76"/>
    <mergeCell ref="M78:P78"/>
    <mergeCell ref="M80:Q80"/>
    <mergeCell ref="M81:Q81"/>
    <mergeCell ref="C83:G83"/>
    <mergeCell ref="N83:Q83"/>
    <mergeCell ref="H36:J36"/>
    <mergeCell ref="M36:P36"/>
    <mergeCell ref="H37:J37"/>
    <mergeCell ref="M37:P37"/>
    <mergeCell ref="L39:P39"/>
    <mergeCell ref="C73:Q73"/>
    <mergeCell ref="M31:P31"/>
    <mergeCell ref="H33:J33"/>
    <mergeCell ref="M33:P33"/>
    <mergeCell ref="H34:J34"/>
    <mergeCell ref="M34:P34"/>
    <mergeCell ref="H35:J35"/>
    <mergeCell ref="M35:P35"/>
    <mergeCell ref="L95:Q95"/>
    <mergeCell ref="C99:Q99"/>
    <mergeCell ref="F101:P101"/>
    <mergeCell ref="F102:P102"/>
    <mergeCell ref="N85:Q85"/>
    <mergeCell ref="N93:Q93"/>
    <mergeCell ref="N91:Q91"/>
    <mergeCell ref="N86:Q86"/>
    <mergeCell ref="N88:Q88"/>
    <mergeCell ref="N89:Q89"/>
    <mergeCell ref="N90:Q90"/>
    <mergeCell ref="N87:Q87"/>
    <mergeCell ref="N92:Q92"/>
    <mergeCell ref="F274:I274"/>
    <mergeCell ref="N274:Q274"/>
    <mergeCell ref="F275:I275"/>
    <mergeCell ref="L275:M275"/>
    <mergeCell ref="L274:M274"/>
    <mergeCell ref="M104:P104"/>
    <mergeCell ref="M106:Q106"/>
    <mergeCell ref="M107:Q107"/>
    <mergeCell ref="F109:I109"/>
    <mergeCell ref="L109:M109"/>
    <mergeCell ref="N109:Q109"/>
    <mergeCell ref="N110:Q110"/>
    <mergeCell ref="N275:Q275"/>
    <mergeCell ref="L135:M135"/>
    <mergeCell ref="F136:J136"/>
    <mergeCell ref="F137:M137"/>
    <mergeCell ref="F138:I138"/>
    <mergeCell ref="L138:M138"/>
    <mergeCell ref="F145:I145"/>
    <mergeCell ref="L145:M145"/>
    <mergeCell ref="F152:M152"/>
    <mergeCell ref="F153:I153"/>
    <mergeCell ref="L153:M153"/>
    <mergeCell ref="F129:I129"/>
    <mergeCell ref="N138:Q138"/>
    <mergeCell ref="F139:J139"/>
    <mergeCell ref="F140:M140"/>
    <mergeCell ref="F141:I141"/>
    <mergeCell ref="L141:M141"/>
    <mergeCell ref="N141:Q141"/>
    <mergeCell ref="F142:J142"/>
    <mergeCell ref="F143:J143"/>
    <mergeCell ref="F144:M144"/>
    <mergeCell ref="N145:Q145"/>
    <mergeCell ref="F146:J146"/>
    <mergeCell ref="F147:J147"/>
    <mergeCell ref="F148:M148"/>
    <mergeCell ref="F149:I149"/>
    <mergeCell ref="L149:M149"/>
    <mergeCell ref="N149:Q149"/>
    <mergeCell ref="F150:J150"/>
    <mergeCell ref="F151:J151"/>
    <mergeCell ref="N153:Q153"/>
    <mergeCell ref="N155:Q155"/>
    <mergeCell ref="F156:I156"/>
    <mergeCell ref="L156:M156"/>
    <mergeCell ref="N156:Q156"/>
    <mergeCell ref="F157:J157"/>
    <mergeCell ref="F158:J158"/>
    <mergeCell ref="F159:M159"/>
    <mergeCell ref="F163:J163"/>
    <mergeCell ref="F164:M164"/>
    <mergeCell ref="F165:I165"/>
    <mergeCell ref="L165:M165"/>
    <mergeCell ref="N165:Q165"/>
    <mergeCell ref="F160:I160"/>
    <mergeCell ref="L160:M160"/>
    <mergeCell ref="N160:Q160"/>
    <mergeCell ref="F166:I166"/>
    <mergeCell ref="L166:M166"/>
    <mergeCell ref="N166:Q166"/>
    <mergeCell ref="F167:J167"/>
    <mergeCell ref="F168:J168"/>
    <mergeCell ref="F169:M169"/>
    <mergeCell ref="F170:I170"/>
    <mergeCell ref="L170:M170"/>
    <mergeCell ref="N170:Q170"/>
    <mergeCell ref="F171:J171"/>
    <mergeCell ref="F172:J172"/>
    <mergeCell ref="F173:M173"/>
    <mergeCell ref="N174:Q174"/>
    <mergeCell ref="N175:Q175"/>
    <mergeCell ref="F176:I176"/>
    <mergeCell ref="L176:M176"/>
    <mergeCell ref="N176:Q176"/>
    <mergeCell ref="F177:J177"/>
    <mergeCell ref="F178:J178"/>
    <mergeCell ref="F179:M179"/>
    <mergeCell ref="F204:J204"/>
    <mergeCell ref="F187:I187"/>
    <mergeCell ref="L187:M187"/>
    <mergeCell ref="N187:Q187"/>
    <mergeCell ref="F188:J188"/>
    <mergeCell ref="F202:J202"/>
    <mergeCell ref="F203:J203"/>
    <mergeCell ref="F189:M189"/>
    <mergeCell ref="F198:I198"/>
    <mergeCell ref="L198:M198"/>
    <mergeCell ref="N198:Q198"/>
    <mergeCell ref="F180:I180"/>
    <mergeCell ref="L180:M180"/>
    <mergeCell ref="N180:Q180"/>
    <mergeCell ref="F181:J181"/>
    <mergeCell ref="F182:J182"/>
    <mergeCell ref="F232:J232"/>
    <mergeCell ref="F233:M233"/>
    <mergeCell ref="F234:I234"/>
    <mergeCell ref="L234:M234"/>
    <mergeCell ref="N234:Q234"/>
    <mergeCell ref="F235:J235"/>
    <mergeCell ref="F220:I220"/>
    <mergeCell ref="L220:M220"/>
    <mergeCell ref="N220:Q220"/>
    <mergeCell ref="F225:J225"/>
    <mergeCell ref="F223:M223"/>
    <mergeCell ref="F226:J226"/>
    <mergeCell ref="F227:M227"/>
    <mergeCell ref="F231:J231"/>
    <mergeCell ref="F217:J217"/>
    <mergeCell ref="F218:J218"/>
    <mergeCell ref="F186:M186"/>
    <mergeCell ref="F183:J183"/>
    <mergeCell ref="F184:J184"/>
    <mergeCell ref="F185:J185"/>
    <mergeCell ref="F190:I190"/>
    <mergeCell ref="L190:M190"/>
    <mergeCell ref="N190:Q190"/>
    <mergeCell ref="F194:M194"/>
    <mergeCell ref="F191:J191"/>
    <mergeCell ref="F192:J192"/>
    <mergeCell ref="F193:J193"/>
    <mergeCell ref="F200:J200"/>
    <mergeCell ref="F201:J201"/>
    <mergeCell ref="F210:J210"/>
    <mergeCell ref="F211:J211"/>
    <mergeCell ref="F212:J212"/>
    <mergeCell ref="F213:J213"/>
    <mergeCell ref="F214:J214"/>
    <mergeCell ref="F215:J215"/>
    <mergeCell ref="F216:J216"/>
    <mergeCell ref="F195:I195"/>
    <mergeCell ref="L195:M195"/>
    <mergeCell ref="F205:J205"/>
    <mergeCell ref="F207:J207"/>
    <mergeCell ref="F229:J229"/>
    <mergeCell ref="F230:J230"/>
    <mergeCell ref="F228:I228"/>
    <mergeCell ref="L228:M228"/>
    <mergeCell ref="N228:Q228"/>
    <mergeCell ref="N195:Q195"/>
    <mergeCell ref="F196:J196"/>
    <mergeCell ref="F197:M197"/>
    <mergeCell ref="F221:J221"/>
    <mergeCell ref="F222:J222"/>
    <mergeCell ref="F224:I224"/>
    <mergeCell ref="L224:M224"/>
    <mergeCell ref="N224:Q224"/>
    <mergeCell ref="F208:M208"/>
    <mergeCell ref="F206:J206"/>
    <mergeCell ref="F209:I209"/>
    <mergeCell ref="L209:M209"/>
    <mergeCell ref="N209:Q209"/>
    <mergeCell ref="F219:M219"/>
    <mergeCell ref="F199:J199"/>
    <mergeCell ref="N241:Q241"/>
    <mergeCell ref="N242:Q242"/>
    <mergeCell ref="F243:I243"/>
    <mergeCell ref="L243:M243"/>
    <mergeCell ref="N243:Q243"/>
    <mergeCell ref="F244:J244"/>
    <mergeCell ref="F245:J245"/>
    <mergeCell ref="F246:M246"/>
    <mergeCell ref="F236:M236"/>
    <mergeCell ref="F237:I237"/>
    <mergeCell ref="L237:M237"/>
    <mergeCell ref="N237:Q237"/>
    <mergeCell ref="F238:J238"/>
    <mergeCell ref="F239:M239"/>
    <mergeCell ref="F240:I240"/>
    <mergeCell ref="L240:M240"/>
    <mergeCell ref="N240:Q240"/>
    <mergeCell ref="F252:J252"/>
    <mergeCell ref="F253:M253"/>
    <mergeCell ref="F247:I247"/>
    <mergeCell ref="L247:M247"/>
    <mergeCell ref="N247:Q247"/>
    <mergeCell ref="F248:J248"/>
    <mergeCell ref="F249:J249"/>
    <mergeCell ref="F250:M250"/>
    <mergeCell ref="F251:I251"/>
    <mergeCell ref="L251:M251"/>
    <mergeCell ref="N251:Q251"/>
    <mergeCell ref="F254:I254"/>
    <mergeCell ref="L254:M254"/>
    <mergeCell ref="N254:Q254"/>
    <mergeCell ref="F255:J255"/>
    <mergeCell ref="F256:M256"/>
    <mergeCell ref="F257:I257"/>
    <mergeCell ref="L257:M257"/>
    <mergeCell ref="N257:Q257"/>
    <mergeCell ref="F258:J258"/>
    <mergeCell ref="F259:J259"/>
    <mergeCell ref="F260:M260"/>
    <mergeCell ref="F262:I262"/>
    <mergeCell ref="L262:M262"/>
    <mergeCell ref="N262:Q262"/>
    <mergeCell ref="F263:I263"/>
    <mergeCell ref="L263:M263"/>
    <mergeCell ref="N263:Q263"/>
    <mergeCell ref="F261:I261"/>
    <mergeCell ref="L261:M261"/>
    <mergeCell ref="N261:Q261"/>
    <mergeCell ref="F264:I264"/>
    <mergeCell ref="L264:M264"/>
    <mergeCell ref="N264:Q264"/>
    <mergeCell ref="F265:I265"/>
    <mergeCell ref="L265:M265"/>
    <mergeCell ref="N265:Q265"/>
    <mergeCell ref="F267:I267"/>
    <mergeCell ref="L267:M267"/>
    <mergeCell ref="N267:Q267"/>
    <mergeCell ref="F272:I272"/>
    <mergeCell ref="L272:M272"/>
    <mergeCell ref="N272:Q272"/>
    <mergeCell ref="F268:J268"/>
    <mergeCell ref="F269:M269"/>
    <mergeCell ref="F266:I266"/>
    <mergeCell ref="L266:M266"/>
    <mergeCell ref="N266:Q266"/>
    <mergeCell ref="F270:I270"/>
    <mergeCell ref="L270:M270"/>
    <mergeCell ref="N270:Q270"/>
  </mergeCells>
  <pageMargins left="0.39370078740157483" right="0.39370078740157483" top="0.39370078740157483" bottom="0.39370078740157483" header="0" footer="0"/>
  <pageSetup paperSize="9" scale="95" fitToHeight="0" orientation="portrait" blackAndWhite="1" r:id="rId1"/>
  <headerFooter>
    <oddFooter>&amp;CStrana &amp;P z &amp;N</oddFooter>
  </headerFooter>
  <rowBreaks count="2" manualBreakCount="2">
    <brk id="70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Venkovní mobiliář a herní prvky</vt:lpstr>
      <vt:lpstr>'Venkovní mobiliář a herní prvky'!Názvy_tisku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pc-PC\pc</dc:creator>
  <cp:lastModifiedBy>Pavel Chrobok</cp:lastModifiedBy>
  <cp:lastPrinted>2025-03-18T09:31:28Z</cp:lastPrinted>
  <dcterms:created xsi:type="dcterms:W3CDTF">2020-10-28T15:15:15Z</dcterms:created>
  <dcterms:modified xsi:type="dcterms:W3CDTF">2025-07-07T09:50:46Z</dcterms:modified>
</cp:coreProperties>
</file>