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Data\Disk\Zakázky\930 - ZŠ Čechtická\0_EX_ZŠ Čechtická\EX_ZŠ Čechtická - projektová dokumentace 03-2025\03_EX_výkaz výměr\"/>
    </mc:Choice>
  </mc:AlternateContent>
  <xr:revisionPtr revIDLastSave="0" documentId="13_ncr:1_{5EC8B001-D319-4BB0-8809-D7BEFA4D0038}" xr6:coauthVersionLast="47" xr6:coauthVersionMax="47" xr10:uidLastSave="{00000000-0000-0000-0000-000000000000}"/>
  <workbookProtection workbookAlgorithmName="SHA-512" workbookHashValue="bL6P9OZAjg2G6j1za590Yk/owIeUJmCne68QU3MZjS/a/n8rUiOqgSowx7lFmLRsPi9f8gq4RdtlsB3O1q40Zg==" workbookSaltValue="cpid6a6bhG60TWqobOn3Ag==" workbookSpinCount="100000" lockStructure="1"/>
  <bookViews>
    <workbookView xWindow="-120" yWindow="-120" windowWidth="29040" windowHeight="15840" xr2:uid="{00000000-000D-0000-FFFF-FFFF00000000}"/>
  </bookViews>
  <sheets>
    <sheet name="Venkovní mobiliář a herní prvky" sheetId="4" r:id="rId1"/>
  </sheets>
  <definedNames>
    <definedName name="_xlnm.Print_Titles" localSheetId="0">'Venkovní mobiliář a herní prvky'!$114:$114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K219" i="4"/>
  <c r="K221" i="4" s="1"/>
  <c r="K222" i="4" s="1"/>
  <c r="K217" i="4"/>
  <c r="N219" i="4" l="1"/>
  <c r="N222" i="4"/>
  <c r="N221" i="4"/>
  <c r="N217" i="4"/>
  <c r="K202" i="4"/>
  <c r="N201" i="4"/>
  <c r="K199" i="4"/>
  <c r="N200" i="4"/>
  <c r="N197" i="4"/>
  <c r="N198" i="4"/>
  <c r="N194" i="4"/>
  <c r="K192" i="4"/>
  <c r="N192" i="4" s="1"/>
  <c r="K191" i="4"/>
  <c r="N190" i="4"/>
  <c r="K188" i="4"/>
  <c r="K187" i="4" l="1"/>
  <c r="K226" i="4"/>
  <c r="N226" i="4" s="1"/>
  <c r="K224" i="4"/>
  <c r="K223" i="4" s="1"/>
  <c r="N224" i="4"/>
  <c r="N216" i="4"/>
  <c r="N214" i="4"/>
  <c r="K225" i="4" l="1"/>
  <c r="N210" i="4" l="1"/>
  <c r="N211" i="4"/>
  <c r="K208" i="4"/>
  <c r="N208" i="4" s="1"/>
  <c r="N206" i="4"/>
  <c r="N205" i="4"/>
  <c r="D94" i="4"/>
  <c r="N223" i="4"/>
  <c r="N225" i="4"/>
  <c r="N227" i="4"/>
  <c r="N215" i="4"/>
  <c r="N213" i="4"/>
  <c r="N212" i="4"/>
  <c r="N209" i="4"/>
  <c r="N202" i="4"/>
  <c r="N199" i="4"/>
  <c r="N193" i="4"/>
  <c r="N196" i="4"/>
  <c r="N195" i="4"/>
  <c r="N191" i="4"/>
  <c r="N189" i="4"/>
  <c r="N207" i="4"/>
  <c r="N204" i="4"/>
  <c r="K176" i="4"/>
  <c r="K177" i="4" s="1"/>
  <c r="N184" i="4"/>
  <c r="K319" i="4"/>
  <c r="K317" i="4" s="1"/>
  <c r="K314" i="4" s="1"/>
  <c r="N314" i="4" s="1"/>
  <c r="K312" i="4"/>
  <c r="N312" i="4" s="1"/>
  <c r="N309" i="4"/>
  <c r="N306" i="4"/>
  <c r="N247" i="4"/>
  <c r="N245" i="4"/>
  <c r="N246" i="4"/>
  <c r="N150" i="4"/>
  <c r="K149" i="4"/>
  <c r="N149" i="4" s="1"/>
  <c r="K148" i="4"/>
  <c r="N148" i="4" s="1"/>
  <c r="N147" i="4"/>
  <c r="D93" i="4"/>
  <c r="D92" i="4"/>
  <c r="D87" i="4"/>
  <c r="N188" i="4"/>
  <c r="N187" i="4"/>
  <c r="N186" i="4" l="1"/>
  <c r="N203" i="4"/>
  <c r="N94" i="4" s="1"/>
  <c r="N317" i="4"/>
  <c r="K136" i="4" l="1"/>
  <c r="K139" i="4" s="1"/>
  <c r="N139" i="4" s="1"/>
  <c r="N134" i="4"/>
  <c r="K131" i="4"/>
  <c r="K130" i="4" s="1"/>
  <c r="N130" i="4" s="1"/>
  <c r="N121" i="4"/>
  <c r="K117" i="4"/>
  <c r="C117" i="4"/>
  <c r="N180" i="4"/>
  <c r="N177" i="4"/>
  <c r="N176" i="4"/>
  <c r="D91" i="4"/>
  <c r="D90" i="4"/>
  <c r="D89" i="4"/>
  <c r="D88" i="4"/>
  <c r="D86" i="4"/>
  <c r="C173" i="4"/>
  <c r="K170" i="4"/>
  <c r="K164" i="4" s="1"/>
  <c r="K168" i="4"/>
  <c r="K169" i="4" s="1"/>
  <c r="N167" i="4"/>
  <c r="K161" i="4"/>
  <c r="K162" i="4" s="1"/>
  <c r="N162" i="4" s="1"/>
  <c r="K163" i="4"/>
  <c r="N160" i="4"/>
  <c r="N145" i="4"/>
  <c r="K144" i="4"/>
  <c r="N144" i="4" s="1"/>
  <c r="N143" i="4"/>
  <c r="K153" i="4"/>
  <c r="N153" i="4" s="1"/>
  <c r="N152" i="4"/>
  <c r="D98" i="4"/>
  <c r="N136" i="4" l="1"/>
  <c r="K124" i="4"/>
  <c r="N117" i="4"/>
  <c r="N169" i="4"/>
  <c r="N182" i="4"/>
  <c r="K178" i="4"/>
  <c r="N142" i="4"/>
  <c r="K165" i="4"/>
  <c r="N165" i="4" s="1"/>
  <c r="N164" i="4"/>
  <c r="N170" i="4"/>
  <c r="N168" i="4"/>
  <c r="K172" i="4"/>
  <c r="K173" i="4" s="1"/>
  <c r="N173" i="4" s="1"/>
  <c r="N161" i="4"/>
  <c r="N163" i="4"/>
  <c r="K154" i="4"/>
  <c r="N178" i="4" l="1"/>
  <c r="N175" i="4" s="1"/>
  <c r="N124" i="4"/>
  <c r="N127" i="4"/>
  <c r="N88" i="4"/>
  <c r="N159" i="4"/>
  <c r="N90" i="4" s="1"/>
  <c r="N172" i="4"/>
  <c r="C160" i="4"/>
  <c r="C167" i="4" s="1"/>
  <c r="C176" i="4" s="1"/>
  <c r="C177" i="4" s="1"/>
  <c r="C178" i="4" s="1"/>
  <c r="N154" i="4"/>
  <c r="K155" i="4"/>
  <c r="N92" i="4" l="1"/>
  <c r="N93" i="4"/>
  <c r="N116" i="4"/>
  <c r="N87" i="4" s="1"/>
  <c r="N166" i="4"/>
  <c r="N91" i="4" s="1"/>
  <c r="C170" i="4"/>
  <c r="C168" i="4"/>
  <c r="C169" i="4" s="1"/>
  <c r="C163" i="4"/>
  <c r="C161" i="4"/>
  <c r="C162" i="4" s="1"/>
  <c r="N155" i="4"/>
  <c r="K156" i="4"/>
  <c r="C164" i="4" l="1"/>
  <c r="C165" i="4" s="1"/>
  <c r="C172" i="4"/>
  <c r="N156" i="4"/>
  <c r="K157" i="4"/>
  <c r="N157" i="4" l="1"/>
  <c r="K158" i="4"/>
  <c r="N158" i="4" s="1"/>
  <c r="N151" i="4" l="1"/>
  <c r="N89" i="4" s="1"/>
  <c r="N86" i="4" l="1"/>
  <c r="N353" i="4"/>
  <c r="N350" i="4"/>
  <c r="N347" i="4"/>
  <c r="N344" i="4"/>
  <c r="N341" i="4"/>
  <c r="N338" i="4"/>
  <c r="N335" i="4"/>
  <c r="K333" i="4"/>
  <c r="K332" i="4" s="1"/>
  <c r="N332" i="4" s="1"/>
  <c r="K331" i="4"/>
  <c r="K330" i="4" s="1"/>
  <c r="N330" i="4" s="1"/>
  <c r="K329" i="4"/>
  <c r="N326" i="4"/>
  <c r="N323" i="4"/>
  <c r="N320" i="4"/>
  <c r="K304" i="4"/>
  <c r="K303" i="4" s="1"/>
  <c r="N303" i="4" s="1"/>
  <c r="N302" i="4"/>
  <c r="N299" i="4"/>
  <c r="K297" i="4"/>
  <c r="K296" i="4" s="1"/>
  <c r="N296" i="4" s="1"/>
  <c r="N295" i="4"/>
  <c r="N292" i="4"/>
  <c r="N290" i="4"/>
  <c r="N288" i="4"/>
  <c r="N285" i="4"/>
  <c r="K283" i="4"/>
  <c r="K282" i="4" s="1"/>
  <c r="N282" i="4" s="1"/>
  <c r="N281" i="4"/>
  <c r="N278" i="4"/>
  <c r="K276" i="4"/>
  <c r="K275" i="4" s="1"/>
  <c r="N275" i="4" s="1"/>
  <c r="N274" i="4"/>
  <c r="N271" i="4"/>
  <c r="K269" i="4"/>
  <c r="K268" i="4" s="1"/>
  <c r="N268" i="4" s="1"/>
  <c r="N267" i="4"/>
  <c r="N264" i="4"/>
  <c r="N260" i="4"/>
  <c r="K262" i="4"/>
  <c r="K261" i="4" s="1"/>
  <c r="N261" i="4" s="1"/>
  <c r="N257" i="4"/>
  <c r="K255" i="4"/>
  <c r="K254" i="4" s="1"/>
  <c r="N254" i="4" s="1"/>
  <c r="K236" i="4"/>
  <c r="K235" i="4" s="1"/>
  <c r="N235" i="4" s="1"/>
  <c r="K243" i="4"/>
  <c r="K242" i="4" s="1"/>
  <c r="N242" i="4" s="1"/>
  <c r="N253" i="4"/>
  <c r="N250" i="4"/>
  <c r="N241" i="4"/>
  <c r="N238" i="4"/>
  <c r="N115" i="4" l="1"/>
  <c r="N329" i="4"/>
  <c r="F81" i="4" l="1"/>
  <c r="F112" i="4" s="1"/>
  <c r="N234" i="4" l="1"/>
  <c r="N231" i="4" l="1"/>
  <c r="N229" i="4" s="1"/>
  <c r="M112" i="4"/>
  <c r="M111" i="4"/>
  <c r="F111" i="4"/>
  <c r="F109" i="4"/>
  <c r="F107" i="4"/>
  <c r="F106" i="4"/>
  <c r="D96" i="4"/>
  <c r="D95" i="4"/>
  <c r="M81" i="4"/>
  <c r="C81" i="4"/>
  <c r="M80" i="4"/>
  <c r="F80" i="4"/>
  <c r="F78" i="4"/>
  <c r="F76" i="4"/>
  <c r="F75" i="4"/>
  <c r="H37" i="4"/>
  <c r="H36" i="4"/>
  <c r="H35" i="4"/>
  <c r="M34" i="4"/>
  <c r="M109" i="4"/>
  <c r="M78" i="4" l="1"/>
  <c r="N96" i="4" l="1"/>
  <c r="N95" i="4" s="1"/>
  <c r="N228" i="4" l="1"/>
  <c r="N85" i="4"/>
  <c r="N357" i="4" l="1"/>
  <c r="N356" i="4" s="1"/>
  <c r="N98" i="4" l="1"/>
  <c r="N97" i="4" s="1"/>
  <c r="L100" i="4" s="1"/>
  <c r="M29" i="4" s="1"/>
  <c r="M31" i="4" s="1"/>
  <c r="H33" i="4" s="1"/>
  <c r="M33" i="4" s="1"/>
  <c r="L39" i="4" s="1"/>
</calcChain>
</file>

<file path=xl/sharedStrings.xml><?xml version="1.0" encoding="utf-8"?>
<sst xmlns="http://schemas.openxmlformats.org/spreadsheetml/2006/main" count="787" uniqueCount="351">
  <si>
    <t/>
  </si>
  <si>
    <t>21</t>
  </si>
  <si>
    <t>Stavba:</t>
  </si>
  <si>
    <t>JKSO:</t>
  </si>
  <si>
    <t>CC-CZ:</t>
  </si>
  <si>
    <t>Místo:</t>
  </si>
  <si>
    <t>Datum:</t>
  </si>
  <si>
    <t>Objednatel:</t>
  </si>
  <si>
    <t>IČ:</t>
  </si>
  <si>
    <t>DIČ:</t>
  </si>
  <si>
    <t>Projektant:</t>
  </si>
  <si>
    <t>PROJEKTOVÁ KANCELÁŘ ATLAS spol. s r.o.</t>
  </si>
  <si>
    <t>Zpracovatel: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</si>
  <si>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</si>
  <si>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</si>
  <si>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</si>
  <si>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</si>
  <si>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</si>
  <si>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</si>
  <si>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</si>
  <si>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</si>
  <si>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</si>
  <si>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</si>
  <si>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</si>
  <si>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</si>
  <si>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</si>
  <si>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</si>
  <si>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</si>
  <si>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</si>
  <si>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</si>
  <si>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1</t>
  </si>
  <si>
    <t>CZ14892936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</si>
  <si>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</si>
  <si>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</si>
  <si>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</si>
  <si>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</si>
  <si>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</si>
  <si>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</si>
  <si>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</si>
  <si>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ROZPOČET</t>
  </si>
  <si>
    <t>Zhotovitel:</t>
  </si>
  <si>
    <t>PČ</t>
  </si>
  <si>
    <t>Typ</t>
  </si>
  <si>
    <t>Popis</t>
  </si>
  <si>
    <t>MJ</t>
  </si>
  <si>
    <t>Množství</t>
  </si>
  <si>
    <t>J.cena [CZK]</t>
  </si>
  <si>
    <t>K</t>
  </si>
  <si>
    <t>m2</t>
  </si>
  <si>
    <t>4</t>
  </si>
  <si>
    <t>ks</t>
  </si>
  <si>
    <t>M</t>
  </si>
  <si>
    <t>PSV - Práce a dodávky PSV</t>
  </si>
  <si>
    <t>3</t>
  </si>
  <si>
    <t>5</t>
  </si>
  <si>
    <t>10</t>
  </si>
  <si>
    <t>11</t>
  </si>
  <si>
    <t>12</t>
  </si>
  <si>
    <t>17</t>
  </si>
  <si>
    <t>22</t>
  </si>
  <si>
    <t>23</t>
  </si>
  <si>
    <t>24</t>
  </si>
  <si>
    <t>28</t>
  </si>
  <si>
    <t>VV</t>
  </si>
  <si>
    <t>MČ Praha 12, Generála Šišky 2375/6, 143 00 Praha 4</t>
  </si>
  <si>
    <t>Praha 4</t>
  </si>
  <si>
    <t xml:space="preserve">Celkové náklady za stavbu </t>
  </si>
  <si>
    <t>Popis:</t>
  </si>
  <si>
    <t>Položka dokumentrace</t>
  </si>
  <si>
    <t>Položka dokumentace / kód</t>
  </si>
  <si>
    <t>Konkrétní specifikace (materiály, barva, velikost, zpracování) jednotlivých položek viz. výkresová část PD a průvodní zprávy.</t>
  </si>
  <si>
    <t xml:space="preserve">Lezecká sestava </t>
  </si>
  <si>
    <t>viz výkres 20.1</t>
  </si>
  <si>
    <t>936124112-1</t>
  </si>
  <si>
    <t>936124112-2</t>
  </si>
  <si>
    <t>Pružinové houpadlo</t>
  </si>
  <si>
    <t>viz výkres 20.2</t>
  </si>
  <si>
    <t>Síť do svahu</t>
  </si>
  <si>
    <t>Základové patky z betonu tř C 16/20, včetně výkopu</t>
  </si>
  <si>
    <t>1,5*1,5*1,2</t>
  </si>
  <si>
    <t>275313611</t>
  </si>
  <si>
    <t>Montáž  a základová konstrukce dle technického listu konkrétního výrobku, Předpoklad základové patky  patky 1500/1500/1200 mm</t>
  </si>
  <si>
    <t xml:space="preserve">Lezecká sestava montáž </t>
  </si>
  <si>
    <t>Pružinové houpadlo montáž</t>
  </si>
  <si>
    <t>Montáž  a základová konstrukce dle technického listu konkrétního výrobku, Předpoklad základové patky  patky 1100/1100/1200 mm</t>
  </si>
  <si>
    <t>1,2*1,2*1,2</t>
  </si>
  <si>
    <t>Montáž  a základová konstrukce dle technického listu konkrétního výrobku, Předpoklad 6x základová patka  700*700*800 mm</t>
  </si>
  <si>
    <t>6*0,7*0,7*0,8</t>
  </si>
  <si>
    <t>Dřevěná paluba 2500/2500/420 mm</t>
  </si>
  <si>
    <t>viz výkres 20.4</t>
  </si>
  <si>
    <t>Dřevěná paluba montáž</t>
  </si>
  <si>
    <t xml:space="preserve">Síť do svahu  montáž </t>
  </si>
  <si>
    <t>m3</t>
  </si>
  <si>
    <t>Montáž  a základová konstrukce dle technického listu konkrétního výrobku, Předpoklad 8x základová patka  500*500*800 mm</t>
  </si>
  <si>
    <t>8*0,5*0,5*0,8</t>
  </si>
  <si>
    <t>936124112-4</t>
  </si>
  <si>
    <t>6</t>
  </si>
  <si>
    <t>viz výkres 20.5</t>
  </si>
  <si>
    <t>viz výkres 20.6</t>
  </si>
  <si>
    <t>936124112-5</t>
  </si>
  <si>
    <t>Základové prahy z betonu tř C 16/20, včetně výkopu</t>
  </si>
  <si>
    <t>Gumové koule montáž</t>
  </si>
  <si>
    <t>Gumové koule (hopsací balony) 8 ks</t>
  </si>
  <si>
    <t>Montáž  a základová konstrukce dle technického listu konkrétního výrobku, Předpoklad 8x základový poráh   300*300*250 mm</t>
  </si>
  <si>
    <t>8*0,3*0,3*0,25</t>
  </si>
  <si>
    <t>7</t>
  </si>
  <si>
    <t>Lavička parková</t>
  </si>
  <si>
    <t>viz výkres 20.7</t>
  </si>
  <si>
    <t>Lavička montáž</t>
  </si>
  <si>
    <t>Montáž  a základová konstrukce dle technického listu konkrétního výrobku, Předpoklad 7*2 základový poráh   250*500*300 mm</t>
  </si>
  <si>
    <t>7*2*0,25*0,5*0,3</t>
  </si>
  <si>
    <t>8</t>
  </si>
  <si>
    <t>viz výkres 20.8</t>
  </si>
  <si>
    <t>Stojan na kola montáž</t>
  </si>
  <si>
    <t>936124112-6</t>
  </si>
  <si>
    <t>936124112-7</t>
  </si>
  <si>
    <t>936124112-8</t>
  </si>
  <si>
    <t>Montáž  a základová konstrukce dle technického listu konkrétního výrobku, Předpoklad4*2 základový práh   250*300*300 mm</t>
  </si>
  <si>
    <t>4*2*0,25*0,3*0,3</t>
  </si>
  <si>
    <t>Stojan na kola</t>
  </si>
  <si>
    <t>9</t>
  </si>
  <si>
    <t>Koš na tříděný odpad</t>
  </si>
  <si>
    <t>Koš na tříděný odpad montáž</t>
  </si>
  <si>
    <t>936124112-9</t>
  </si>
  <si>
    <t>Lavička parková betonová</t>
  </si>
  <si>
    <t>viz výkres 20.9</t>
  </si>
  <si>
    <t>Treláž</t>
  </si>
  <si>
    <t>Treláž - montáž</t>
  </si>
  <si>
    <t>3*2*0,3*0,3*0,7</t>
  </si>
  <si>
    <t>19</t>
  </si>
  <si>
    <t xml:space="preserve">Venkovní učebna oboustranný díl  </t>
  </si>
  <si>
    <t>viz výkres 20.19</t>
  </si>
  <si>
    <t>Venkovní učebna jednostranný díl</t>
  </si>
  <si>
    <t>20</t>
  </si>
  <si>
    <t>viz výkres 20.20</t>
  </si>
  <si>
    <t>Venkovní učebna - tabule</t>
  </si>
  <si>
    <t>Venkovní učebna - montáž</t>
  </si>
  <si>
    <t>936124112-19</t>
  </si>
  <si>
    <t>Základové patky z vyztuženého betonu tř C 16/20, včetně výkopu</t>
  </si>
  <si>
    <t>Výztuž základových pasů, prahů, věnců a ostruh z betonářské oceli 10 505</t>
  </si>
  <si>
    <t>274361116</t>
  </si>
  <si>
    <t>t</t>
  </si>
  <si>
    <t>3*2*0,5*1</t>
  </si>
  <si>
    <t>20*3/1000</t>
  </si>
  <si>
    <t>viz výkres 20.22</t>
  </si>
  <si>
    <t xml:space="preserve">Betonový kruhový nášlap včetně podkladu </t>
  </si>
  <si>
    <t>viz výkres 20.23</t>
  </si>
  <si>
    <t>Venkovní úložný prostor</t>
  </si>
  <si>
    <t>Venkovní úložný prostor - montáž</t>
  </si>
  <si>
    <t>936124112-24</t>
  </si>
  <si>
    <t xml:space="preserve">Provedení grafiky na fasádě </t>
  </si>
  <si>
    <t>viz výkres 20.24</t>
  </si>
  <si>
    <t>Piškvorky</t>
  </si>
  <si>
    <t>936124112-28</t>
  </si>
  <si>
    <t>Piškvorky montáž</t>
  </si>
  <si>
    <t>Montáž včetně kotvení do obvodové stěny</t>
  </si>
  <si>
    <t>VRN - Vedlejší rozpočtové náklady</t>
  </si>
  <si>
    <t>045203000</t>
  </si>
  <si>
    <t>Kompletační činnost</t>
  </si>
  <si>
    <t>kap</t>
  </si>
  <si>
    <t>HSV - Práce a dodávky HSV</t>
  </si>
  <si>
    <t>Úprava pláně v zářezech se zhutněním</t>
  </si>
  <si>
    <t>213141111</t>
  </si>
  <si>
    <t>Zřízení vrstvy z geotextilie v rovině nebo ve sklonu do 1:5 š do 3 m</t>
  </si>
  <si>
    <t>181152302</t>
  </si>
  <si>
    <t>564811111</t>
  </si>
  <si>
    <t>Podklad ze štěrkodrtě ŠD 0-63 lt 200 mm</t>
  </si>
  <si>
    <t>Podklad z mechanicky zpevněného kameniva MZK tl 150 mm</t>
  </si>
  <si>
    <t>564952111</t>
  </si>
  <si>
    <t>573111111</t>
  </si>
  <si>
    <t>Postřik živičný infiltrační</t>
  </si>
  <si>
    <t>565125101</t>
  </si>
  <si>
    <t>Asfaltový beton vrstva podkladní ACP 16 (obalované kamenivo OKS) tl 60 mm š do 1,5 m</t>
  </si>
  <si>
    <t>Postřik živičný spojovací z asfaltu v množství 0,20 kg/m2</t>
  </si>
  <si>
    <t>577124111</t>
  </si>
  <si>
    <t>Asfaltový beton vrstva obrusná ACO 11+ (ABS) tř. I tl 35 mm š do 3 m z nemodifikovaného asfaltu</t>
  </si>
  <si>
    <t>m</t>
  </si>
  <si>
    <t>Osazení chodníkového obrubníku betonového stojatého s boční opěrou do lože z betonu prostého</t>
  </si>
  <si>
    <t>916231213</t>
  </si>
  <si>
    <t xml:space="preserve">	59217018</t>
  </si>
  <si>
    <t>Venkovní úpravy</t>
  </si>
  <si>
    <t xml:space="preserve">Osazení obruby z ocelové pásoviny </t>
  </si>
  <si>
    <t xml:space="preserve">Montáž včetně dodání materiálu, ocelová pásovina 6*80 s navařenými roxory R10 dl 0,5 m a 0,75 m </t>
  </si>
  <si>
    <t>V 01</t>
  </si>
  <si>
    <t>69311068</t>
  </si>
  <si>
    <t xml:space="preserve">	564851015</t>
  </si>
  <si>
    <t>596811221</t>
  </si>
  <si>
    <t>Kladení betonové dlažby komunikací pro pěší do lože z kameniva vel do 0,25 m2 plochy do 100 m2</t>
  </si>
  <si>
    <t>59245012</t>
  </si>
  <si>
    <t>ŠD 0-32 - 180 mm, ŠD 0-4 - 20 mm</t>
  </si>
  <si>
    <t>589211111</t>
  </si>
  <si>
    <t>Elastická podložka pod dopadový povrch ze směsi PU pojiva a gumového SBR granulátu tl 25 mm</t>
  </si>
  <si>
    <t>Nárazová vrstva EPDM tl 10 mm</t>
  </si>
  <si>
    <t>V 02</t>
  </si>
  <si>
    <t>kompletní dodávka včetně 2d prvků (grafiky), včetně rozměření  lepení</t>
  </si>
  <si>
    <t xml:space="preserve">Rozebrání dlažeb vozovek ze zámkové dlažby s ložem z kameniva </t>
  </si>
  <si>
    <t>chodníky</t>
  </si>
  <si>
    <t>okapový chodník</t>
  </si>
  <si>
    <t>Rozebrání dlažeb vozovek a ploch s přemístěním hmot na skládku  nebo s naložením na dopravní prostředek, ze zámkové dlažby s ložem z kameniva</t>
  </si>
  <si>
    <t>113107142</t>
  </si>
  <si>
    <t>Odstranění krytu, nebo podkladu živičného tl 100 mm</t>
  </si>
  <si>
    <t>Odstranění podkladů nebo krytů strojně plochy  s přemístěním hmot na skládku  nebo s naložením na dopravní prostředek živičných, o tl. vrstvy do100 mm</t>
  </si>
  <si>
    <t xml:space="preserve">	113106123</t>
  </si>
  <si>
    <t xml:space="preserve">Odstranění podkladních vrstev z kameniva tl cca 200 mm </t>
  </si>
  <si>
    <t>Odstranění podkladů nebo krytů ručně s přemístěním hmot na skládku  nebo s naložením na dopravní prostředek z kameniva  200 mm</t>
  </si>
  <si>
    <t xml:space="preserve">Vytrhání obrub chodníkových </t>
  </si>
  <si>
    <t>113201111</t>
  </si>
  <si>
    <t>113107112</t>
  </si>
  <si>
    <t xml:space="preserve">Vytrhání obrub s vybouráním lože, s přemístěním hmot na skládku nebo s naložením na dopravní prostředek </t>
  </si>
  <si>
    <t>966008211</t>
  </si>
  <si>
    <t>Bourání odvodňovacího žlabu z betonových příkopových tvárnic š do 500 mm</t>
  </si>
  <si>
    <t>včentě likvidace</t>
  </si>
  <si>
    <t>k repasy</t>
  </si>
  <si>
    <t>121151103</t>
  </si>
  <si>
    <t xml:space="preserve">Sejmutí ornice tl vrstvy do 200 mm </t>
  </si>
  <si>
    <t>122151101</t>
  </si>
  <si>
    <t>Úprava pozemku s rozpojením, přehrnutím, urovnáním a přehrnutím přes 40 do 60 m zeminy skupiny 1 a 2</t>
  </si>
  <si>
    <t xml:space="preserve">Odkopávky a prokopávky nezapažené v hornině třídy těžitelnosti I skupiny 1 a 2 </t>
  </si>
  <si>
    <t xml:space="preserve">
181101123</t>
  </si>
  <si>
    <t>Osazování betonových palisád do betonového základu v řadě výšky prvku přes 0,5 do 1 m</t>
  </si>
  <si>
    <t>339921132</t>
  </si>
  <si>
    <t>59228278</t>
  </si>
  <si>
    <t>59228279</t>
  </si>
  <si>
    <t>V02</t>
  </si>
  <si>
    <t>Lavička na opěrné zídce</t>
  </si>
  <si>
    <t>viz výkres 20.17</t>
  </si>
  <si>
    <t>Lavička na opěrné zídce s obkladem</t>
  </si>
  <si>
    <t>Montáž  laviček k opěrné stěně (opěrná stěna viz samostatné položky)</t>
  </si>
  <si>
    <t>936124112-17</t>
  </si>
  <si>
    <t xml:space="preserve">Svislý obklad stěny </t>
  </si>
  <si>
    <t>viz výkres 30.25</t>
  </si>
  <si>
    <t>Obkladový panel z dřevěných latí včetně kotvení ke stěně a nátěrů.</t>
  </si>
  <si>
    <t>dva panely 1,6*5,0 m</t>
  </si>
  <si>
    <t>936009113</t>
  </si>
  <si>
    <t>Bezpečnostní dopadová plocha venkovní  tl 30 cm z kačírku</t>
  </si>
  <si>
    <t xml:space="preserve">Bezpečnostní dopadová plocha včetně drenážní vrstvy </t>
  </si>
  <si>
    <t>637121112</t>
  </si>
  <si>
    <t>Chodník (okapový a jiný) z kačírku tl 150 mm s udusáním</t>
  </si>
  <si>
    <t>Chodník štěpkový tl 150 mm s udusáním</t>
  </si>
  <si>
    <t>637121113</t>
  </si>
  <si>
    <t>Vsakovací nádrž</t>
  </si>
  <si>
    <t xml:space="preserve">    51 - Komunikace pozemní - obruby, opěry přiřadit palisády a opěrnou stěnu</t>
  </si>
  <si>
    <t xml:space="preserve">    52 - Komunikace pozemní - asfaltová cesta</t>
  </si>
  <si>
    <t xml:space="preserve">    53 - Komunikace pozemní - dlážděné plochy</t>
  </si>
  <si>
    <t xml:space="preserve">    55 - Komunikace pozemní - ostatní plochy, včetně okapového chodníku apod</t>
  </si>
  <si>
    <t>Šplhací sestava - montáž</t>
  </si>
  <si>
    <t>Šplhací sestava</t>
  </si>
  <si>
    <t>Špalky na sezení včetně osazení</t>
  </si>
  <si>
    <t>Betonový žlab</t>
  </si>
  <si>
    <t>Poklop betonový dle PD</t>
  </si>
  <si>
    <t>Úprava kabelových poklopů</t>
  </si>
  <si>
    <t>Opěrná stěna, základ, bednění, výztuž, betonáž, odbednění</t>
  </si>
  <si>
    <t>762 - Konstrukce tesařské - herní prvky, mobiliář</t>
  </si>
  <si>
    <t>Montáž  a základová konstrukce dle technického listu konkrétního výrobku, předpoklad 3*2 základový práh   300/300/700 mm</t>
  </si>
  <si>
    <t xml:space="preserve">Montáž laviček </t>
  </si>
  <si>
    <t>Montáž obkladu</t>
  </si>
  <si>
    <t>Montáž  podle technického listu konkrétního výrobku, kotveno ke stěně a k okapovému chodníku</t>
  </si>
  <si>
    <t>Montáž  a základová konstrukce dle technického listu konkrétního výrobku, předpoklad 3x základový pas 2000/500/1000 mm a 15x podkladní bet. dlaždice</t>
  </si>
  <si>
    <t>Doplnění a úprava stávajících šachetních poklopů - osazení betonových laviček v dekoru dřeva - montáž</t>
  </si>
  <si>
    <t>771573810</t>
  </si>
  <si>
    <t xml:space="preserve">Demontáž podlah z dlaždic keramických lepených -Vybourání dlažby vstupu včetně soklu </t>
  </si>
  <si>
    <t>633811111</t>
  </si>
  <si>
    <t xml:space="preserve">Broušení nerovností betonových podlah do 2 mm - včetně přípravy pro osazení rohožky </t>
  </si>
  <si>
    <t>775141122</t>
  </si>
  <si>
    <t>Stěrka podlahová hydroizolační  nivelační pro vyrovnání podkladu pod dlažbu pevnosti 30 MPa tl přes 3 do 5 mm</t>
  </si>
  <si>
    <t>771574412</t>
  </si>
  <si>
    <t>Montáž podlah keramických hladkých lepených, komplet, včetně soklu a schodu</t>
  </si>
  <si>
    <t>59761107</t>
  </si>
  <si>
    <t xml:space="preserve">Venkovní rohož - montáž
</t>
  </si>
  <si>
    <t>184806112</t>
  </si>
  <si>
    <t xml:space="preserve">Řez stromů netrnitých průklestem D koruny přes 2 do 4 m </t>
  </si>
  <si>
    <t>181411141</t>
  </si>
  <si>
    <t>Založení parterového trávníku výsevem pl do 1000 m2 v rovině a ve svahu do 1:5, včetně osiva, ohumusování, přípravy a údržby</t>
  </si>
  <si>
    <t>Obnova trávníku výsevem pl do 1000 m2 v rovině a ve svahu do 1:5, včetně osiva, ohumusování, přípravy a údržby</t>
  </si>
  <si>
    <t>181411141 -1</t>
  </si>
  <si>
    <t>434313113</t>
  </si>
  <si>
    <t>997013871</t>
  </si>
  <si>
    <t>Přesun hmot ostatních</t>
  </si>
  <si>
    <t xml:space="preserve">Poplatek za uložení stavebního odpadu na recyklační skládce (skládkovné) </t>
  </si>
  <si>
    <t>997013873</t>
  </si>
  <si>
    <t xml:space="preserve">Poplatek za uložení stavebního odpadu na recyklační skládce (skládkovné) zeminy a kamení </t>
  </si>
  <si>
    <t>162751117</t>
  </si>
  <si>
    <t>Vodorovné přemístění  výkopku/sypaniny z horniny třídy těžitelnosti I skupiny 1 až 3 (vzdálenost určí zhotovitel v rámci nabídky)</t>
  </si>
  <si>
    <t>997241532</t>
  </si>
  <si>
    <t>Vodorovné přemístění suti do (vzdálenost určí zhotovitell v rámci nabídky)</t>
  </si>
  <si>
    <t xml:space="preserve">Hloubení rýh nezapažených š 600 mm v hornině třídy těžitelnosti I skupiny 1 a 2 </t>
  </si>
  <si>
    <t>132151102</t>
  </si>
  <si>
    <t>451573111</t>
  </si>
  <si>
    <t>Lože pod potrubí otevřený výkop ze štěrkopísku</t>
  </si>
  <si>
    <t>871273120</t>
  </si>
  <si>
    <r>
      <t xml:space="preserve">Montáž kanalizačního potrubí hladkého plnostěnného SN 4 z PVC-U DN 125 </t>
    </r>
    <r>
      <rPr>
        <b/>
        <sz val="8"/>
        <rFont val="Trebuchet MS"/>
        <family val="2"/>
        <charset val="238"/>
      </rPr>
      <t>včetně tvarovek</t>
    </r>
  </si>
  <si>
    <t>28611117</t>
  </si>
  <si>
    <t>Trubka kanalizační PVC DN 125 SN4 včetně tvarovek</t>
  </si>
  <si>
    <t>175111101</t>
  </si>
  <si>
    <t>Obsypání potrubí ručně sypaninou bez prohození, uloženou do 3 m</t>
  </si>
  <si>
    <t>Zásyp rýh nebo kolem objektů sypaninou se zhutněním</t>
  </si>
  <si>
    <t>56231163</t>
  </si>
  <si>
    <t>Lapač střešních splavenin (Geiger) se zápachovou klapkou a lapacím košem DN 125</t>
  </si>
  <si>
    <t xml:space="preserve">	721249116</t>
  </si>
  <si>
    <t>Montáž lapače střešních splavenin z PP DN 125 včetně úpravy dešťového svodu</t>
  </si>
  <si>
    <t>895941102</t>
  </si>
  <si>
    <t>Osazení vpusti kanalizační z betonových dílců pd a tz</t>
  </si>
  <si>
    <t>59223150</t>
  </si>
  <si>
    <t xml:space="preserve">	28611223</t>
  </si>
  <si>
    <t>212750101</t>
  </si>
  <si>
    <t>Trativod z drenážních trubek PVC-U SN 4 perforace 360° včetně lože otevřený výkop DN 100 pro budovy plocha pro vtékání vody min. 80 cm2/m</t>
  </si>
  <si>
    <t xml:space="preserve">	28614392</t>
  </si>
  <si>
    <t>897171111</t>
  </si>
  <si>
    <t>622335113</t>
  </si>
  <si>
    <t>Oprava podezdívky oplocení cementovou stěrkou komplet s místním vyztužením helikální výztuží v rozsahu 10%</t>
  </si>
  <si>
    <t>783324201</t>
  </si>
  <si>
    <t>Základní antikorozní jednonásobný akrylátový nátěr zámečnických konstrukcí</t>
  </si>
  <si>
    <t>783327101</t>
  </si>
  <si>
    <t>Krycí jednonásobný akrylátový nátěr zámečnických konstrukcí</t>
  </si>
  <si>
    <t>783806817</t>
  </si>
  <si>
    <t>(0,4+0,4+0,2)*47</t>
  </si>
  <si>
    <t>(1,2+1,2)*57*0,5</t>
  </si>
  <si>
    <t>58+</t>
  </si>
  <si>
    <t>V 03</t>
  </si>
  <si>
    <t>V05</t>
  </si>
  <si>
    <t>V06</t>
  </si>
  <si>
    <t>V07</t>
  </si>
  <si>
    <t>Vedlejší rozpočtové náklady</t>
  </si>
  <si>
    <t>Přestavba pavilonu Čechtická pro školské potřeby - revitalizace zahrady
Čechtická758/6, Praha 12 - Kamýk</t>
  </si>
  <si>
    <t xml:space="preserve">    1 - Zemní práce a bourací práce</t>
  </si>
  <si>
    <t xml:space="preserve">    54 - Komunikace pozemní - dopadová plocha EPDM</t>
  </si>
  <si>
    <t xml:space="preserve">Položka zahrnuje veškeré činnosti, návody, certifikáty, zkoušky nutné k předání a k užívání stavby/zařízení, včetně veškerých dalších nákladů zhotovitele, např: zařízení staveniště atd. </t>
  </si>
  <si>
    <t>viz výkres 20.18
Obkladový panel z dřevěných latí včetně kotvení ke stěně a nátěrů.</t>
  </si>
  <si>
    <t>Repase stávajícící lavičky, betonové prvky opravit, dřevěné prvky nově, včetně nového umístění viz výkres 20.10</t>
  </si>
  <si>
    <t xml:space="preserve">    8 - Dešťová a drenážní kanalizace</t>
  </si>
  <si>
    <t xml:space="preserve">    9 - Ostatní kontsrukce, přesun hmot</t>
  </si>
  <si>
    <t xml:space="preserve">Venkovní rohož s vanou pro zachytávání dešťové vody. Mrazuvdorná, mříž ocelová, zinkovaná, Vana sklolaminátová 750*500/50 mm
</t>
  </si>
  <si>
    <t>Schody z vibrolisovaných prefabrikátů se zřízením podkladních stupňů z betonu C 16/20 - Terénní schodiště výška 150 mm</t>
  </si>
  <si>
    <t>Schody z vibrolisovaných prefabrikátů se zřízením podkladních stupňů z betonu C 16/20 - Terénní schodiště výška 300 mm</t>
  </si>
  <si>
    <t>Repase vpusti kanalizační z betonových dílců</t>
  </si>
  <si>
    <t>Vpusť dvorní betonová B125 300x300mm litinový rošt</t>
  </si>
  <si>
    <t xml:space="preserve">Trubka drenážní flexibilní celoperforovaná PVC-U SN 4 DN 100 </t>
  </si>
  <si>
    <t xml:space="preserve">Šachta drenážní DN 315 pro 3x napojení potrubí DN 200 užitná výška 650mm bez lapače písku </t>
  </si>
  <si>
    <t>Skruž betonová šachtová h=250m, D=1000</t>
  </si>
  <si>
    <t>Repase a úprava stávajících vpustí, osazení skruží dle PD</t>
  </si>
  <si>
    <t>Repase oplocení včetně brány, odstranění nátěrů  otryskáním</t>
  </si>
  <si>
    <t>Geotextilie netkaná separační, ochranná, filtrační, drenážní PP 300g/m2</t>
  </si>
  <si>
    <t>Dlažba skladebná, nebo zámková betonová tl 60mm barevná</t>
  </si>
  <si>
    <t xml:space="preserve">	Palisáda betonová h=900mm přírodní</t>
  </si>
  <si>
    <t xml:space="preserve">	Palisáda betonová h=600mm přírodní</t>
  </si>
  <si>
    <t>Obrubník betonový chodníkový 1000x80x200mm</t>
  </si>
  <si>
    <t>Dlažba keramická slinutá mrazuvzdorná povrch hladký/matný tl do 10mm protiskluz min 0,5 za mokra</t>
  </si>
  <si>
    <t>viz výkres 20.28</t>
  </si>
  <si>
    <t>viz výkres 20.21</t>
  </si>
  <si>
    <t>viz výkres 20.12</t>
  </si>
  <si>
    <t>viz výkres 20.11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</si>
</sst>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"/>
    <numFmt numFmtId="167" formatCode="#,##0.000;\-#,##0.000"/>
  </numFmts>
  <fonts count="27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color rgb="FF50505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8"/>
      <color rgb="FF505050"/>
      <name val="Arial CE"/>
      <family val="2"/>
      <charset val="238"/>
    </font>
    <font>
      <sz val="7"/>
      <name val="Arial CE"/>
      <family val="2"/>
      <charset val="238"/>
    </font>
    <font>
      <sz val="8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 style="hair">
        <color rgb="FF969696"/>
      </left>
      <right/>
      <top style="hair">
        <color rgb="FF969696"/>
      </top>
      <bottom style="hair">
        <color indexed="55"/>
      </bottom>
      <diagonal/>
    </border>
    <border>
      <left/>
      <right/>
      <top style="hair">
        <color rgb="FF969696"/>
      </top>
      <bottom style="hair">
        <color indexed="55"/>
      </bottom>
      <diagonal/>
    </border>
    <border>
      <left/>
      <right style="hair">
        <color indexed="55"/>
      </right>
      <top style="hair">
        <color rgb="FF969696"/>
      </top>
      <bottom style="hair">
        <color indexed="55"/>
      </bottom>
      <diagonal/>
    </border>
    <border>
      <left style="hair">
        <color indexed="55"/>
      </left>
      <right/>
      <top style="hair">
        <color rgb="FF969696"/>
      </top>
      <bottom style="hair">
        <color rgb="FF969696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rgb="FF969696"/>
      </left>
      <right/>
      <top style="hair">
        <color indexed="55"/>
      </top>
      <bottom style="hair">
        <color rgb="FF969696"/>
      </bottom>
      <diagonal/>
    </border>
    <border>
      <left/>
      <right/>
      <top style="hair">
        <color indexed="55"/>
      </top>
      <bottom style="hair">
        <color rgb="FF969696"/>
      </bottom>
      <diagonal/>
    </border>
    <border>
      <left/>
      <right style="hair">
        <color rgb="FF969696"/>
      </right>
      <top style="hair">
        <color indexed="55"/>
      </top>
      <bottom style="hair">
        <color rgb="FF969696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6" fillId="0" borderId="0" xfId="0" applyFont="1"/>
    <xf numFmtId="166" fontId="0" fillId="0" borderId="23" xfId="0" applyNumberFormat="1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top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10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2" borderId="0" xfId="0" applyFill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0" fillId="0" borderId="14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10" fillId="0" borderId="15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5" xfId="0" applyFont="1" applyBorder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6" fillId="0" borderId="4" xfId="0" applyFont="1" applyBorder="1"/>
    <xf numFmtId="0" fontId="14" fillId="0" borderId="0" xfId="0" applyFont="1" applyAlignment="1">
      <alignment horizontal="left"/>
    </xf>
    <xf numFmtId="0" fontId="16" fillId="0" borderId="5" xfId="0" applyFont="1" applyBorder="1"/>
    <xf numFmtId="0" fontId="15" fillId="0" borderId="0" xfId="0" applyFont="1" applyAlignment="1">
      <alignment horizontal="left"/>
    </xf>
    <xf numFmtId="0" fontId="0" fillId="0" borderId="23" xfId="0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26" xfId="0" applyFont="1" applyBorder="1" applyAlignment="1">
      <alignment horizontal="center" vertical="center"/>
    </xf>
    <xf numFmtId="49" fontId="18" fillId="0" borderId="26" xfId="0" applyNumberFormat="1" applyFont="1" applyBorder="1" applyAlignment="1">
      <alignment horizontal="left" vertical="center" wrapText="1"/>
    </xf>
    <xf numFmtId="0" fontId="18" fillId="0" borderId="26" xfId="0" applyFont="1" applyBorder="1" applyAlignment="1">
      <alignment horizontal="center" vertical="center" wrapText="1"/>
    </xf>
    <xf numFmtId="167" fontId="18" fillId="0" borderId="26" xfId="0" applyNumberFormat="1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top"/>
    </xf>
    <xf numFmtId="166" fontId="19" fillId="0" borderId="0" xfId="0" applyNumberFormat="1" applyFont="1" applyAlignment="1">
      <alignment vertical="center"/>
    </xf>
    <xf numFmtId="0" fontId="0" fillId="0" borderId="23" xfId="0" applyBorder="1" applyAlignment="1">
      <alignment horizontal="center" vertical="center"/>
    </xf>
    <xf numFmtId="49" fontId="0" fillId="0" borderId="23" xfId="0" applyNumberFormat="1" applyBorder="1" applyAlignment="1">
      <alignment horizontal="left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 applyProtection="1">
      <alignment horizontal="left"/>
      <protection locked="0"/>
    </xf>
    <xf numFmtId="0" fontId="23" fillId="0" borderId="24" xfId="0" applyFont="1" applyBorder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3" fillId="0" borderId="25" xfId="0" applyFont="1" applyBorder="1" applyAlignment="1">
      <alignment horizontal="left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4" fontId="0" fillId="4" borderId="20" xfId="0" applyNumberFormat="1" applyFill="1" applyBorder="1" applyAlignment="1" applyProtection="1">
      <alignment vertical="center"/>
      <protection locked="0"/>
    </xf>
    <xf numFmtId="4" fontId="0" fillId="4" borderId="22" xfId="0" applyNumberFormat="1" applyFill="1" applyBorder="1" applyAlignment="1" applyProtection="1">
      <alignment vertical="center"/>
      <protection locked="0"/>
    </xf>
    <xf numFmtId="49" fontId="21" fillId="0" borderId="0" xfId="0" applyNumberFormat="1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0" fillId="0" borderId="21" xfId="0" applyNumberFormat="1" applyBorder="1" applyAlignment="1">
      <alignment vertical="center"/>
    </xf>
    <xf numFmtId="4" fontId="0" fillId="0" borderId="22" xfId="0" applyNumberForma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9" fontId="0" fillId="0" borderId="28" xfId="0" applyNumberFormat="1" applyBorder="1" applyAlignment="1">
      <alignment horizontal="right" vertical="center"/>
    </xf>
    <xf numFmtId="39" fontId="0" fillId="0" borderId="29" xfId="0" applyNumberFormat="1" applyBorder="1" applyAlignment="1">
      <alignment horizontal="right" vertical="center"/>
    </xf>
    <xf numFmtId="39" fontId="0" fillId="0" borderId="30" xfId="0" applyNumberFormat="1" applyBorder="1" applyAlignment="1">
      <alignment horizontal="right" vertical="center"/>
    </xf>
    <xf numFmtId="0" fontId="17" fillId="0" borderId="32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  <xf numFmtId="4" fontId="0" fillId="4" borderId="31" xfId="0" applyNumberFormat="1" applyFill="1" applyBorder="1" applyAlignment="1" applyProtection="1">
      <alignment vertical="center"/>
      <protection locked="0"/>
    </xf>
    <xf numFmtId="49" fontId="19" fillId="0" borderId="0" xfId="0" applyNumberFormat="1" applyFont="1" applyAlignment="1">
      <alignment horizontal="left" vertical="center" wrapText="1"/>
    </xf>
    <xf numFmtId="49" fontId="19" fillId="0" borderId="10" xfId="0" applyNumberFormat="1" applyFont="1" applyBorder="1" applyAlignment="1">
      <alignment horizontal="left" vertical="center" wrapText="1"/>
    </xf>
    <xf numFmtId="49" fontId="19" fillId="0" borderId="27" xfId="0" applyNumberFormat="1" applyFont="1" applyBorder="1" applyAlignment="1">
      <alignment horizontal="left" vertical="center" wrapText="1"/>
    </xf>
    <xf numFmtId="4" fontId="14" fillId="0" borderId="0" xfId="0" applyNumberFormat="1" applyFont="1"/>
    <xf numFmtId="4" fontId="14" fillId="0" borderId="0" xfId="0" applyNumberFormat="1" applyFont="1" applyAlignment="1">
      <alignment vertical="center"/>
    </xf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39" fontId="24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4" fontId="12" fillId="2" borderId="0" xfId="0" applyNumberFormat="1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2" borderId="7" xfId="0" applyNumberFormat="1" applyFont="1" applyFill="1" applyBorder="1" applyAlignment="1">
      <alignment vertical="center"/>
    </xf>
    <xf numFmtId="4" fontId="3" fillId="2" borderId="8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4" fontId="8" fillId="0" borderId="15" xfId="0" applyNumberFormat="1" applyFont="1" applyBorder="1" applyAlignment="1">
      <alignment vertic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21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horizontal="center" vertical="center"/>
    </xf>
    <xf numFmtId="165" fontId="2" fillId="3" borderId="0" xfId="0" applyNumberFormat="1" applyFont="1" applyFill="1" applyAlignment="1" applyProtection="1">
      <alignment horizontal="left" vertical="center"/>
      <protection locked="0"/>
    </xf>
  </cellXfs>
  <cellStyles count="1">
    <cellStyle name="Normální" xfId="0" builtinId="0" customBuiltin="1"/>
  </cellStyles>
  <dxfs count="0"/>
  <tableStyles count="0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59"/>
  <sheetViews>
    <sheetView showGridLines="0" tabSelected="1" zoomScaleNormal="100" workbookViewId="0">
      <selection activeCell="L117" sqref="L117:M117"/>
    </sheetView>
  </sheetViews>
  <sheetFormatPr defaultRowHeight="13.5" x14ac:dyDescent="0.3"/>
  <cols>
    <col min="1" max="1" width="1.8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9.8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</cols>
  <sheetData>
    <row r="1" spans="2:18" ht="36.950000000000003" customHeight="1" x14ac:dyDescent="0.3"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</row>
    <row r="2" spans="2:18" ht="6.95" customHeight="1" x14ac:dyDescent="0.3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</row>
    <row r="3" spans="2:18" ht="36.950000000000003" customHeight="1" x14ac:dyDescent="0.3">
      <c r="B3" s="10"/>
      <c r="C3" s="117" t="s">
        <v>33</v>
      </c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1"/>
    </row>
    <row r="4" spans="2:18" ht="6.95" customHeight="1" x14ac:dyDescent="0.3">
      <c r="B4" s="10"/>
      <c r="R4" s="11"/>
    </row>
    <row r="5" spans="2:18" ht="25.35" customHeight="1" x14ac:dyDescent="0.3">
      <c r="B5" s="10"/>
      <c r="D5" s="12" t="s">
        <v>2</v>
      </c>
      <c r="F5" s="119" t="s">
        <v>323</v>
      </c>
      <c r="G5" s="119"/>
      <c r="H5" s="119"/>
      <c r="I5" s="119"/>
      <c r="J5" s="119"/>
      <c r="K5" s="119"/>
      <c r="L5" s="119"/>
      <c r="M5" s="119"/>
      <c r="N5" s="119"/>
      <c r="O5" s="119"/>
      <c r="P5" s="119"/>
      <c r="R5" s="11"/>
    </row>
    <row r="6" spans="2:18" s="1" customFormat="1" ht="32.85" customHeight="1" x14ac:dyDescent="0.3">
      <c r="B6" s="13"/>
      <c r="D6" s="14" t="s">
        <v>34</v>
      </c>
      <c r="F6" s="135" t="s">
        <v>180</v>
      </c>
      <c r="G6" s="118"/>
      <c r="H6" s="118"/>
      <c r="I6" s="118"/>
      <c r="J6" s="118"/>
      <c r="K6" s="118"/>
      <c r="L6" s="118"/>
      <c r="M6" s="118"/>
      <c r="N6" s="118"/>
      <c r="O6" s="118"/>
      <c r="P6" s="118"/>
      <c r="R6" s="15"/>
    </row>
    <row r="7" spans="2:18" s="1" customFormat="1" ht="14.45" customHeight="1" x14ac:dyDescent="0.3">
      <c r="B7" s="13"/>
      <c r="D7" s="12" t="s">
        <v>3</v>
      </c>
      <c r="F7" s="16" t="s">
        <v>0</v>
      </c>
      <c r="M7" s="12" t="s">
        <v>4</v>
      </c>
      <c r="O7" s="16" t="s">
        <v>0</v>
      </c>
      <c r="R7" s="15"/>
    </row>
    <row r="8" spans="2:18" s="1" customFormat="1" ht="14.45" customHeight="1" x14ac:dyDescent="0.3">
      <c r="B8" s="13"/>
      <c r="D8" s="12" t="s">
        <v>5</v>
      </c>
      <c r="F8" s="16" t="s">
        <v>65</v>
      </c>
      <c r="M8" s="12" t="s">
        <v>6</v>
      </c>
      <c r="O8" s="141"/>
      <c r="P8" s="141"/>
      <c r="R8" s="15"/>
    </row>
    <row r="9" spans="2:18" s="1" customFormat="1" ht="10.9" customHeight="1" x14ac:dyDescent="0.3">
      <c r="B9" s="13"/>
      <c r="R9" s="15"/>
    </row>
    <row r="10" spans="2:18" s="1" customFormat="1" ht="14.45" customHeight="1" x14ac:dyDescent="0.3">
      <c r="B10" s="13"/>
      <c r="D10" s="12" t="s">
        <v>7</v>
      </c>
      <c r="M10" s="12" t="s">
        <v>8</v>
      </c>
      <c r="O10" s="109" t="s">
        <v>0</v>
      </c>
      <c r="P10" s="109"/>
      <c r="R10" s="15"/>
    </row>
    <row r="11" spans="2:18" s="1" customFormat="1" ht="18" customHeight="1" x14ac:dyDescent="0.3">
      <c r="B11" s="13"/>
      <c r="E11" s="16" t="s">
        <v>64</v>
      </c>
      <c r="M11" s="12" t="s">
        <v>9</v>
      </c>
      <c r="O11" s="109" t="s">
        <v>0</v>
      </c>
      <c r="P11" s="109"/>
      <c r="R11" s="15"/>
    </row>
    <row r="12" spans="2:18" s="1" customFormat="1" ht="6.95" customHeight="1" x14ac:dyDescent="0.3">
      <c r="B12" s="13"/>
      <c r="R12" s="15"/>
    </row>
    <row r="13" spans="2:18" s="1" customFormat="1" ht="14.45" customHeight="1" x14ac:dyDescent="0.3">
      <c r="B13" s="13"/>
      <c r="D13" s="12" t="s">
        <v>10</v>
      </c>
      <c r="M13" s="12" t="s">
        <v>8</v>
      </c>
      <c r="O13" s="109">
        <v>14892936</v>
      </c>
      <c r="P13" s="109"/>
      <c r="R13" s="15"/>
    </row>
    <row r="14" spans="2:18" s="1" customFormat="1" ht="18" customHeight="1" x14ac:dyDescent="0.3">
      <c r="B14" s="13"/>
      <c r="E14" s="16" t="s">
        <v>11</v>
      </c>
      <c r="M14" s="12" t="s">
        <v>9</v>
      </c>
      <c r="O14" s="109" t="s">
        <v>31</v>
      </c>
      <c r="P14" s="109"/>
      <c r="R14" s="15"/>
    </row>
    <row r="15" spans="2:18" s="1" customFormat="1" ht="6.95" customHeight="1" x14ac:dyDescent="0.3">
      <c r="B15" s="13"/>
      <c r="R15" s="15"/>
    </row>
    <row r="16" spans="2:18" s="1" customFormat="1" ht="14.45" customHeight="1" x14ac:dyDescent="0.3">
      <c r="B16" s="13"/>
      <c r="D16" s="12" t="s">
        <v>12</v>
      </c>
      <c r="M16" s="12"/>
      <c r="O16" s="109"/>
      <c r="P16" s="109"/>
      <c r="R16" s="15"/>
    </row>
    <row r="17" spans="2:18" s="1" customFormat="1" ht="18" customHeight="1" x14ac:dyDescent="0.3">
      <c r="B17" s="13"/>
      <c r="E17" s="137"/>
      <c r="F17" s="137"/>
      <c r="G17" s="137"/>
      <c r="H17" s="137"/>
      <c r="I17" s="137"/>
      <c r="M17" s="12"/>
      <c r="O17" s="109"/>
      <c r="P17" s="109"/>
      <c r="R17" s="15"/>
    </row>
    <row r="18" spans="2:18" s="1" customFormat="1" ht="6.95" customHeight="1" x14ac:dyDescent="0.3">
      <c r="B18" s="13"/>
      <c r="R18" s="15"/>
    </row>
    <row r="19" spans="2:18" s="1" customFormat="1" ht="14.45" customHeight="1" x14ac:dyDescent="0.3">
      <c r="B19" s="13"/>
      <c r="D19" s="12" t="s">
        <v>40</v>
      </c>
      <c r="M19" s="12" t="s">
        <v>8</v>
      </c>
      <c r="O19" s="137"/>
      <c r="P19" s="137"/>
      <c r="R19" s="15"/>
    </row>
    <row r="20" spans="2:18" s="1" customFormat="1" ht="18" customHeight="1" x14ac:dyDescent="0.3">
      <c r="B20" s="13"/>
      <c r="E20" s="137"/>
      <c r="F20" s="137"/>
      <c r="G20" s="137"/>
      <c r="H20" s="137"/>
      <c r="I20" s="137"/>
      <c r="M20" s="12" t="s">
        <v>9</v>
      </c>
      <c r="O20" s="137"/>
      <c r="P20" s="137"/>
      <c r="R20" s="15"/>
    </row>
    <row r="21" spans="2:18" s="1" customFormat="1" ht="6.95" customHeight="1" x14ac:dyDescent="0.3">
      <c r="B21" s="13"/>
      <c r="R21" s="15"/>
    </row>
    <row r="22" spans="2:18" s="1" customFormat="1" ht="6.95" customHeight="1" x14ac:dyDescent="0.3">
      <c r="B22" s="13"/>
      <c r="R22" s="15"/>
    </row>
    <row r="23" spans="2:18" s="1" customFormat="1" ht="14.45" customHeight="1" x14ac:dyDescent="0.3">
      <c r="B23" s="13"/>
      <c r="D23" s="12"/>
      <c r="R23" s="15"/>
    </row>
    <row r="24" spans="2:18" s="1" customFormat="1" ht="16.5" customHeight="1" x14ac:dyDescent="0.3">
      <c r="B24" s="13"/>
      <c r="E24" s="126" t="s">
        <v>0</v>
      </c>
      <c r="F24" s="126"/>
      <c r="G24" s="126"/>
      <c r="H24" s="126"/>
      <c r="I24" s="126"/>
      <c r="J24" s="126"/>
      <c r="K24" s="126"/>
      <c r="L24" s="126"/>
      <c r="R24" s="15"/>
    </row>
    <row r="25" spans="2:18" s="1" customFormat="1" ht="14.45" customHeight="1" x14ac:dyDescent="0.3">
      <c r="B25" s="13"/>
      <c r="D25" s="12"/>
      <c r="R25" s="15"/>
    </row>
    <row r="26" spans="2:18" s="1" customFormat="1" ht="16.5" customHeight="1" x14ac:dyDescent="0.3">
      <c r="B26" s="13"/>
      <c r="E26" s="126" t="s">
        <v>0</v>
      </c>
      <c r="F26" s="126"/>
      <c r="G26" s="126"/>
      <c r="H26" s="126"/>
      <c r="I26" s="126"/>
      <c r="J26" s="126"/>
      <c r="K26" s="126"/>
      <c r="L26" s="126"/>
      <c r="R26" s="15"/>
    </row>
    <row r="27" spans="2:18" s="1" customFormat="1" ht="6.95" customHeight="1" x14ac:dyDescent="0.3">
      <c r="B27" s="13"/>
      <c r="R27" s="15"/>
    </row>
    <row r="28" spans="2:18" s="1" customFormat="1" ht="6.95" customHeight="1" x14ac:dyDescent="0.3">
      <c r="B28" s="13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R28" s="15"/>
    </row>
    <row r="29" spans="2:18" s="1" customFormat="1" ht="14.45" customHeight="1" x14ac:dyDescent="0.3">
      <c r="B29" s="13"/>
      <c r="D29" s="18" t="str">
        <f>+C100</f>
        <v xml:space="preserve">Celkové náklady za stavbu </v>
      </c>
      <c r="M29" s="127">
        <f>+L100</f>
        <v>0</v>
      </c>
      <c r="N29" s="127"/>
      <c r="O29" s="127"/>
      <c r="P29" s="127"/>
      <c r="R29" s="15"/>
    </row>
    <row r="30" spans="2:18" s="1" customFormat="1" ht="6.95" customHeight="1" x14ac:dyDescent="0.3">
      <c r="B30" s="13"/>
      <c r="R30" s="15"/>
    </row>
    <row r="31" spans="2:18" s="1" customFormat="1" ht="25.35" customHeight="1" x14ac:dyDescent="0.3">
      <c r="B31" s="13"/>
      <c r="D31" s="19" t="s">
        <v>13</v>
      </c>
      <c r="M31" s="136">
        <f>+ROUND(M29,0)</f>
        <v>0</v>
      </c>
      <c r="N31" s="136"/>
      <c r="O31" s="136"/>
      <c r="P31" s="136"/>
      <c r="R31" s="15"/>
    </row>
    <row r="32" spans="2:18" s="1" customFormat="1" ht="6.95" customHeight="1" x14ac:dyDescent="0.3">
      <c r="B32" s="13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R32" s="15"/>
    </row>
    <row r="33" spans="1:18" s="1" customFormat="1" ht="14.45" customHeight="1" x14ac:dyDescent="0.3">
      <c r="B33" s="13"/>
      <c r="D33" s="20" t="s">
        <v>14</v>
      </c>
      <c r="E33" s="20" t="s">
        <v>15</v>
      </c>
      <c r="F33" s="21">
        <v>0.21</v>
      </c>
      <c r="G33" s="22" t="s">
        <v>16</v>
      </c>
      <c r="H33" s="130">
        <f>+M31</f>
        <v>0</v>
      </c>
      <c r="I33" s="118"/>
      <c r="J33" s="118"/>
      <c r="M33" s="130">
        <f>+ROUND(H33*F33,0)</f>
        <v>0</v>
      </c>
      <c r="N33" s="118"/>
      <c r="O33" s="118"/>
      <c r="P33" s="118"/>
      <c r="R33" s="15"/>
    </row>
    <row r="34" spans="1:18" s="1" customFormat="1" ht="14.45" customHeight="1" x14ac:dyDescent="0.3">
      <c r="B34" s="13"/>
      <c r="E34" s="20" t="s">
        <v>17</v>
      </c>
      <c r="F34" s="21">
        <v>0.15</v>
      </c>
      <c r="G34" s="22" t="s">
        <v>16</v>
      </c>
      <c r="H34" s="130">
        <v>0</v>
      </c>
      <c r="I34" s="118"/>
      <c r="J34" s="118"/>
      <c r="M34" s="130">
        <f>+F34*H34</f>
        <v>0</v>
      </c>
      <c r="N34" s="118"/>
      <c r="O34" s="118"/>
      <c r="P34" s="118"/>
      <c r="R34" s="15"/>
    </row>
    <row r="35" spans="1:18" s="1" customFormat="1" ht="14.45" hidden="1" customHeight="1" x14ac:dyDescent="0.3">
      <c r="B35" s="13"/>
      <c r="E35" s="20" t="s">
        <v>18</v>
      </c>
      <c r="F35" s="21">
        <v>0.21</v>
      </c>
      <c r="G35" s="22" t="s">
        <v>16</v>
      </c>
      <c r="H35" s="130" t="e">
        <f>ROUND((SUM(#REF!)+SUM(#REF!)), 2)</f>
        <v>#REF!</v>
      </c>
      <c r="I35" s="118"/>
      <c r="J35" s="118"/>
      <c r="M35" s="130">
        <v>0</v>
      </c>
      <c r="N35" s="118"/>
      <c r="O35" s="118"/>
      <c r="P35" s="118"/>
      <c r="R35" s="15"/>
    </row>
    <row r="36" spans="1:18" s="1" customFormat="1" ht="14.45" hidden="1" customHeight="1" x14ac:dyDescent="0.3">
      <c r="B36" s="13"/>
      <c r="E36" s="20" t="s">
        <v>19</v>
      </c>
      <c r="F36" s="21">
        <v>0.15</v>
      </c>
      <c r="G36" s="22" t="s">
        <v>16</v>
      </c>
      <c r="H36" s="130" t="e">
        <f>ROUND((SUM(#REF!)+SUM(#REF!)), 2)</f>
        <v>#REF!</v>
      </c>
      <c r="I36" s="118"/>
      <c r="J36" s="118"/>
      <c r="M36" s="130">
        <v>0</v>
      </c>
      <c r="N36" s="118"/>
      <c r="O36" s="118"/>
      <c r="P36" s="118"/>
      <c r="R36" s="15"/>
    </row>
    <row r="37" spans="1:18" s="1" customFormat="1" ht="14.45" hidden="1" customHeight="1" x14ac:dyDescent="0.3">
      <c r="B37" s="13"/>
      <c r="E37" s="20" t="s">
        <v>20</v>
      </c>
      <c r="F37" s="21">
        <v>0</v>
      </c>
      <c r="G37" s="22" t="s">
        <v>16</v>
      </c>
      <c r="H37" s="130" t="e">
        <f>ROUND((SUM(#REF!)+SUM(#REF!)), 2)</f>
        <v>#REF!</v>
      </c>
      <c r="I37" s="118"/>
      <c r="J37" s="118"/>
      <c r="M37" s="130">
        <v>0</v>
      </c>
      <c r="N37" s="118"/>
      <c r="O37" s="118"/>
      <c r="P37" s="118"/>
      <c r="R37" s="15"/>
    </row>
    <row r="38" spans="1:18" s="1" customFormat="1" ht="6.95" customHeight="1" x14ac:dyDescent="0.3">
      <c r="B38" s="13"/>
      <c r="R38" s="15"/>
    </row>
    <row r="39" spans="1:18" s="1" customFormat="1" ht="25.35" customHeight="1" x14ac:dyDescent="0.3">
      <c r="B39" s="13"/>
      <c r="C39" s="23"/>
      <c r="D39" s="24" t="s">
        <v>21</v>
      </c>
      <c r="E39" s="25"/>
      <c r="F39" s="25"/>
      <c r="G39" s="26" t="s">
        <v>22</v>
      </c>
      <c r="H39" s="27" t="s">
        <v>23</v>
      </c>
      <c r="I39" s="25"/>
      <c r="J39" s="25"/>
      <c r="K39" s="25"/>
      <c r="L39" s="131">
        <f>+M33+H33</f>
        <v>0</v>
      </c>
      <c r="M39" s="131"/>
      <c r="N39" s="131"/>
      <c r="O39" s="131"/>
      <c r="P39" s="132"/>
      <c r="Q39" s="23"/>
      <c r="R39" s="15"/>
    </row>
    <row r="40" spans="1:18" s="1" customFormat="1" ht="14.45" customHeight="1" x14ac:dyDescent="0.3">
      <c r="B40" s="13"/>
      <c r="R40" s="15"/>
    </row>
    <row r="41" spans="1:18" s="1" customFormat="1" ht="14.45" customHeight="1" x14ac:dyDescent="0.3">
      <c r="B41" s="13"/>
      <c r="R41" s="15"/>
    </row>
    <row r="42" spans="1:18" x14ac:dyDescent="0.3">
      <c r="B42" s="10"/>
      <c r="R42" s="11"/>
    </row>
    <row r="43" spans="1:18" x14ac:dyDescent="0.3">
      <c r="B43" s="10"/>
      <c r="R43" s="11"/>
    </row>
    <row r="44" spans="1:18" x14ac:dyDescent="0.3">
      <c r="B44" s="10"/>
      <c r="R44" s="11"/>
    </row>
    <row r="45" spans="1:18" x14ac:dyDescent="0.3">
      <c r="B45" s="10"/>
      <c r="R45" s="11"/>
    </row>
    <row r="46" spans="1:18" x14ac:dyDescent="0.3">
      <c r="B46" s="10"/>
      <c r="R46" s="11"/>
    </row>
    <row r="47" spans="1:18" x14ac:dyDescent="0.3">
      <c r="B47" s="10"/>
      <c r="R47" s="11"/>
    </row>
    <row r="48" spans="1:18" s="1" customFormat="1" ht="15" x14ac:dyDescent="0.3">
      <c r="A48"/>
      <c r="B48" s="13"/>
      <c r="D48" s="28" t="s">
        <v>24</v>
      </c>
      <c r="E48" s="17"/>
      <c r="F48" s="17"/>
      <c r="G48" s="17"/>
      <c r="H48" s="29"/>
      <c r="J48" s="28" t="s">
        <v>25</v>
      </c>
      <c r="K48" s="17"/>
      <c r="L48" s="17"/>
      <c r="M48" s="17"/>
      <c r="N48" s="17"/>
      <c r="O48" s="17"/>
      <c r="P48" s="29"/>
      <c r="R48" s="15"/>
    </row>
    <row r="49" spans="1:18" x14ac:dyDescent="0.3">
      <c r="B49" s="10"/>
      <c r="D49" s="30"/>
      <c r="H49" s="31"/>
      <c r="J49" s="30"/>
      <c r="P49" s="31"/>
      <c r="R49" s="11"/>
    </row>
    <row r="50" spans="1:18" x14ac:dyDescent="0.3">
      <c r="B50" s="10"/>
      <c r="D50" s="30"/>
      <c r="H50" s="31"/>
      <c r="J50" s="30"/>
      <c r="P50" s="31"/>
      <c r="R50" s="11"/>
    </row>
    <row r="51" spans="1:18" x14ac:dyDescent="0.3">
      <c r="A51" s="1"/>
      <c r="B51" s="10"/>
      <c r="D51" s="30"/>
      <c r="H51" s="31"/>
      <c r="J51" s="30"/>
      <c r="P51" s="31"/>
      <c r="R51" s="11"/>
    </row>
    <row r="52" spans="1:18" x14ac:dyDescent="0.3">
      <c r="B52" s="10"/>
      <c r="D52" s="30"/>
      <c r="H52" s="31"/>
      <c r="J52" s="30"/>
      <c r="P52" s="31"/>
      <c r="R52" s="11"/>
    </row>
    <row r="53" spans="1:18" x14ac:dyDescent="0.3">
      <c r="B53" s="10"/>
      <c r="D53" s="30"/>
      <c r="H53" s="31"/>
      <c r="J53" s="30"/>
      <c r="P53" s="31"/>
      <c r="R53" s="11"/>
    </row>
    <row r="54" spans="1:18" x14ac:dyDescent="0.3">
      <c r="B54" s="10"/>
      <c r="D54" s="30"/>
      <c r="H54" s="31"/>
      <c r="J54" s="30"/>
      <c r="P54" s="31"/>
      <c r="R54" s="11"/>
    </row>
    <row r="55" spans="1:18" x14ac:dyDescent="0.3">
      <c r="B55" s="10"/>
      <c r="D55" s="30"/>
      <c r="H55" s="31"/>
      <c r="J55" s="30"/>
      <c r="P55" s="31"/>
      <c r="R55" s="11"/>
    </row>
    <row r="56" spans="1:18" x14ac:dyDescent="0.3">
      <c r="B56" s="10"/>
      <c r="D56" s="30"/>
      <c r="H56" s="31"/>
      <c r="J56" s="30"/>
      <c r="P56" s="31"/>
      <c r="R56" s="11"/>
    </row>
    <row r="57" spans="1:18" s="1" customFormat="1" ht="15" x14ac:dyDescent="0.3">
      <c r="A57"/>
      <c r="B57" s="13"/>
      <c r="D57" s="32" t="s">
        <v>26</v>
      </c>
      <c r="E57" s="33"/>
      <c r="F57" s="33"/>
      <c r="G57" s="34" t="s">
        <v>27</v>
      </c>
      <c r="H57" s="35"/>
      <c r="J57" s="32" t="s">
        <v>26</v>
      </c>
      <c r="K57" s="33"/>
      <c r="L57" s="33"/>
      <c r="M57" s="33"/>
      <c r="N57" s="34" t="s">
        <v>27</v>
      </c>
      <c r="O57" s="33"/>
      <c r="P57" s="35"/>
      <c r="R57" s="15"/>
    </row>
    <row r="58" spans="1:18" x14ac:dyDescent="0.3">
      <c r="B58" s="10"/>
      <c r="R58" s="11"/>
    </row>
    <row r="59" spans="1:18" s="1" customFormat="1" ht="15" x14ac:dyDescent="0.3">
      <c r="A59"/>
      <c r="B59" s="13"/>
      <c r="D59" s="28" t="s">
        <v>28</v>
      </c>
      <c r="E59" s="17"/>
      <c r="F59" s="17"/>
      <c r="G59" s="17"/>
      <c r="H59" s="29"/>
      <c r="J59" s="28" t="s">
        <v>29</v>
      </c>
      <c r="K59" s="17"/>
      <c r="L59" s="17"/>
      <c r="M59" s="17"/>
      <c r="N59" s="17"/>
      <c r="O59" s="17"/>
      <c r="P59" s="29"/>
      <c r="R59" s="15"/>
    </row>
    <row r="60" spans="1:18" x14ac:dyDescent="0.3">
      <c r="A60" s="1"/>
      <c r="B60" s="10"/>
      <c r="D60" s="30"/>
      <c r="H60" s="31"/>
      <c r="J60" s="30"/>
      <c r="P60" s="31"/>
      <c r="R60" s="11"/>
    </row>
    <row r="61" spans="1:18" x14ac:dyDescent="0.3">
      <c r="B61" s="10"/>
      <c r="D61" s="30"/>
      <c r="H61" s="31"/>
      <c r="J61" s="30"/>
      <c r="P61" s="31"/>
      <c r="R61" s="11"/>
    </row>
    <row r="62" spans="1:18" x14ac:dyDescent="0.3">
      <c r="A62" s="1"/>
      <c r="B62" s="10"/>
      <c r="D62" s="30"/>
      <c r="H62" s="31"/>
      <c r="J62" s="30"/>
      <c r="P62" s="31"/>
      <c r="R62" s="11"/>
    </row>
    <row r="63" spans="1:18" x14ac:dyDescent="0.3">
      <c r="B63" s="10"/>
      <c r="D63" s="30"/>
      <c r="H63" s="31"/>
      <c r="J63" s="30"/>
      <c r="P63" s="31"/>
      <c r="R63" s="11"/>
    </row>
    <row r="64" spans="1:18" x14ac:dyDescent="0.3">
      <c r="B64" s="10"/>
      <c r="D64" s="30"/>
      <c r="H64" s="31"/>
      <c r="J64" s="30"/>
      <c r="P64" s="31"/>
      <c r="R64" s="11"/>
    </row>
    <row r="65" spans="1:18" x14ac:dyDescent="0.3">
      <c r="B65" s="10"/>
      <c r="D65" s="30"/>
      <c r="H65" s="31"/>
      <c r="J65" s="30"/>
      <c r="P65" s="31"/>
      <c r="R65" s="11"/>
    </row>
    <row r="66" spans="1:18" x14ac:dyDescent="0.3">
      <c r="B66" s="10"/>
      <c r="D66" s="30"/>
      <c r="H66" s="31"/>
      <c r="J66" s="30"/>
      <c r="P66" s="31"/>
      <c r="R66" s="11"/>
    </row>
    <row r="67" spans="1:18" x14ac:dyDescent="0.3">
      <c r="B67" s="10"/>
      <c r="D67" s="30"/>
      <c r="H67" s="31"/>
      <c r="J67" s="30"/>
      <c r="P67" s="31"/>
      <c r="R67" s="11"/>
    </row>
    <row r="68" spans="1:18" s="1" customFormat="1" ht="15" x14ac:dyDescent="0.3">
      <c r="A68"/>
      <c r="B68" s="13"/>
      <c r="D68" s="32" t="s">
        <v>26</v>
      </c>
      <c r="E68" s="33"/>
      <c r="F68" s="33"/>
      <c r="G68" s="34" t="s">
        <v>27</v>
      </c>
      <c r="H68" s="35"/>
      <c r="J68" s="32" t="s">
        <v>26</v>
      </c>
      <c r="K68" s="33"/>
      <c r="L68" s="33"/>
      <c r="M68" s="33"/>
      <c r="N68" s="34" t="s">
        <v>27</v>
      </c>
      <c r="O68" s="33"/>
      <c r="P68" s="35"/>
      <c r="R68" s="15"/>
    </row>
    <row r="69" spans="1:18" s="1" customFormat="1" ht="14.45" customHeight="1" x14ac:dyDescent="0.3">
      <c r="A69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8"/>
    </row>
    <row r="70" spans="1:18" ht="36.950000000000003" customHeight="1" x14ac:dyDescent="0.3"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</row>
    <row r="71" spans="1:18" ht="36.950000000000003" customHeight="1" x14ac:dyDescent="0.3"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</row>
    <row r="72" spans="1:18" s="1" customFormat="1" ht="6.95" customHeight="1" x14ac:dyDescent="0.3">
      <c r="A72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1"/>
    </row>
    <row r="73" spans="1:18" s="1" customFormat="1" ht="36.950000000000003" customHeight="1" x14ac:dyDescent="0.3">
      <c r="A73"/>
      <c r="B73" s="13"/>
      <c r="C73" s="117" t="s">
        <v>36</v>
      </c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5"/>
    </row>
    <row r="74" spans="1:18" s="1" customFormat="1" ht="6.95" customHeight="1" x14ac:dyDescent="0.3">
      <c r="A74"/>
      <c r="B74" s="13"/>
      <c r="R74" s="15"/>
    </row>
    <row r="75" spans="1:18" s="1" customFormat="1" ht="30" customHeight="1" x14ac:dyDescent="0.3">
      <c r="B75" s="13"/>
      <c r="C75" s="12" t="s">
        <v>2</v>
      </c>
      <c r="F75" s="119" t="str">
        <f>+F5</f>
        <v>Přestavba pavilonu Čechtická pro školské potřeby - revitalizace zahrady
Čechtická758/6, Praha 12 - Kamýk</v>
      </c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R75" s="15"/>
    </row>
    <row r="76" spans="1:18" s="1" customFormat="1" ht="36.950000000000003" customHeight="1" x14ac:dyDescent="0.3">
      <c r="B76" s="13"/>
      <c r="C76" s="42" t="s">
        <v>34</v>
      </c>
      <c r="F76" s="121" t="str">
        <f>F6</f>
        <v>Venkovní úpravy</v>
      </c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R76" s="15"/>
    </row>
    <row r="77" spans="1:18" s="1" customFormat="1" ht="6.95" customHeight="1" x14ac:dyDescent="0.3">
      <c r="B77" s="13"/>
      <c r="R77" s="15"/>
    </row>
    <row r="78" spans="1:18" s="1" customFormat="1" ht="18" customHeight="1" x14ac:dyDescent="0.3">
      <c r="B78" s="13"/>
      <c r="C78" s="12" t="s">
        <v>5</v>
      </c>
      <c r="F78" s="16" t="str">
        <f>F8</f>
        <v>Praha 4</v>
      </c>
      <c r="K78" s="12" t="s">
        <v>6</v>
      </c>
      <c r="M78" s="108" t="str">
        <f>IF(O8="","",O8)</f>
        <v/>
      </c>
      <c r="N78" s="108"/>
      <c r="O78" s="108"/>
      <c r="P78" s="108"/>
      <c r="R78" s="15"/>
    </row>
    <row r="79" spans="1:18" s="1" customFormat="1" ht="6.95" customHeight="1" x14ac:dyDescent="0.3">
      <c r="B79" s="13"/>
      <c r="R79" s="15"/>
    </row>
    <row r="80" spans="1:18" s="1" customFormat="1" ht="15" x14ac:dyDescent="0.3">
      <c r="B80" s="13"/>
      <c r="C80" s="12" t="s">
        <v>7</v>
      </c>
      <c r="F80" s="16" t="str">
        <f>E11</f>
        <v>MČ Praha 12, Generála Šišky 2375/6, 143 00 Praha 4</v>
      </c>
      <c r="K80" s="12" t="s">
        <v>10</v>
      </c>
      <c r="M80" s="109" t="str">
        <f>E14</f>
        <v>PROJEKTOVÁ KANCELÁŘ ATLAS spol. s r.o.</v>
      </c>
      <c r="N80" s="109"/>
      <c r="O80" s="109"/>
      <c r="P80" s="109"/>
      <c r="Q80" s="109"/>
      <c r="R80" s="15"/>
    </row>
    <row r="81" spans="1:18" s="1" customFormat="1" ht="14.45" customHeight="1" x14ac:dyDescent="0.3">
      <c r="B81" s="13"/>
      <c r="C81" s="12" t="str">
        <f>+D19</f>
        <v>Zhotovitel:</v>
      </c>
      <c r="F81" s="109">
        <f>+E20</f>
        <v>0</v>
      </c>
      <c r="G81" s="109"/>
      <c r="H81" s="109"/>
      <c r="I81" s="109"/>
      <c r="J81" s="109"/>
      <c r="K81" s="12" t="s">
        <v>12</v>
      </c>
      <c r="M81" s="109">
        <f>E17</f>
        <v>0</v>
      </c>
      <c r="N81" s="109"/>
      <c r="O81" s="109"/>
      <c r="P81" s="109"/>
      <c r="Q81" s="109"/>
      <c r="R81" s="15"/>
    </row>
    <row r="82" spans="1:18" s="1" customFormat="1" ht="10.35" customHeight="1" x14ac:dyDescent="0.3">
      <c r="B82" s="13"/>
      <c r="R82" s="15"/>
    </row>
    <row r="83" spans="1:18" s="1" customFormat="1" ht="29.25" customHeight="1" x14ac:dyDescent="0.3">
      <c r="B83" s="13"/>
      <c r="C83" s="128" t="s">
        <v>37</v>
      </c>
      <c r="D83" s="129"/>
      <c r="E83" s="129"/>
      <c r="F83" s="129"/>
      <c r="G83" s="129"/>
      <c r="H83" s="23"/>
      <c r="I83" s="23"/>
      <c r="J83" s="23"/>
      <c r="K83" s="23"/>
      <c r="L83" s="23"/>
      <c r="M83" s="23"/>
      <c r="N83" s="128" t="s">
        <v>38</v>
      </c>
      <c r="O83" s="129"/>
      <c r="P83" s="129"/>
      <c r="Q83" s="129"/>
      <c r="R83" s="15"/>
    </row>
    <row r="84" spans="1:18" s="1" customFormat="1" ht="10.35" customHeight="1" x14ac:dyDescent="0.3">
      <c r="B84" s="13"/>
      <c r="R84" s="15"/>
    </row>
    <row r="85" spans="1:18" s="1" customFormat="1" ht="29.25" customHeight="1" x14ac:dyDescent="0.3">
      <c r="B85" s="13"/>
      <c r="C85" s="54" t="s">
        <v>35</v>
      </c>
      <c r="N85" s="122">
        <f>+N86+N95</f>
        <v>0</v>
      </c>
      <c r="O85" s="123"/>
      <c r="P85" s="123"/>
      <c r="Q85" s="123"/>
      <c r="R85" s="15"/>
    </row>
    <row r="86" spans="1:18" s="2" customFormat="1" ht="24.95" customHeight="1" x14ac:dyDescent="0.3">
      <c r="A86" s="1"/>
      <c r="B86" s="43"/>
      <c r="D86" s="44" t="str">
        <f>+D115</f>
        <v>HSV - Práce a dodávky HSV</v>
      </c>
      <c r="N86" s="105">
        <f>SUM(N87:Q94)</f>
        <v>0</v>
      </c>
      <c r="O86" s="124"/>
      <c r="P86" s="124"/>
      <c r="Q86" s="124"/>
      <c r="R86" s="45"/>
    </row>
    <row r="87" spans="1:18" s="3" customFormat="1" ht="19.899999999999999" customHeight="1" x14ac:dyDescent="0.3">
      <c r="A87" s="1"/>
      <c r="B87" s="46"/>
      <c r="D87" s="47" t="str">
        <f>+D116</f>
        <v xml:space="preserve">    1 - Zemní práce a bourací práce</v>
      </c>
      <c r="N87" s="107">
        <f>+N116</f>
        <v>0</v>
      </c>
      <c r="O87" s="125"/>
      <c r="P87" s="125"/>
      <c r="Q87" s="125"/>
      <c r="R87" s="48"/>
    </row>
    <row r="88" spans="1:18" s="3" customFormat="1" ht="19.899999999999999" customHeight="1" x14ac:dyDescent="0.3">
      <c r="A88" s="1"/>
      <c r="B88" s="46"/>
      <c r="D88" s="47" t="str">
        <f>+D142</f>
        <v xml:space="preserve">    51 - Komunikace pozemní - obruby, opěry přiřadit palisády a opěrnou stěnu</v>
      </c>
      <c r="N88" s="107">
        <f>+N142</f>
        <v>0</v>
      </c>
      <c r="O88" s="125"/>
      <c r="P88" s="125"/>
      <c r="Q88" s="125"/>
      <c r="R88" s="48"/>
    </row>
    <row r="89" spans="1:18" s="3" customFormat="1" ht="19.899999999999999" customHeight="1" x14ac:dyDescent="0.3">
      <c r="A89" s="1"/>
      <c r="B89" s="46"/>
      <c r="D89" s="47" t="str">
        <f>+D151</f>
        <v xml:space="preserve">    52 - Komunikace pozemní - asfaltová cesta</v>
      </c>
      <c r="N89" s="107">
        <f>+N151</f>
        <v>0</v>
      </c>
      <c r="O89" s="125"/>
      <c r="P89" s="125"/>
      <c r="Q89" s="125"/>
      <c r="R89" s="48"/>
    </row>
    <row r="90" spans="1:18" s="3" customFormat="1" ht="19.899999999999999" customHeight="1" x14ac:dyDescent="0.3">
      <c r="A90" s="1"/>
      <c r="B90" s="46"/>
      <c r="D90" s="47" t="str">
        <f>+D159</f>
        <v xml:space="preserve">    53 - Komunikace pozemní - dlážděné plochy</v>
      </c>
      <c r="N90" s="107">
        <f>+N159</f>
        <v>0</v>
      </c>
      <c r="O90" s="125"/>
      <c r="P90" s="125"/>
      <c r="Q90" s="125"/>
      <c r="R90" s="48"/>
    </row>
    <row r="91" spans="1:18" s="3" customFormat="1" ht="19.899999999999999" customHeight="1" x14ac:dyDescent="0.3">
      <c r="A91" s="1"/>
      <c r="B91" s="46"/>
      <c r="D91" s="47" t="str">
        <f>+D166</f>
        <v xml:space="preserve">    54 - Komunikace pozemní - dopadová plocha EPDM</v>
      </c>
      <c r="N91" s="107">
        <f>+N166</f>
        <v>0</v>
      </c>
      <c r="O91" s="125"/>
      <c r="P91" s="125"/>
      <c r="Q91" s="125"/>
      <c r="R91" s="48"/>
    </row>
    <row r="92" spans="1:18" s="3" customFormat="1" ht="19.899999999999999" customHeight="1" x14ac:dyDescent="0.3">
      <c r="A92" s="1"/>
      <c r="B92" s="46"/>
      <c r="D92" s="47" t="str">
        <f>+D175</f>
        <v xml:space="preserve">    55 - Komunikace pozemní - ostatní plochy, včetně okapového chodníku apod</v>
      </c>
      <c r="N92" s="107">
        <f>+N175</f>
        <v>0</v>
      </c>
      <c r="O92" s="125"/>
      <c r="P92" s="125"/>
      <c r="Q92" s="125"/>
      <c r="R92" s="48"/>
    </row>
    <row r="93" spans="1:18" s="3" customFormat="1" ht="19.899999999999999" customHeight="1" x14ac:dyDescent="0.3">
      <c r="A93" s="1"/>
      <c r="B93" s="46"/>
      <c r="D93" s="47" t="str">
        <f>+D186</f>
        <v xml:space="preserve">    8 - Dešťová a drenážní kanalizace</v>
      </c>
      <c r="N93" s="107">
        <f>+N186</f>
        <v>0</v>
      </c>
      <c r="O93" s="125"/>
      <c r="P93" s="125"/>
      <c r="Q93" s="125"/>
      <c r="R93" s="48"/>
    </row>
    <row r="94" spans="1:18" s="3" customFormat="1" ht="19.899999999999999" customHeight="1" x14ac:dyDescent="0.3">
      <c r="A94" s="1"/>
      <c r="B94" s="46"/>
      <c r="D94" s="47" t="str">
        <f>+D203</f>
        <v xml:space="preserve">    9 - Ostatní kontsrukce, přesun hmot</v>
      </c>
      <c r="N94" s="107">
        <f>+N203</f>
        <v>0</v>
      </c>
      <c r="O94" s="125"/>
      <c r="P94" s="125"/>
      <c r="Q94" s="125"/>
      <c r="R94" s="48"/>
    </row>
    <row r="95" spans="1:18" s="2" customFormat="1" ht="24.95" customHeight="1" x14ac:dyDescent="0.3">
      <c r="A95" s="1"/>
      <c r="B95" s="43"/>
      <c r="D95" s="44" t="str">
        <f>+D228</f>
        <v>PSV - Práce a dodávky PSV</v>
      </c>
      <c r="N95" s="105">
        <f>SUM(N96)</f>
        <v>0</v>
      </c>
      <c r="O95" s="124"/>
      <c r="P95" s="124"/>
      <c r="Q95" s="124"/>
      <c r="R95" s="45"/>
    </row>
    <row r="96" spans="1:18" s="3" customFormat="1" ht="19.899999999999999" customHeight="1" x14ac:dyDescent="0.3">
      <c r="A96" s="1"/>
      <c r="B96" s="46"/>
      <c r="D96" s="47" t="str">
        <f>+D229</f>
        <v>762 - Konstrukce tesařské - herní prvky, mobiliář</v>
      </c>
      <c r="N96" s="107">
        <f>+N229</f>
        <v>0</v>
      </c>
      <c r="O96" s="125"/>
      <c r="P96" s="125"/>
      <c r="Q96" s="125"/>
      <c r="R96" s="48"/>
    </row>
    <row r="97" spans="1:18" s="1" customFormat="1" ht="29.25" customHeight="1" x14ac:dyDescent="0.3">
      <c r="B97" s="13"/>
      <c r="C97" s="54" t="s">
        <v>322</v>
      </c>
      <c r="N97" s="122">
        <f>+N98</f>
        <v>0</v>
      </c>
      <c r="O97" s="123"/>
      <c r="P97" s="123"/>
      <c r="Q97" s="123"/>
      <c r="R97" s="15"/>
    </row>
    <row r="98" spans="1:18" s="2" customFormat="1" ht="24.95" customHeight="1" x14ac:dyDescent="0.3">
      <c r="A98" s="1"/>
      <c r="B98" s="43"/>
      <c r="D98" s="44" t="str">
        <f>+D356</f>
        <v>VRN - Vedlejší rozpočtové náklady</v>
      </c>
      <c r="N98" s="105">
        <f>+N356</f>
        <v>0</v>
      </c>
      <c r="O98" s="124"/>
      <c r="P98" s="124"/>
      <c r="Q98" s="124"/>
      <c r="R98" s="45"/>
    </row>
    <row r="99" spans="1:18" s="1" customFormat="1" ht="18" customHeight="1" x14ac:dyDescent="0.3">
      <c r="A99" s="3"/>
      <c r="B99" s="13"/>
      <c r="R99" s="15"/>
    </row>
    <row r="100" spans="1:18" s="1" customFormat="1" ht="29.25" customHeight="1" x14ac:dyDescent="0.3">
      <c r="A100" s="3"/>
      <c r="B100" s="13"/>
      <c r="C100" s="49" t="s">
        <v>66</v>
      </c>
      <c r="D100" s="23"/>
      <c r="E100" s="23"/>
      <c r="F100" s="23"/>
      <c r="G100" s="23"/>
      <c r="H100" s="23"/>
      <c r="I100" s="23"/>
      <c r="J100" s="23"/>
      <c r="K100" s="23"/>
      <c r="L100" s="116">
        <f>+N85+N97</f>
        <v>0</v>
      </c>
      <c r="M100" s="116"/>
      <c r="N100" s="116"/>
      <c r="O100" s="116"/>
      <c r="P100" s="116"/>
      <c r="Q100" s="116"/>
      <c r="R100" s="15"/>
    </row>
    <row r="101" spans="1:18" s="1" customFormat="1" ht="6.95" customHeight="1" x14ac:dyDescent="0.3">
      <c r="A101" s="3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</row>
    <row r="102" spans="1:18" ht="36.950000000000003" customHeight="1" x14ac:dyDescent="0.3"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</row>
    <row r="103" spans="1:18" s="1" customFormat="1" ht="6.95" customHeight="1" x14ac:dyDescent="0.3">
      <c r="A103" s="3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1"/>
    </row>
    <row r="104" spans="1:18" s="1" customFormat="1" ht="36.950000000000003" customHeight="1" x14ac:dyDescent="0.3">
      <c r="B104" s="13"/>
      <c r="C104" s="117" t="s">
        <v>39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5"/>
    </row>
    <row r="105" spans="1:18" s="1" customFormat="1" ht="6.95" customHeight="1" x14ac:dyDescent="0.3">
      <c r="B105" s="13"/>
      <c r="R105" s="15"/>
    </row>
    <row r="106" spans="1:18" s="1" customFormat="1" ht="30" customHeight="1" x14ac:dyDescent="0.3">
      <c r="B106" s="13"/>
      <c r="C106" s="12" t="s">
        <v>2</v>
      </c>
      <c r="F106" s="119" t="str">
        <f>F5</f>
        <v>Přestavba pavilonu Čechtická pro školské potřeby - revitalizace zahrady
Čechtická758/6, Praha 12 - Kamýk</v>
      </c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R106" s="15"/>
    </row>
    <row r="107" spans="1:18" s="1" customFormat="1" ht="36.950000000000003" customHeight="1" x14ac:dyDescent="0.3">
      <c r="B107" s="13"/>
      <c r="C107" s="42" t="s">
        <v>34</v>
      </c>
      <c r="F107" s="121" t="str">
        <f>F6</f>
        <v>Venkovní úpravy</v>
      </c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R107" s="15"/>
    </row>
    <row r="108" spans="1:18" s="1" customFormat="1" ht="6.95" customHeight="1" x14ac:dyDescent="0.3">
      <c r="A108"/>
      <c r="B108" s="13"/>
      <c r="R108" s="15"/>
    </row>
    <row r="109" spans="1:18" s="1" customFormat="1" ht="18" customHeight="1" x14ac:dyDescent="0.3">
      <c r="A109"/>
      <c r="B109" s="13"/>
      <c r="C109" s="12" t="s">
        <v>5</v>
      </c>
      <c r="F109" s="16" t="str">
        <f>F8</f>
        <v>Praha 4</v>
      </c>
      <c r="K109" s="12" t="s">
        <v>6</v>
      </c>
      <c r="M109" s="108" t="str">
        <f>IF(O8="","",O8)</f>
        <v/>
      </c>
      <c r="N109" s="108"/>
      <c r="O109" s="108"/>
      <c r="P109" s="108"/>
      <c r="R109" s="15"/>
    </row>
    <row r="110" spans="1:18" s="1" customFormat="1" ht="6.95" customHeight="1" x14ac:dyDescent="0.3">
      <c r="A110"/>
      <c r="B110" s="13"/>
      <c r="R110" s="15"/>
    </row>
    <row r="111" spans="1:18" s="1" customFormat="1" ht="15" x14ac:dyDescent="0.3">
      <c r="B111" s="13"/>
      <c r="C111" s="12" t="s">
        <v>7</v>
      </c>
      <c r="F111" s="16" t="str">
        <f>E11</f>
        <v>MČ Praha 12, Generála Šišky 2375/6, 143 00 Praha 4</v>
      </c>
      <c r="K111" s="12" t="s">
        <v>10</v>
      </c>
      <c r="M111" s="109" t="str">
        <f>E14</f>
        <v>PROJEKTOVÁ KANCELÁŘ ATLAS spol. s r.o.</v>
      </c>
      <c r="N111" s="109"/>
      <c r="O111" s="109"/>
      <c r="P111" s="109"/>
      <c r="Q111" s="109"/>
      <c r="R111" s="15"/>
    </row>
    <row r="112" spans="1:18" s="1" customFormat="1" ht="14.45" customHeight="1" x14ac:dyDescent="0.3">
      <c r="B112" s="13"/>
      <c r="C112" s="12" t="s">
        <v>40</v>
      </c>
      <c r="F112" s="109">
        <f>+F81</f>
        <v>0</v>
      </c>
      <c r="G112" s="109"/>
      <c r="H112" s="109"/>
      <c r="I112" s="109"/>
      <c r="J112" s="109"/>
      <c r="K112" s="12" t="s">
        <v>12</v>
      </c>
      <c r="M112" s="109">
        <f>E17</f>
        <v>0</v>
      </c>
      <c r="N112" s="109"/>
      <c r="O112" s="109"/>
      <c r="P112" s="109"/>
      <c r="Q112" s="109"/>
      <c r="R112" s="15"/>
    </row>
    <row r="113" spans="1:21" s="1" customFormat="1" ht="10.35" customHeight="1" x14ac:dyDescent="0.3">
      <c r="B113" s="13"/>
      <c r="R113" s="15"/>
    </row>
    <row r="114" spans="1:21" s="4" customFormat="1" ht="41.25" customHeight="1" x14ac:dyDescent="0.3">
      <c r="A114" s="1"/>
      <c r="B114" s="50"/>
      <c r="C114" s="51" t="s">
        <v>41</v>
      </c>
      <c r="D114" s="52" t="s">
        <v>42</v>
      </c>
      <c r="E114" s="52" t="s">
        <v>69</v>
      </c>
      <c r="F114" s="110" t="s">
        <v>43</v>
      </c>
      <c r="G114" s="110"/>
      <c r="H114" s="110"/>
      <c r="I114" s="110"/>
      <c r="J114" s="52" t="s">
        <v>44</v>
      </c>
      <c r="K114" s="52" t="s">
        <v>45</v>
      </c>
      <c r="L114" s="110" t="s">
        <v>46</v>
      </c>
      <c r="M114" s="110"/>
      <c r="N114" s="110" t="s">
        <v>38</v>
      </c>
      <c r="O114" s="110"/>
      <c r="P114" s="110"/>
      <c r="Q114" s="111"/>
      <c r="R114" s="53"/>
    </row>
    <row r="115" spans="1:21" s="5" customFormat="1" ht="37.35" customHeight="1" x14ac:dyDescent="0.35">
      <c r="B115" s="55"/>
      <c r="D115" s="56" t="s">
        <v>160</v>
      </c>
      <c r="E115" s="56"/>
      <c r="F115" s="56"/>
      <c r="G115" s="56"/>
      <c r="H115" s="56"/>
      <c r="I115" s="56"/>
      <c r="J115" s="56"/>
      <c r="K115" s="56"/>
      <c r="L115" s="56"/>
      <c r="M115" s="56"/>
      <c r="N115" s="104">
        <f>+N86</f>
        <v>0</v>
      </c>
      <c r="O115" s="105"/>
      <c r="P115" s="105"/>
      <c r="Q115" s="105"/>
      <c r="R115" s="57"/>
    </row>
    <row r="116" spans="1:21" s="76" customFormat="1" ht="30.75" customHeight="1" x14ac:dyDescent="0.3">
      <c r="B116" s="77"/>
      <c r="C116" s="78"/>
      <c r="D116" s="79" t="s">
        <v>324</v>
      </c>
      <c r="E116" s="79"/>
      <c r="F116" s="79"/>
      <c r="G116" s="79"/>
      <c r="H116" s="79"/>
      <c r="I116" s="79"/>
      <c r="J116" s="79"/>
      <c r="K116" s="79"/>
      <c r="L116" s="79"/>
      <c r="M116" s="79"/>
      <c r="N116" s="114">
        <f>SUM(N117:Q133)</f>
        <v>0</v>
      </c>
      <c r="O116" s="115"/>
      <c r="P116" s="115"/>
      <c r="Q116" s="115"/>
      <c r="R116" s="80"/>
      <c r="U116" s="1"/>
    </row>
    <row r="117" spans="1:21" s="1" customFormat="1" ht="25.5" customHeight="1" x14ac:dyDescent="0.3">
      <c r="B117" s="13"/>
      <c r="C117" s="73">
        <f>+C103+1</f>
        <v>1</v>
      </c>
      <c r="D117" s="73" t="s">
        <v>47</v>
      </c>
      <c r="E117" s="74" t="s">
        <v>202</v>
      </c>
      <c r="F117" s="81" t="s">
        <v>195</v>
      </c>
      <c r="G117" s="82"/>
      <c r="H117" s="82"/>
      <c r="I117" s="83"/>
      <c r="J117" s="59" t="s">
        <v>48</v>
      </c>
      <c r="K117" s="6">
        <f>+K118+K119</f>
        <v>86</v>
      </c>
      <c r="L117" s="84"/>
      <c r="M117" s="85"/>
      <c r="N117" s="90">
        <f>+K117*L117</f>
        <v>0</v>
      </c>
      <c r="O117" s="91"/>
      <c r="P117" s="91"/>
      <c r="Q117" s="92"/>
      <c r="R117" s="15"/>
    </row>
    <row r="118" spans="1:21" s="68" customFormat="1" ht="12" customHeight="1" x14ac:dyDescent="0.3">
      <c r="A118" s="1"/>
      <c r="B118" s="69"/>
      <c r="C118" s="70"/>
      <c r="D118" s="70"/>
      <c r="E118" s="71" t="s">
        <v>63</v>
      </c>
      <c r="F118" s="102" t="s">
        <v>196</v>
      </c>
      <c r="G118" s="102"/>
      <c r="H118" s="102"/>
      <c r="I118" s="102"/>
      <c r="J118" s="102"/>
      <c r="K118" s="72">
        <v>45</v>
      </c>
      <c r="R118" s="62"/>
    </row>
    <row r="119" spans="1:21" s="68" customFormat="1" ht="12" customHeight="1" x14ac:dyDescent="0.3">
      <c r="A119" s="1"/>
      <c r="B119" s="69"/>
      <c r="C119" s="70"/>
      <c r="D119" s="70"/>
      <c r="E119" s="71"/>
      <c r="F119" s="101" t="s">
        <v>197</v>
      </c>
      <c r="G119" s="101"/>
      <c r="H119" s="101"/>
      <c r="I119" s="101"/>
      <c r="J119" s="101"/>
      <c r="K119" s="72">
        <v>41</v>
      </c>
      <c r="R119" s="62"/>
    </row>
    <row r="120" spans="1:21" s="68" customFormat="1" ht="21" customHeight="1" x14ac:dyDescent="0.3">
      <c r="A120" s="1"/>
      <c r="B120" s="69"/>
      <c r="C120" s="70"/>
      <c r="D120" s="70"/>
      <c r="E120" s="71" t="s">
        <v>67</v>
      </c>
      <c r="F120" s="93" t="s">
        <v>198</v>
      </c>
      <c r="G120" s="93"/>
      <c r="H120" s="93"/>
      <c r="I120" s="93"/>
      <c r="J120" s="93"/>
      <c r="K120" s="93"/>
      <c r="L120" s="93"/>
      <c r="M120" s="93"/>
      <c r="R120" s="62"/>
    </row>
    <row r="121" spans="1:21" s="1" customFormat="1" ht="25.5" customHeight="1" x14ac:dyDescent="0.3">
      <c r="B121" s="13"/>
      <c r="C121" s="73">
        <v>2</v>
      </c>
      <c r="D121" s="73" t="s">
        <v>47</v>
      </c>
      <c r="E121" s="74" t="s">
        <v>199</v>
      </c>
      <c r="F121" s="81" t="s">
        <v>200</v>
      </c>
      <c r="G121" s="82"/>
      <c r="H121" s="82"/>
      <c r="I121" s="83"/>
      <c r="J121" s="59" t="s">
        <v>48</v>
      </c>
      <c r="K121" s="6">
        <v>162</v>
      </c>
      <c r="L121" s="84"/>
      <c r="M121" s="85"/>
      <c r="N121" s="90">
        <f>+K121*L121</f>
        <v>0</v>
      </c>
      <c r="O121" s="91"/>
      <c r="P121" s="91"/>
      <c r="Q121" s="92"/>
      <c r="R121" s="15"/>
    </row>
    <row r="122" spans="1:21" s="68" customFormat="1" ht="12" customHeight="1" x14ac:dyDescent="0.3">
      <c r="A122" s="1"/>
      <c r="B122" s="69"/>
      <c r="C122" s="70"/>
      <c r="D122" s="70"/>
      <c r="E122" s="71" t="s">
        <v>63</v>
      </c>
      <c r="F122" s="102"/>
      <c r="G122" s="102"/>
      <c r="H122" s="102"/>
      <c r="I122" s="102"/>
      <c r="J122" s="102"/>
      <c r="K122" s="72"/>
      <c r="R122" s="62"/>
    </row>
    <row r="123" spans="1:21" s="68" customFormat="1" ht="21" customHeight="1" x14ac:dyDescent="0.3">
      <c r="A123" s="1"/>
      <c r="B123" s="69"/>
      <c r="C123" s="70"/>
      <c r="D123" s="70"/>
      <c r="E123" s="71" t="s">
        <v>67</v>
      </c>
      <c r="F123" s="93" t="s">
        <v>201</v>
      </c>
      <c r="G123" s="93"/>
      <c r="H123" s="93"/>
      <c r="I123" s="93"/>
      <c r="J123" s="93"/>
      <c r="K123" s="93"/>
      <c r="L123" s="93"/>
      <c r="M123" s="93"/>
      <c r="R123" s="62"/>
    </row>
    <row r="124" spans="1:21" s="1" customFormat="1" ht="25.5" customHeight="1" x14ac:dyDescent="0.3">
      <c r="B124" s="13"/>
      <c r="C124" s="73">
        <v>3</v>
      </c>
      <c r="D124" s="73" t="s">
        <v>47</v>
      </c>
      <c r="E124" s="74" t="s">
        <v>207</v>
      </c>
      <c r="F124" s="81" t="s">
        <v>203</v>
      </c>
      <c r="G124" s="82"/>
      <c r="H124" s="82"/>
      <c r="I124" s="83"/>
      <c r="J124" s="59" t="s">
        <v>48</v>
      </c>
      <c r="K124" s="6">
        <f>+K117+K121</f>
        <v>248</v>
      </c>
      <c r="L124" s="84"/>
      <c r="M124" s="85"/>
      <c r="N124" s="90">
        <f>+K124*L124</f>
        <v>0</v>
      </c>
      <c r="O124" s="91"/>
      <c r="P124" s="91"/>
      <c r="Q124" s="92"/>
      <c r="R124" s="15"/>
    </row>
    <row r="125" spans="1:21" s="68" customFormat="1" ht="12" customHeight="1" x14ac:dyDescent="0.3">
      <c r="A125" s="1"/>
      <c r="B125" s="69"/>
      <c r="C125" s="70"/>
      <c r="D125" s="70"/>
      <c r="E125" s="71" t="s">
        <v>63</v>
      </c>
      <c r="F125" s="102"/>
      <c r="G125" s="102"/>
      <c r="H125" s="102"/>
      <c r="I125" s="102"/>
      <c r="J125" s="102"/>
      <c r="K125" s="72"/>
      <c r="R125" s="62"/>
    </row>
    <row r="126" spans="1:21" s="68" customFormat="1" ht="21" customHeight="1" x14ac:dyDescent="0.3">
      <c r="A126" s="1"/>
      <c r="B126" s="69"/>
      <c r="C126" s="70"/>
      <c r="D126" s="70"/>
      <c r="E126" s="71" t="s">
        <v>67</v>
      </c>
      <c r="F126" s="93" t="s">
        <v>204</v>
      </c>
      <c r="G126" s="93"/>
      <c r="H126" s="93"/>
      <c r="I126" s="93"/>
      <c r="J126" s="93"/>
      <c r="K126" s="93"/>
      <c r="L126" s="93"/>
      <c r="M126" s="93"/>
      <c r="R126" s="62"/>
    </row>
    <row r="127" spans="1:21" s="1" customFormat="1" ht="25.5" customHeight="1" x14ac:dyDescent="0.3">
      <c r="B127" s="13"/>
      <c r="C127" s="73">
        <v>4</v>
      </c>
      <c r="D127" s="73" t="s">
        <v>47</v>
      </c>
      <c r="E127" s="74" t="s">
        <v>206</v>
      </c>
      <c r="F127" s="81" t="s">
        <v>205</v>
      </c>
      <c r="G127" s="82"/>
      <c r="H127" s="82"/>
      <c r="I127" s="83"/>
      <c r="J127" s="59" t="s">
        <v>176</v>
      </c>
      <c r="K127" s="6">
        <v>97.4</v>
      </c>
      <c r="L127" s="84"/>
      <c r="M127" s="85"/>
      <c r="N127" s="90">
        <f>+K127*L127</f>
        <v>0</v>
      </c>
      <c r="O127" s="91"/>
      <c r="P127" s="91"/>
      <c r="Q127" s="92"/>
      <c r="R127" s="15"/>
    </row>
    <row r="128" spans="1:21" s="68" customFormat="1" ht="12" customHeight="1" x14ac:dyDescent="0.3">
      <c r="A128" s="1"/>
      <c r="B128" s="69"/>
      <c r="C128" s="70"/>
      <c r="D128" s="70"/>
      <c r="E128" s="71" t="s">
        <v>63</v>
      </c>
      <c r="F128" s="102"/>
      <c r="G128" s="102"/>
      <c r="H128" s="102"/>
      <c r="I128" s="102"/>
      <c r="J128" s="102"/>
      <c r="K128" s="72"/>
      <c r="R128" s="62"/>
    </row>
    <row r="129" spans="1:21" s="68" customFormat="1" ht="21" customHeight="1" x14ac:dyDescent="0.3">
      <c r="A129" s="1"/>
      <c r="B129" s="69"/>
      <c r="C129" s="70"/>
      <c r="D129" s="70"/>
      <c r="E129" s="71" t="s">
        <v>67</v>
      </c>
      <c r="F129" s="93" t="s">
        <v>208</v>
      </c>
      <c r="G129" s="93"/>
      <c r="H129" s="93"/>
      <c r="I129" s="93"/>
      <c r="J129" s="93"/>
      <c r="K129" s="93"/>
      <c r="L129" s="93"/>
      <c r="M129" s="93"/>
      <c r="R129" s="62"/>
    </row>
    <row r="130" spans="1:21" s="1" customFormat="1" ht="25.5" customHeight="1" x14ac:dyDescent="0.3">
      <c r="B130" s="13"/>
      <c r="C130" s="73">
        <v>5</v>
      </c>
      <c r="D130" s="73" t="s">
        <v>47</v>
      </c>
      <c r="E130" s="74" t="s">
        <v>209</v>
      </c>
      <c r="F130" s="81" t="s">
        <v>210</v>
      </c>
      <c r="G130" s="82"/>
      <c r="H130" s="82"/>
      <c r="I130" s="83"/>
      <c r="J130" s="59" t="s">
        <v>176</v>
      </c>
      <c r="K130" s="6">
        <f>+K131+K132</f>
        <v>43</v>
      </c>
      <c r="L130" s="84"/>
      <c r="M130" s="85"/>
      <c r="N130" s="90">
        <f>+K130*L130</f>
        <v>0</v>
      </c>
      <c r="O130" s="91"/>
      <c r="P130" s="91"/>
      <c r="Q130" s="92"/>
      <c r="R130" s="15"/>
    </row>
    <row r="131" spans="1:21" s="68" customFormat="1" ht="12" customHeight="1" x14ac:dyDescent="0.3">
      <c r="A131" s="1"/>
      <c r="B131" s="69"/>
      <c r="C131" s="70"/>
      <c r="D131" s="70"/>
      <c r="E131" s="71" t="s">
        <v>63</v>
      </c>
      <c r="F131" s="102" t="s">
        <v>211</v>
      </c>
      <c r="G131" s="102"/>
      <c r="H131" s="102"/>
      <c r="I131" s="102"/>
      <c r="J131" s="102"/>
      <c r="K131" s="72">
        <f>43-25</f>
        <v>18</v>
      </c>
      <c r="R131" s="62"/>
    </row>
    <row r="132" spans="1:21" s="68" customFormat="1" ht="12" customHeight="1" x14ac:dyDescent="0.3">
      <c r="A132" s="1"/>
      <c r="B132" s="69"/>
      <c r="C132" s="70"/>
      <c r="D132" s="70"/>
      <c r="E132" s="71"/>
      <c r="F132" s="101" t="s">
        <v>212</v>
      </c>
      <c r="G132" s="101"/>
      <c r="H132" s="101"/>
      <c r="I132" s="101"/>
      <c r="J132" s="101"/>
      <c r="K132" s="72">
        <v>25</v>
      </c>
      <c r="R132" s="62"/>
    </row>
    <row r="133" spans="1:21" s="68" customFormat="1" ht="21" customHeight="1" x14ac:dyDescent="0.3">
      <c r="A133" s="1"/>
      <c r="B133" s="69"/>
      <c r="C133" s="70"/>
      <c r="D133" s="70"/>
      <c r="E133" s="71" t="s">
        <v>67</v>
      </c>
      <c r="F133" s="93" t="s">
        <v>208</v>
      </c>
      <c r="G133" s="93"/>
      <c r="H133" s="93"/>
      <c r="I133" s="93"/>
      <c r="J133" s="93"/>
      <c r="K133" s="93"/>
      <c r="L133" s="93"/>
      <c r="M133" s="93"/>
      <c r="R133" s="62"/>
    </row>
    <row r="134" spans="1:21" s="1" customFormat="1" ht="25.5" customHeight="1" x14ac:dyDescent="0.3">
      <c r="B134" s="13"/>
      <c r="C134" s="73">
        <v>6</v>
      </c>
      <c r="D134" s="73" t="s">
        <v>47</v>
      </c>
      <c r="E134" s="74" t="s">
        <v>213</v>
      </c>
      <c r="F134" s="81" t="s">
        <v>214</v>
      </c>
      <c r="G134" s="82"/>
      <c r="H134" s="82"/>
      <c r="I134" s="83"/>
      <c r="J134" s="59" t="s">
        <v>48</v>
      </c>
      <c r="K134" s="6">
        <v>175</v>
      </c>
      <c r="L134" s="84"/>
      <c r="M134" s="85"/>
      <c r="N134" s="90">
        <f>+K134*L134</f>
        <v>0</v>
      </c>
      <c r="O134" s="91"/>
      <c r="P134" s="91"/>
      <c r="Q134" s="92"/>
      <c r="R134" s="15"/>
    </row>
    <row r="135" spans="1:21" s="68" customFormat="1" ht="12" customHeight="1" x14ac:dyDescent="0.3">
      <c r="A135" s="1"/>
      <c r="B135" s="69"/>
      <c r="C135" s="70"/>
      <c r="D135" s="70"/>
      <c r="E135" s="71" t="s">
        <v>63</v>
      </c>
      <c r="F135" s="102"/>
      <c r="G135" s="102"/>
      <c r="H135" s="102"/>
      <c r="I135" s="102"/>
      <c r="J135" s="102"/>
      <c r="K135" s="72"/>
      <c r="R135" s="62"/>
    </row>
    <row r="136" spans="1:21" s="1" customFormat="1" ht="25.5" customHeight="1" x14ac:dyDescent="0.3">
      <c r="B136" s="13"/>
      <c r="C136" s="73">
        <v>7</v>
      </c>
      <c r="D136" s="73" t="s">
        <v>47</v>
      </c>
      <c r="E136" s="74" t="s">
        <v>215</v>
      </c>
      <c r="F136" s="81" t="s">
        <v>217</v>
      </c>
      <c r="G136" s="82"/>
      <c r="H136" s="82"/>
      <c r="I136" s="83"/>
      <c r="J136" s="59" t="s">
        <v>92</v>
      </c>
      <c r="K136" s="6">
        <f>+K134*0.25</f>
        <v>43.75</v>
      </c>
      <c r="L136" s="84"/>
      <c r="M136" s="85"/>
      <c r="N136" s="90">
        <f>+K136*L136</f>
        <v>0</v>
      </c>
      <c r="O136" s="91"/>
      <c r="P136" s="91"/>
      <c r="Q136" s="92"/>
      <c r="R136" s="15"/>
    </row>
    <row r="137" spans="1:21" s="68" customFormat="1" ht="12" customHeight="1" x14ac:dyDescent="0.3">
      <c r="A137" s="1"/>
      <c r="B137" s="69"/>
      <c r="C137" s="70"/>
      <c r="D137" s="70"/>
      <c r="E137" s="71" t="s">
        <v>63</v>
      </c>
      <c r="F137" s="102"/>
      <c r="G137" s="102"/>
      <c r="H137" s="102"/>
      <c r="I137" s="102"/>
      <c r="J137" s="102"/>
      <c r="K137" s="72"/>
      <c r="R137" s="62"/>
    </row>
    <row r="138" spans="1:21" s="68" customFormat="1" ht="21" customHeight="1" x14ac:dyDescent="0.3">
      <c r="A138" s="1"/>
      <c r="B138" s="69"/>
      <c r="C138" s="70"/>
      <c r="D138" s="70"/>
      <c r="E138" s="71" t="s">
        <v>67</v>
      </c>
      <c r="F138" s="93"/>
      <c r="G138" s="93"/>
      <c r="H138" s="93"/>
      <c r="I138" s="93"/>
      <c r="J138" s="93"/>
      <c r="K138" s="93"/>
      <c r="L138" s="93"/>
      <c r="M138" s="93"/>
      <c r="R138" s="62"/>
    </row>
    <row r="139" spans="1:21" s="1" customFormat="1" ht="25.5" customHeight="1" x14ac:dyDescent="0.3">
      <c r="B139" s="13"/>
      <c r="C139" s="73">
        <v>8</v>
      </c>
      <c r="D139" s="73" t="s">
        <v>47</v>
      </c>
      <c r="E139" s="74" t="s">
        <v>218</v>
      </c>
      <c r="F139" s="81" t="s">
        <v>216</v>
      </c>
      <c r="G139" s="82"/>
      <c r="H139" s="82"/>
      <c r="I139" s="83"/>
      <c r="J139" s="59" t="s">
        <v>92</v>
      </c>
      <c r="K139" s="6">
        <f>+K136</f>
        <v>43.75</v>
      </c>
      <c r="L139" s="84"/>
      <c r="M139" s="85"/>
      <c r="N139" s="90">
        <f>+K139*L139</f>
        <v>0</v>
      </c>
      <c r="O139" s="91"/>
      <c r="P139" s="91"/>
      <c r="Q139" s="92"/>
      <c r="R139" s="15"/>
    </row>
    <row r="140" spans="1:21" s="68" customFormat="1" ht="12" customHeight="1" x14ac:dyDescent="0.3">
      <c r="A140" s="1"/>
      <c r="B140" s="69"/>
      <c r="C140" s="70"/>
      <c r="D140" s="70"/>
      <c r="E140" s="71" t="s">
        <v>63</v>
      </c>
      <c r="F140" s="102"/>
      <c r="G140" s="102"/>
      <c r="H140" s="102"/>
      <c r="I140" s="102"/>
      <c r="J140" s="102"/>
      <c r="K140" s="72"/>
      <c r="R140" s="62"/>
    </row>
    <row r="141" spans="1:21" s="68" customFormat="1" ht="21" customHeight="1" x14ac:dyDescent="0.3">
      <c r="A141" s="1"/>
      <c r="B141" s="69"/>
      <c r="C141" s="70"/>
      <c r="D141" s="70"/>
      <c r="E141" s="71" t="s">
        <v>67</v>
      </c>
      <c r="F141" s="93"/>
      <c r="G141" s="93"/>
      <c r="H141" s="93"/>
      <c r="I141" s="93"/>
      <c r="J141" s="93"/>
      <c r="K141" s="93"/>
      <c r="L141" s="93"/>
      <c r="M141" s="93"/>
      <c r="R141" s="62"/>
    </row>
    <row r="142" spans="1:21" s="76" customFormat="1" ht="30.75" customHeight="1" x14ac:dyDescent="0.3">
      <c r="B142" s="77"/>
      <c r="C142" s="78"/>
      <c r="D142" s="79" t="s">
        <v>241</v>
      </c>
      <c r="E142" s="79"/>
      <c r="F142" s="79"/>
      <c r="G142" s="79"/>
      <c r="H142" s="79"/>
      <c r="I142" s="79"/>
      <c r="J142" s="79"/>
      <c r="K142" s="79"/>
      <c r="L142" s="79"/>
      <c r="M142" s="79"/>
      <c r="N142" s="114">
        <f>SUM(N143:Q146)</f>
        <v>0</v>
      </c>
      <c r="O142" s="115"/>
      <c r="P142" s="115"/>
      <c r="Q142" s="115"/>
      <c r="R142" s="80"/>
      <c r="U142" s="1"/>
    </row>
    <row r="143" spans="1:21" s="1" customFormat="1" ht="25.5" customHeight="1" x14ac:dyDescent="0.3">
      <c r="B143" s="13"/>
      <c r="C143" s="73">
        <v>9</v>
      </c>
      <c r="D143" s="73" t="s">
        <v>47</v>
      </c>
      <c r="E143" s="74" t="s">
        <v>178</v>
      </c>
      <c r="F143" s="81" t="s">
        <v>177</v>
      </c>
      <c r="G143" s="82"/>
      <c r="H143" s="82"/>
      <c r="I143" s="83"/>
      <c r="J143" s="59" t="s">
        <v>176</v>
      </c>
      <c r="K143" s="6">
        <v>182.43</v>
      </c>
      <c r="L143" s="84"/>
      <c r="M143" s="85"/>
      <c r="N143" s="90">
        <f>+K143*L143</f>
        <v>0</v>
      </c>
      <c r="O143" s="91"/>
      <c r="P143" s="91"/>
      <c r="Q143" s="92"/>
      <c r="R143" s="15"/>
    </row>
    <row r="144" spans="1:21" s="63" customFormat="1" ht="20.100000000000001" customHeight="1" x14ac:dyDescent="0.3">
      <c r="A144" s="1"/>
      <c r="B144" s="61"/>
      <c r="C144" s="60">
        <v>10</v>
      </c>
      <c r="D144" s="64" t="s">
        <v>51</v>
      </c>
      <c r="E144" s="65" t="s">
        <v>179</v>
      </c>
      <c r="F144" s="97" t="s">
        <v>345</v>
      </c>
      <c r="G144" s="98"/>
      <c r="H144" s="98"/>
      <c r="I144" s="99"/>
      <c r="J144" s="66" t="s">
        <v>176</v>
      </c>
      <c r="K144" s="67">
        <f>+K143</f>
        <v>182.43</v>
      </c>
      <c r="L144" s="100"/>
      <c r="M144" s="85"/>
      <c r="N144" s="94">
        <f>ROUND(L144*K144,2)</f>
        <v>0</v>
      </c>
      <c r="O144" s="95"/>
      <c r="P144" s="95"/>
      <c r="Q144" s="96"/>
      <c r="R144" s="62"/>
    </row>
    <row r="145" spans="1:21" s="1" customFormat="1" ht="25.5" customHeight="1" x14ac:dyDescent="0.3">
      <c r="B145" s="13"/>
      <c r="C145" s="73">
        <v>11</v>
      </c>
      <c r="D145" s="73" t="s">
        <v>47</v>
      </c>
      <c r="E145" s="74" t="s">
        <v>183</v>
      </c>
      <c r="F145" s="81" t="s">
        <v>181</v>
      </c>
      <c r="G145" s="82"/>
      <c r="H145" s="82"/>
      <c r="I145" s="83"/>
      <c r="J145" s="59" t="s">
        <v>176</v>
      </c>
      <c r="K145" s="6">
        <v>44.36</v>
      </c>
      <c r="L145" s="84"/>
      <c r="M145" s="85"/>
      <c r="N145" s="90">
        <f>+K145*L145</f>
        <v>0</v>
      </c>
      <c r="O145" s="91"/>
      <c r="P145" s="91"/>
      <c r="Q145" s="92"/>
      <c r="R145" s="15"/>
    </row>
    <row r="146" spans="1:21" s="68" customFormat="1" ht="21" customHeight="1" x14ac:dyDescent="0.3">
      <c r="A146" s="1"/>
      <c r="B146" s="69"/>
      <c r="C146" s="70"/>
      <c r="D146" s="70"/>
      <c r="E146" s="71" t="s">
        <v>67</v>
      </c>
      <c r="F146" s="93" t="s">
        <v>182</v>
      </c>
      <c r="G146" s="93"/>
      <c r="H146" s="93"/>
      <c r="I146" s="93"/>
      <c r="J146" s="93"/>
      <c r="K146" s="93"/>
      <c r="L146" s="93"/>
      <c r="M146" s="93"/>
      <c r="R146" s="62"/>
    </row>
    <row r="147" spans="1:21" s="1" customFormat="1" ht="25.5" customHeight="1" x14ac:dyDescent="0.3">
      <c r="B147" s="13"/>
      <c r="C147" s="73">
        <v>12</v>
      </c>
      <c r="D147" s="73" t="s">
        <v>47</v>
      </c>
      <c r="E147" s="74" t="s">
        <v>220</v>
      </c>
      <c r="F147" s="81" t="s">
        <v>219</v>
      </c>
      <c r="G147" s="82"/>
      <c r="H147" s="82"/>
      <c r="I147" s="83"/>
      <c r="J147" s="59" t="s">
        <v>176</v>
      </c>
      <c r="K147" s="6">
        <v>20.92</v>
      </c>
      <c r="L147" s="84"/>
      <c r="M147" s="85"/>
      <c r="N147" s="90">
        <f>+K147*L147</f>
        <v>0</v>
      </c>
      <c r="O147" s="91"/>
      <c r="P147" s="91"/>
      <c r="Q147" s="92"/>
      <c r="R147" s="15"/>
    </row>
    <row r="148" spans="1:21" s="63" customFormat="1" ht="25.5" customHeight="1" x14ac:dyDescent="0.3">
      <c r="A148" s="1"/>
      <c r="B148" s="61"/>
      <c r="C148" s="60">
        <v>13</v>
      </c>
      <c r="D148" s="64" t="s">
        <v>51</v>
      </c>
      <c r="E148" s="65" t="s">
        <v>221</v>
      </c>
      <c r="F148" s="97" t="s">
        <v>344</v>
      </c>
      <c r="G148" s="98"/>
      <c r="H148" s="98"/>
      <c r="I148" s="99"/>
      <c r="J148" s="66" t="s">
        <v>50</v>
      </c>
      <c r="K148" s="67">
        <f>10/0.2</f>
        <v>50</v>
      </c>
      <c r="L148" s="100"/>
      <c r="M148" s="85"/>
      <c r="N148" s="94">
        <f>ROUND(L148*K148,2)</f>
        <v>0</v>
      </c>
      <c r="O148" s="95"/>
      <c r="P148" s="95"/>
      <c r="Q148" s="96"/>
      <c r="R148" s="62"/>
    </row>
    <row r="149" spans="1:21" s="63" customFormat="1" ht="25.5" customHeight="1" x14ac:dyDescent="0.3">
      <c r="A149" s="1"/>
      <c r="B149" s="61"/>
      <c r="C149" s="60">
        <v>14</v>
      </c>
      <c r="D149" s="64" t="s">
        <v>51</v>
      </c>
      <c r="E149" s="65" t="s">
        <v>222</v>
      </c>
      <c r="F149" s="97" t="s">
        <v>343</v>
      </c>
      <c r="G149" s="98"/>
      <c r="H149" s="98"/>
      <c r="I149" s="99"/>
      <c r="J149" s="66" t="s">
        <v>50</v>
      </c>
      <c r="K149" s="67">
        <f>10/0.2</f>
        <v>50</v>
      </c>
      <c r="L149" s="100"/>
      <c r="M149" s="85"/>
      <c r="N149" s="94">
        <f>ROUND(L149*K149,2)</f>
        <v>0</v>
      </c>
      <c r="O149" s="95"/>
      <c r="P149" s="95"/>
      <c r="Q149" s="96"/>
      <c r="R149" s="62"/>
    </row>
    <row r="150" spans="1:21" s="1" customFormat="1" ht="25.5" customHeight="1" x14ac:dyDescent="0.3">
      <c r="B150" s="13"/>
      <c r="C150" s="73">
        <v>15</v>
      </c>
      <c r="D150" s="73" t="s">
        <v>47</v>
      </c>
      <c r="E150" s="74" t="s">
        <v>193</v>
      </c>
      <c r="F150" s="81" t="s">
        <v>251</v>
      </c>
      <c r="G150" s="82"/>
      <c r="H150" s="82"/>
      <c r="I150" s="83"/>
      <c r="J150" s="59" t="s">
        <v>176</v>
      </c>
      <c r="K150" s="6">
        <v>16.36</v>
      </c>
      <c r="L150" s="84"/>
      <c r="M150" s="85"/>
      <c r="N150" s="90">
        <f>+K150*L150</f>
        <v>0</v>
      </c>
      <c r="O150" s="91"/>
      <c r="P150" s="91"/>
      <c r="Q150" s="92"/>
      <c r="R150" s="15"/>
    </row>
    <row r="151" spans="1:21" s="76" customFormat="1" ht="30.75" customHeight="1" x14ac:dyDescent="0.3">
      <c r="B151" s="77"/>
      <c r="C151" s="78"/>
      <c r="D151" s="79" t="s">
        <v>242</v>
      </c>
      <c r="E151" s="79"/>
      <c r="F151" s="79"/>
      <c r="G151" s="79"/>
      <c r="H151" s="79"/>
      <c r="I151" s="79"/>
      <c r="J151" s="79"/>
      <c r="K151" s="79"/>
      <c r="L151" s="79"/>
      <c r="M151" s="79"/>
      <c r="N151" s="114">
        <f>SUM(N152:Q158)</f>
        <v>0</v>
      </c>
      <c r="O151" s="115"/>
      <c r="P151" s="115"/>
      <c r="Q151" s="115"/>
      <c r="R151" s="80"/>
      <c r="U151" s="1"/>
    </row>
    <row r="152" spans="1:21" s="1" customFormat="1" ht="25.5" customHeight="1" x14ac:dyDescent="0.3">
      <c r="B152" s="13"/>
      <c r="C152" s="73">
        <v>16</v>
      </c>
      <c r="D152" s="73" t="s">
        <v>47</v>
      </c>
      <c r="E152" s="74" t="s">
        <v>164</v>
      </c>
      <c r="F152" s="81" t="s">
        <v>161</v>
      </c>
      <c r="G152" s="82"/>
      <c r="H152" s="82"/>
      <c r="I152" s="83"/>
      <c r="J152" s="59" t="s">
        <v>48</v>
      </c>
      <c r="K152" s="6">
        <v>164.4</v>
      </c>
      <c r="L152" s="84"/>
      <c r="M152" s="85"/>
      <c r="N152" s="90">
        <f>+K152*L152</f>
        <v>0</v>
      </c>
      <c r="O152" s="91"/>
      <c r="P152" s="91"/>
      <c r="Q152" s="92"/>
      <c r="R152" s="15"/>
    </row>
    <row r="153" spans="1:21" s="1" customFormat="1" ht="25.5" customHeight="1" x14ac:dyDescent="0.3">
      <c r="B153" s="13"/>
      <c r="C153" s="73">
        <v>17</v>
      </c>
      <c r="D153" s="73" t="s">
        <v>47</v>
      </c>
      <c r="E153" s="74" t="s">
        <v>165</v>
      </c>
      <c r="F153" s="81" t="s">
        <v>166</v>
      </c>
      <c r="G153" s="82"/>
      <c r="H153" s="82"/>
      <c r="I153" s="83"/>
      <c r="J153" s="59" t="s">
        <v>48</v>
      </c>
      <c r="K153" s="6">
        <f t="shared" ref="K153:K158" si="0">+K152</f>
        <v>164.4</v>
      </c>
      <c r="L153" s="84"/>
      <c r="M153" s="85"/>
      <c r="N153" s="90">
        <f t="shared" ref="N153" si="1">+K153*L153</f>
        <v>0</v>
      </c>
      <c r="O153" s="91"/>
      <c r="P153" s="91"/>
      <c r="Q153" s="92"/>
      <c r="R153" s="15"/>
    </row>
    <row r="154" spans="1:21" s="1" customFormat="1" ht="25.5" customHeight="1" x14ac:dyDescent="0.3">
      <c r="B154" s="13"/>
      <c r="C154" s="73">
        <v>18</v>
      </c>
      <c r="D154" s="73" t="s">
        <v>47</v>
      </c>
      <c r="E154" s="74" t="s">
        <v>168</v>
      </c>
      <c r="F154" s="81" t="s">
        <v>167</v>
      </c>
      <c r="G154" s="82"/>
      <c r="H154" s="82"/>
      <c r="I154" s="83"/>
      <c r="J154" s="59" t="s">
        <v>48</v>
      </c>
      <c r="K154" s="6">
        <f t="shared" si="0"/>
        <v>164.4</v>
      </c>
      <c r="L154" s="84"/>
      <c r="M154" s="85"/>
      <c r="N154" s="90">
        <f t="shared" ref="N154" si="2">+K154*L154</f>
        <v>0</v>
      </c>
      <c r="O154" s="91"/>
      <c r="P154" s="91"/>
      <c r="Q154" s="92"/>
      <c r="R154" s="15"/>
    </row>
    <row r="155" spans="1:21" s="1" customFormat="1" ht="25.5" customHeight="1" x14ac:dyDescent="0.3">
      <c r="B155" s="13"/>
      <c r="C155" s="73">
        <v>19</v>
      </c>
      <c r="D155" s="73" t="s">
        <v>47</v>
      </c>
      <c r="E155" s="74" t="s">
        <v>169</v>
      </c>
      <c r="F155" s="81" t="s">
        <v>170</v>
      </c>
      <c r="G155" s="82"/>
      <c r="H155" s="82"/>
      <c r="I155" s="83"/>
      <c r="J155" s="59" t="s">
        <v>48</v>
      </c>
      <c r="K155" s="6">
        <f t="shared" si="0"/>
        <v>164.4</v>
      </c>
      <c r="L155" s="84"/>
      <c r="M155" s="85"/>
      <c r="N155" s="90">
        <f t="shared" ref="N155" si="3">+K155*L155</f>
        <v>0</v>
      </c>
      <c r="O155" s="91"/>
      <c r="P155" s="91"/>
      <c r="Q155" s="92"/>
      <c r="R155" s="15"/>
    </row>
    <row r="156" spans="1:21" s="1" customFormat="1" ht="25.5" customHeight="1" x14ac:dyDescent="0.3">
      <c r="B156" s="13"/>
      <c r="C156" s="73">
        <v>20</v>
      </c>
      <c r="D156" s="73" t="s">
        <v>47</v>
      </c>
      <c r="E156" s="74" t="s">
        <v>171</v>
      </c>
      <c r="F156" s="81" t="s">
        <v>172</v>
      </c>
      <c r="G156" s="82"/>
      <c r="H156" s="82"/>
      <c r="I156" s="83"/>
      <c r="J156" s="59" t="s">
        <v>48</v>
      </c>
      <c r="K156" s="6">
        <f t="shared" si="0"/>
        <v>164.4</v>
      </c>
      <c r="L156" s="84"/>
      <c r="M156" s="85"/>
      <c r="N156" s="90">
        <f t="shared" ref="N156" si="4">+K156*L156</f>
        <v>0</v>
      </c>
      <c r="O156" s="91"/>
      <c r="P156" s="91"/>
      <c r="Q156" s="92"/>
      <c r="R156" s="15"/>
    </row>
    <row r="157" spans="1:21" s="1" customFormat="1" ht="25.5" customHeight="1" x14ac:dyDescent="0.3">
      <c r="B157" s="13"/>
      <c r="C157" s="73">
        <v>21</v>
      </c>
      <c r="D157" s="73" t="s">
        <v>47</v>
      </c>
      <c r="E157" s="74" t="s">
        <v>171</v>
      </c>
      <c r="F157" s="81" t="s">
        <v>173</v>
      </c>
      <c r="G157" s="82"/>
      <c r="H157" s="82"/>
      <c r="I157" s="83"/>
      <c r="J157" s="59" t="s">
        <v>48</v>
      </c>
      <c r="K157" s="6">
        <f t="shared" si="0"/>
        <v>164.4</v>
      </c>
      <c r="L157" s="84"/>
      <c r="M157" s="85"/>
      <c r="N157" s="90">
        <f t="shared" ref="N157" si="5">+K157*L157</f>
        <v>0</v>
      </c>
      <c r="O157" s="91"/>
      <c r="P157" s="91"/>
      <c r="Q157" s="92"/>
      <c r="R157" s="15"/>
    </row>
    <row r="158" spans="1:21" s="1" customFormat="1" ht="25.5" customHeight="1" x14ac:dyDescent="0.3">
      <c r="B158" s="13"/>
      <c r="C158" s="73">
        <v>22</v>
      </c>
      <c r="D158" s="73" t="s">
        <v>47</v>
      </c>
      <c r="E158" s="74" t="s">
        <v>174</v>
      </c>
      <c r="F158" s="81" t="s">
        <v>175</v>
      </c>
      <c r="G158" s="82"/>
      <c r="H158" s="82"/>
      <c r="I158" s="83"/>
      <c r="J158" s="59" t="s">
        <v>48</v>
      </c>
      <c r="K158" s="6">
        <f t="shared" si="0"/>
        <v>164.4</v>
      </c>
      <c r="L158" s="84"/>
      <c r="M158" s="85"/>
      <c r="N158" s="90">
        <f t="shared" ref="N158" si="6">+K158*L158</f>
        <v>0</v>
      </c>
      <c r="O158" s="91"/>
      <c r="P158" s="91"/>
      <c r="Q158" s="92"/>
      <c r="R158" s="15"/>
    </row>
    <row r="159" spans="1:21" s="76" customFormat="1" ht="30.75" customHeight="1" x14ac:dyDescent="0.3">
      <c r="B159" s="77"/>
      <c r="C159" s="78"/>
      <c r="D159" s="79" t="s">
        <v>243</v>
      </c>
      <c r="E159" s="79"/>
      <c r="F159" s="79"/>
      <c r="G159" s="79"/>
      <c r="H159" s="79"/>
      <c r="I159" s="79"/>
      <c r="J159" s="79"/>
      <c r="K159" s="79"/>
      <c r="L159" s="79"/>
      <c r="M159" s="79"/>
      <c r="N159" s="114">
        <f>SUM(N160:Q165)</f>
        <v>0</v>
      </c>
      <c r="O159" s="115"/>
      <c r="P159" s="115"/>
      <c r="Q159" s="115"/>
      <c r="R159" s="80"/>
      <c r="U159" s="1"/>
    </row>
    <row r="160" spans="1:21" s="1" customFormat="1" ht="25.5" customHeight="1" x14ac:dyDescent="0.3">
      <c r="B160" s="13"/>
      <c r="C160" s="73">
        <f>+C153+1</f>
        <v>18</v>
      </c>
      <c r="D160" s="73" t="s">
        <v>47</v>
      </c>
      <c r="E160" s="74" t="s">
        <v>164</v>
      </c>
      <c r="F160" s="81" t="s">
        <v>161</v>
      </c>
      <c r="G160" s="82"/>
      <c r="H160" s="82"/>
      <c r="I160" s="83"/>
      <c r="J160" s="59" t="s">
        <v>48</v>
      </c>
      <c r="K160" s="6">
        <v>56.6</v>
      </c>
      <c r="L160" s="84"/>
      <c r="M160" s="85"/>
      <c r="N160" s="90">
        <f>+K160*L160</f>
        <v>0</v>
      </c>
      <c r="O160" s="91"/>
      <c r="P160" s="91"/>
      <c r="Q160" s="92"/>
      <c r="R160" s="15"/>
    </row>
    <row r="161" spans="1:21" s="1" customFormat="1" ht="25.5" customHeight="1" x14ac:dyDescent="0.3">
      <c r="B161" s="13"/>
      <c r="C161" s="73">
        <f t="shared" ref="C161:C162" si="7">+C160+1</f>
        <v>19</v>
      </c>
      <c r="D161" s="73" t="s">
        <v>47</v>
      </c>
      <c r="E161" s="74" t="s">
        <v>162</v>
      </c>
      <c r="F161" s="81" t="s">
        <v>163</v>
      </c>
      <c r="G161" s="82"/>
      <c r="H161" s="82"/>
      <c r="I161" s="83"/>
      <c r="J161" s="59" t="s">
        <v>48</v>
      </c>
      <c r="K161" s="6">
        <f>+K160</f>
        <v>56.6</v>
      </c>
      <c r="L161" s="84"/>
      <c r="M161" s="85"/>
      <c r="N161" s="90">
        <f>+K161*L161</f>
        <v>0</v>
      </c>
      <c r="O161" s="91"/>
      <c r="P161" s="91"/>
      <c r="Q161" s="92"/>
      <c r="R161" s="15"/>
    </row>
    <row r="162" spans="1:21" s="63" customFormat="1" ht="24" customHeight="1" x14ac:dyDescent="0.3">
      <c r="A162" s="1"/>
      <c r="B162" s="61"/>
      <c r="C162" s="60">
        <f t="shared" si="7"/>
        <v>20</v>
      </c>
      <c r="D162" s="64" t="s">
        <v>51</v>
      </c>
      <c r="E162" s="65" t="s">
        <v>184</v>
      </c>
      <c r="F162" s="97" t="s">
        <v>341</v>
      </c>
      <c r="G162" s="98"/>
      <c r="H162" s="98"/>
      <c r="I162" s="99"/>
      <c r="J162" s="66" t="s">
        <v>48</v>
      </c>
      <c r="K162" s="67">
        <f>+K161*1.1</f>
        <v>62.260000000000005</v>
      </c>
      <c r="L162" s="100"/>
      <c r="M162" s="85"/>
      <c r="N162" s="94">
        <f t="shared" ref="N162" si="8">+K162*L162</f>
        <v>0</v>
      </c>
      <c r="O162" s="95"/>
      <c r="P162" s="95"/>
      <c r="Q162" s="96"/>
      <c r="R162" s="62"/>
    </row>
    <row r="163" spans="1:21" s="1" customFormat="1" ht="25.5" customHeight="1" x14ac:dyDescent="0.3">
      <c r="B163" s="13"/>
      <c r="C163" s="73">
        <f>+C160+1</f>
        <v>19</v>
      </c>
      <c r="D163" s="73" t="s">
        <v>47</v>
      </c>
      <c r="E163" s="74" t="s">
        <v>185</v>
      </c>
      <c r="F163" s="81" t="s">
        <v>166</v>
      </c>
      <c r="G163" s="82"/>
      <c r="H163" s="82"/>
      <c r="I163" s="83"/>
      <c r="J163" s="59" t="s">
        <v>48</v>
      </c>
      <c r="K163" s="6">
        <f>+K160</f>
        <v>56.6</v>
      </c>
      <c r="L163" s="84"/>
      <c r="M163" s="85"/>
      <c r="N163" s="90">
        <f t="shared" ref="N163" si="9">+K163*L163</f>
        <v>0</v>
      </c>
      <c r="O163" s="91"/>
      <c r="P163" s="91"/>
      <c r="Q163" s="92"/>
      <c r="R163" s="15"/>
    </row>
    <row r="164" spans="1:21" s="1" customFormat="1" ht="25.5" customHeight="1" x14ac:dyDescent="0.3">
      <c r="B164" s="13"/>
      <c r="C164" s="73">
        <f>+C170+1</f>
        <v>21</v>
      </c>
      <c r="D164" s="73" t="s">
        <v>47</v>
      </c>
      <c r="E164" s="74" t="s">
        <v>186</v>
      </c>
      <c r="F164" s="81" t="s">
        <v>187</v>
      </c>
      <c r="G164" s="82"/>
      <c r="H164" s="82"/>
      <c r="I164" s="83"/>
      <c r="J164" s="59" t="s">
        <v>48</v>
      </c>
      <c r="K164" s="6">
        <f>+K170</f>
        <v>55.7</v>
      </c>
      <c r="L164" s="84"/>
      <c r="M164" s="85"/>
      <c r="N164" s="90">
        <f>ROUND(L164*K164,2)</f>
        <v>0</v>
      </c>
      <c r="O164" s="91"/>
      <c r="P164" s="91"/>
      <c r="Q164" s="92"/>
      <c r="R164" s="15"/>
    </row>
    <row r="165" spans="1:21" s="63" customFormat="1" ht="24" customHeight="1" x14ac:dyDescent="0.3">
      <c r="A165" s="1"/>
      <c r="B165" s="61"/>
      <c r="C165" s="60">
        <f t="shared" ref="C165" si="10">+C164+1</f>
        <v>22</v>
      </c>
      <c r="D165" s="64" t="s">
        <v>51</v>
      </c>
      <c r="E165" s="65" t="s">
        <v>188</v>
      </c>
      <c r="F165" s="97" t="s">
        <v>342</v>
      </c>
      <c r="G165" s="98"/>
      <c r="H165" s="98"/>
      <c r="I165" s="99"/>
      <c r="J165" s="66" t="s">
        <v>48</v>
      </c>
      <c r="K165" s="67">
        <f>+K164*1.1</f>
        <v>61.27000000000001</v>
      </c>
      <c r="L165" s="100"/>
      <c r="M165" s="85"/>
      <c r="N165" s="94">
        <f t="shared" ref="N165" si="11">+K165*L165</f>
        <v>0</v>
      </c>
      <c r="O165" s="95"/>
      <c r="P165" s="95"/>
      <c r="Q165" s="96"/>
      <c r="R165" s="62"/>
    </row>
    <row r="166" spans="1:21" s="76" customFormat="1" ht="30.75" customHeight="1" x14ac:dyDescent="0.3">
      <c r="B166" s="77"/>
      <c r="C166" s="78"/>
      <c r="D166" s="79" t="s">
        <v>325</v>
      </c>
      <c r="E166" s="79"/>
      <c r="F166" s="79"/>
      <c r="G166" s="79"/>
      <c r="H166" s="79"/>
      <c r="I166" s="79"/>
      <c r="J166" s="79"/>
      <c r="K166" s="79"/>
      <c r="L166" s="79"/>
      <c r="M166" s="79"/>
      <c r="N166" s="114">
        <f>SUM(N167:Q173)</f>
        <v>0</v>
      </c>
      <c r="O166" s="115"/>
      <c r="P166" s="115"/>
      <c r="Q166" s="115"/>
      <c r="R166" s="80"/>
      <c r="U166" s="1"/>
    </row>
    <row r="167" spans="1:21" s="1" customFormat="1" ht="25.5" customHeight="1" x14ac:dyDescent="0.3">
      <c r="B167" s="13"/>
      <c r="C167" s="73">
        <f>+C160+1</f>
        <v>19</v>
      </c>
      <c r="D167" s="73" t="s">
        <v>47</v>
      </c>
      <c r="E167" s="74" t="s">
        <v>164</v>
      </c>
      <c r="F167" s="81" t="s">
        <v>161</v>
      </c>
      <c r="G167" s="82"/>
      <c r="H167" s="82"/>
      <c r="I167" s="83"/>
      <c r="J167" s="59" t="s">
        <v>48</v>
      </c>
      <c r="K167" s="6">
        <v>55.7</v>
      </c>
      <c r="L167" s="84"/>
      <c r="M167" s="85"/>
      <c r="N167" s="90">
        <f>+K167*L167</f>
        <v>0</v>
      </c>
      <c r="O167" s="91"/>
      <c r="P167" s="91"/>
      <c r="Q167" s="92"/>
      <c r="R167" s="15"/>
    </row>
    <row r="168" spans="1:21" s="1" customFormat="1" ht="25.5" customHeight="1" x14ac:dyDescent="0.3">
      <c r="B168" s="13"/>
      <c r="C168" s="73">
        <f t="shared" ref="C168:C169" si="12">+C167+1</f>
        <v>20</v>
      </c>
      <c r="D168" s="73" t="s">
        <v>47</v>
      </c>
      <c r="E168" s="74" t="s">
        <v>162</v>
      </c>
      <c r="F168" s="81" t="s">
        <v>163</v>
      </c>
      <c r="G168" s="82"/>
      <c r="H168" s="82"/>
      <c r="I168" s="83"/>
      <c r="J168" s="59" t="s">
        <v>48</v>
      </c>
      <c r="K168" s="6">
        <f>+K167</f>
        <v>55.7</v>
      </c>
      <c r="L168" s="84"/>
      <c r="M168" s="85"/>
      <c r="N168" s="90">
        <f>+K168*L168</f>
        <v>0</v>
      </c>
      <c r="O168" s="91"/>
      <c r="P168" s="91"/>
      <c r="Q168" s="92"/>
      <c r="R168" s="15"/>
    </row>
    <row r="169" spans="1:21" s="63" customFormat="1" ht="24" customHeight="1" x14ac:dyDescent="0.3">
      <c r="A169" s="1"/>
      <c r="B169" s="61"/>
      <c r="C169" s="60">
        <f t="shared" si="12"/>
        <v>21</v>
      </c>
      <c r="D169" s="64" t="s">
        <v>51</v>
      </c>
      <c r="E169" s="65" t="s">
        <v>184</v>
      </c>
      <c r="F169" s="97" t="s">
        <v>341</v>
      </c>
      <c r="G169" s="98"/>
      <c r="H169" s="98"/>
      <c r="I169" s="99"/>
      <c r="J169" s="66" t="s">
        <v>48</v>
      </c>
      <c r="K169" s="67">
        <f>+K168*1.1</f>
        <v>61.27000000000001</v>
      </c>
      <c r="L169" s="100"/>
      <c r="M169" s="85"/>
      <c r="N169" s="94">
        <f t="shared" ref="N169" si="13">+K169*L169</f>
        <v>0</v>
      </c>
      <c r="O169" s="95"/>
      <c r="P169" s="95"/>
      <c r="Q169" s="96"/>
      <c r="R169" s="62"/>
    </row>
    <row r="170" spans="1:21" s="1" customFormat="1" ht="25.5" customHeight="1" x14ac:dyDescent="0.3">
      <c r="B170" s="13"/>
      <c r="C170" s="73">
        <f>+C167+1</f>
        <v>20</v>
      </c>
      <c r="D170" s="73" t="s">
        <v>47</v>
      </c>
      <c r="E170" s="74" t="s">
        <v>185</v>
      </c>
      <c r="F170" s="81" t="s">
        <v>166</v>
      </c>
      <c r="G170" s="82"/>
      <c r="H170" s="82"/>
      <c r="I170" s="83"/>
      <c r="J170" s="59" t="s">
        <v>48</v>
      </c>
      <c r="K170" s="6">
        <f>+K167</f>
        <v>55.7</v>
      </c>
      <c r="L170" s="84"/>
      <c r="M170" s="85"/>
      <c r="N170" s="90">
        <f>+K170*L170</f>
        <v>0</v>
      </c>
      <c r="O170" s="91"/>
      <c r="P170" s="91"/>
      <c r="Q170" s="92"/>
      <c r="R170" s="15"/>
    </row>
    <row r="171" spans="1:21" s="68" customFormat="1" ht="21" customHeight="1" x14ac:dyDescent="0.3">
      <c r="A171" s="1"/>
      <c r="B171" s="69"/>
      <c r="C171" s="70"/>
      <c r="D171" s="70"/>
      <c r="E171" s="71" t="s">
        <v>67</v>
      </c>
      <c r="F171" s="93" t="s">
        <v>189</v>
      </c>
      <c r="G171" s="93"/>
      <c r="H171" s="93"/>
      <c r="I171" s="93"/>
      <c r="J171" s="93"/>
      <c r="K171" s="93"/>
      <c r="L171" s="93"/>
      <c r="M171" s="93"/>
      <c r="R171" s="62"/>
    </row>
    <row r="172" spans="1:21" s="1" customFormat="1" ht="25.5" customHeight="1" x14ac:dyDescent="0.3">
      <c r="B172" s="13"/>
      <c r="C172" s="73">
        <f>+C163+1</f>
        <v>20</v>
      </c>
      <c r="D172" s="73" t="s">
        <v>47</v>
      </c>
      <c r="E172" s="74" t="s">
        <v>190</v>
      </c>
      <c r="F172" s="81" t="s">
        <v>191</v>
      </c>
      <c r="G172" s="82"/>
      <c r="H172" s="82"/>
      <c r="I172" s="83"/>
      <c r="J172" s="59" t="s">
        <v>48</v>
      </c>
      <c r="K172" s="6">
        <f>+K163</f>
        <v>56.6</v>
      </c>
      <c r="L172" s="84"/>
      <c r="M172" s="85"/>
      <c r="N172" s="90">
        <f>ROUND(L172*K172,2)</f>
        <v>0</v>
      </c>
      <c r="O172" s="91"/>
      <c r="P172" s="91"/>
      <c r="Q172" s="92"/>
      <c r="R172" s="15"/>
    </row>
    <row r="173" spans="1:21" s="1" customFormat="1" ht="25.5" customHeight="1" x14ac:dyDescent="0.3">
      <c r="B173" s="13"/>
      <c r="C173" s="73">
        <f>+C171+1</f>
        <v>1</v>
      </c>
      <c r="D173" s="73" t="s">
        <v>47</v>
      </c>
      <c r="E173" s="74" t="s">
        <v>318</v>
      </c>
      <c r="F173" s="81" t="s">
        <v>192</v>
      </c>
      <c r="G173" s="82"/>
      <c r="H173" s="82"/>
      <c r="I173" s="83"/>
      <c r="J173" s="59" t="s">
        <v>48</v>
      </c>
      <c r="K173" s="6">
        <f>+K172</f>
        <v>56.6</v>
      </c>
      <c r="L173" s="84"/>
      <c r="M173" s="85"/>
      <c r="N173" s="90">
        <f>ROUND(L173*K173,2)</f>
        <v>0</v>
      </c>
      <c r="O173" s="91"/>
      <c r="P173" s="91"/>
      <c r="Q173" s="92"/>
      <c r="R173" s="15"/>
    </row>
    <row r="174" spans="1:21" s="68" customFormat="1" ht="21" customHeight="1" x14ac:dyDescent="0.3">
      <c r="A174" s="1"/>
      <c r="B174" s="69"/>
      <c r="C174" s="70"/>
      <c r="D174" s="70"/>
      <c r="E174" s="71" t="s">
        <v>67</v>
      </c>
      <c r="F174" s="93" t="s">
        <v>194</v>
      </c>
      <c r="G174" s="93"/>
      <c r="H174" s="93"/>
      <c r="I174" s="93"/>
      <c r="J174" s="93"/>
      <c r="K174" s="93"/>
      <c r="L174" s="93"/>
      <c r="M174" s="93"/>
      <c r="R174" s="62"/>
    </row>
    <row r="175" spans="1:21" s="76" customFormat="1" ht="30.75" customHeight="1" x14ac:dyDescent="0.3">
      <c r="B175" s="77"/>
      <c r="C175" s="78"/>
      <c r="D175" s="79" t="s">
        <v>244</v>
      </c>
      <c r="E175" s="79"/>
      <c r="F175" s="79"/>
      <c r="G175" s="79"/>
      <c r="H175" s="79"/>
      <c r="I175" s="79"/>
      <c r="J175" s="79"/>
      <c r="K175" s="79"/>
      <c r="L175" s="79"/>
      <c r="M175" s="79"/>
      <c r="N175" s="114">
        <f>SUM(N176:Q184)</f>
        <v>0</v>
      </c>
      <c r="O175" s="115"/>
      <c r="P175" s="115"/>
      <c r="Q175" s="115"/>
      <c r="R175" s="80"/>
      <c r="U175" s="1"/>
    </row>
    <row r="176" spans="1:21" s="1" customFormat="1" ht="25.5" customHeight="1" x14ac:dyDescent="0.3">
      <c r="B176" s="13"/>
      <c r="C176" s="73">
        <f>+C167+1</f>
        <v>20</v>
      </c>
      <c r="D176" s="73" t="s">
        <v>47</v>
      </c>
      <c r="E176" s="74" t="s">
        <v>164</v>
      </c>
      <c r="F176" s="81" t="s">
        <v>161</v>
      </c>
      <c r="G176" s="82"/>
      <c r="H176" s="82"/>
      <c r="I176" s="83"/>
      <c r="J176" s="59" t="s">
        <v>48</v>
      </c>
      <c r="K176" s="6">
        <f>+K180+K182+K184</f>
        <v>169.1</v>
      </c>
      <c r="L176" s="84"/>
      <c r="M176" s="85"/>
      <c r="N176" s="90">
        <f>+K176*L176</f>
        <v>0</v>
      </c>
      <c r="O176" s="91"/>
      <c r="P176" s="91"/>
      <c r="Q176" s="92"/>
      <c r="R176" s="15"/>
    </row>
    <row r="177" spans="1:21" s="1" customFormat="1" ht="25.5" customHeight="1" x14ac:dyDescent="0.3">
      <c r="B177" s="13"/>
      <c r="C177" s="73">
        <f t="shared" ref="C177:C178" si="14">+C176+1</f>
        <v>21</v>
      </c>
      <c r="D177" s="73" t="s">
        <v>47</v>
      </c>
      <c r="E177" s="74" t="s">
        <v>162</v>
      </c>
      <c r="F177" s="81" t="s">
        <v>163</v>
      </c>
      <c r="G177" s="82"/>
      <c r="H177" s="82"/>
      <c r="I177" s="83"/>
      <c r="J177" s="59" t="s">
        <v>48</v>
      </c>
      <c r="K177" s="6">
        <f>+K176</f>
        <v>169.1</v>
      </c>
      <c r="L177" s="84"/>
      <c r="M177" s="85"/>
      <c r="N177" s="90">
        <f>+K177*L177</f>
        <v>0</v>
      </c>
      <c r="O177" s="91"/>
      <c r="P177" s="91"/>
      <c r="Q177" s="92"/>
      <c r="R177" s="15"/>
    </row>
    <row r="178" spans="1:21" s="63" customFormat="1" ht="24" customHeight="1" x14ac:dyDescent="0.3">
      <c r="A178" s="1"/>
      <c r="B178" s="61"/>
      <c r="C178" s="60">
        <f t="shared" si="14"/>
        <v>22</v>
      </c>
      <c r="D178" s="64" t="s">
        <v>51</v>
      </c>
      <c r="E178" s="65" t="s">
        <v>184</v>
      </c>
      <c r="F178" s="97" t="s">
        <v>341</v>
      </c>
      <c r="G178" s="98"/>
      <c r="H178" s="98"/>
      <c r="I178" s="99"/>
      <c r="J178" s="66" t="s">
        <v>48</v>
      </c>
      <c r="K178" s="67">
        <f>+K177*1.1</f>
        <v>186.01000000000002</v>
      </c>
      <c r="L178" s="100"/>
      <c r="M178" s="85"/>
      <c r="N178" s="94">
        <f t="shared" ref="N178" si="15">+K178*L178</f>
        <v>0</v>
      </c>
      <c r="O178" s="95"/>
      <c r="P178" s="95"/>
      <c r="Q178" s="96"/>
      <c r="R178" s="62"/>
    </row>
    <row r="179" spans="1:21" s="68" customFormat="1" ht="21" customHeight="1" x14ac:dyDescent="0.3">
      <c r="A179" s="1"/>
      <c r="B179" s="69"/>
      <c r="C179" s="70"/>
      <c r="D179" s="70"/>
      <c r="E179" s="71" t="s">
        <v>67</v>
      </c>
      <c r="F179" s="93" t="s">
        <v>189</v>
      </c>
      <c r="G179" s="93"/>
      <c r="H179" s="93"/>
      <c r="I179" s="93"/>
      <c r="J179" s="93"/>
      <c r="K179" s="93"/>
      <c r="L179" s="93"/>
      <c r="M179" s="93"/>
      <c r="R179" s="62"/>
    </row>
    <row r="180" spans="1:21" s="1" customFormat="1" ht="25.5" customHeight="1" x14ac:dyDescent="0.3">
      <c r="B180" s="13"/>
      <c r="C180" s="73">
        <v>23</v>
      </c>
      <c r="D180" s="73" t="s">
        <v>47</v>
      </c>
      <c r="E180" s="74" t="s">
        <v>233</v>
      </c>
      <c r="F180" s="81" t="s">
        <v>234</v>
      </c>
      <c r="G180" s="82"/>
      <c r="H180" s="82"/>
      <c r="I180" s="83"/>
      <c r="J180" s="59" t="s">
        <v>48</v>
      </c>
      <c r="K180" s="6">
        <v>65.7</v>
      </c>
      <c r="L180" s="84"/>
      <c r="M180" s="85"/>
      <c r="N180" s="90">
        <f>ROUND(L180*K180,2)</f>
        <v>0</v>
      </c>
      <c r="O180" s="91"/>
      <c r="P180" s="91"/>
      <c r="Q180" s="92"/>
      <c r="R180" s="15"/>
    </row>
    <row r="181" spans="1:21" s="68" customFormat="1" ht="21" customHeight="1" x14ac:dyDescent="0.3">
      <c r="A181" s="1"/>
      <c r="B181" s="69"/>
      <c r="C181" s="70"/>
      <c r="D181" s="70"/>
      <c r="E181" s="71" t="s">
        <v>67</v>
      </c>
      <c r="F181" s="93" t="s">
        <v>235</v>
      </c>
      <c r="G181" s="93"/>
      <c r="H181" s="93"/>
      <c r="I181" s="93"/>
      <c r="J181" s="93"/>
      <c r="K181" s="93"/>
      <c r="L181" s="93"/>
      <c r="M181" s="93"/>
      <c r="R181" s="62"/>
    </row>
    <row r="182" spans="1:21" s="1" customFormat="1" ht="25.5" customHeight="1" x14ac:dyDescent="0.3">
      <c r="B182" s="13"/>
      <c r="C182" s="73">
        <v>24</v>
      </c>
      <c r="D182" s="73" t="s">
        <v>47</v>
      </c>
      <c r="E182" s="74" t="s">
        <v>236</v>
      </c>
      <c r="F182" s="81" t="s">
        <v>237</v>
      </c>
      <c r="G182" s="82"/>
      <c r="H182" s="82"/>
      <c r="I182" s="83"/>
      <c r="J182" s="59" t="s">
        <v>48</v>
      </c>
      <c r="K182" s="6">
        <v>80.5</v>
      </c>
      <c r="L182" s="84"/>
      <c r="M182" s="85"/>
      <c r="N182" s="90">
        <f>ROUND(L182*K182,2)</f>
        <v>0</v>
      </c>
      <c r="O182" s="91"/>
      <c r="P182" s="91"/>
      <c r="Q182" s="92"/>
      <c r="R182" s="15"/>
    </row>
    <row r="183" spans="1:21" s="68" customFormat="1" ht="21" customHeight="1" x14ac:dyDescent="0.3">
      <c r="A183" s="1"/>
      <c r="B183" s="69"/>
      <c r="C183" s="70"/>
      <c r="D183" s="70"/>
      <c r="E183" s="71" t="s">
        <v>67</v>
      </c>
      <c r="F183" s="93"/>
      <c r="G183" s="93"/>
      <c r="H183" s="93"/>
      <c r="I183" s="93"/>
      <c r="J183" s="93"/>
      <c r="K183" s="93"/>
      <c r="L183" s="93"/>
      <c r="M183" s="93"/>
      <c r="R183" s="62"/>
    </row>
    <row r="184" spans="1:21" s="1" customFormat="1" ht="25.5" customHeight="1" x14ac:dyDescent="0.3">
      <c r="B184" s="13"/>
      <c r="C184" s="73">
        <v>25</v>
      </c>
      <c r="D184" s="73" t="s">
        <v>47</v>
      </c>
      <c r="E184" s="74" t="s">
        <v>239</v>
      </c>
      <c r="F184" s="81" t="s">
        <v>238</v>
      </c>
      <c r="G184" s="82"/>
      <c r="H184" s="82"/>
      <c r="I184" s="83"/>
      <c r="J184" s="59" t="s">
        <v>48</v>
      </c>
      <c r="K184" s="6">
        <v>22.9</v>
      </c>
      <c r="L184" s="84"/>
      <c r="M184" s="85"/>
      <c r="N184" s="90">
        <f>ROUND(L184*K184,2)</f>
        <v>0</v>
      </c>
      <c r="O184" s="91"/>
      <c r="P184" s="91"/>
      <c r="Q184" s="92"/>
      <c r="R184" s="15"/>
    </row>
    <row r="185" spans="1:21" s="68" customFormat="1" ht="21" customHeight="1" x14ac:dyDescent="0.3">
      <c r="A185" s="1"/>
      <c r="B185" s="69"/>
      <c r="C185" s="70"/>
      <c r="D185" s="70"/>
      <c r="E185" s="71" t="s">
        <v>67</v>
      </c>
      <c r="F185" s="93"/>
      <c r="G185" s="93"/>
      <c r="H185" s="93"/>
      <c r="I185" s="93"/>
      <c r="J185" s="93"/>
      <c r="K185" s="93"/>
      <c r="L185" s="93"/>
      <c r="M185" s="93"/>
      <c r="R185" s="62"/>
    </row>
    <row r="186" spans="1:21" s="76" customFormat="1" ht="30.75" customHeight="1" x14ac:dyDescent="0.3">
      <c r="B186" s="77"/>
      <c r="C186" s="78"/>
      <c r="D186" s="79" t="s">
        <v>329</v>
      </c>
      <c r="E186" s="79"/>
      <c r="F186" s="79"/>
      <c r="G186" s="79"/>
      <c r="H186" s="79"/>
      <c r="I186" s="79"/>
      <c r="J186" s="79"/>
      <c r="K186" s="79"/>
      <c r="L186" s="79"/>
      <c r="M186" s="79"/>
      <c r="N186" s="114">
        <f>SUM(N187:Q202)</f>
        <v>0</v>
      </c>
      <c r="O186" s="115"/>
      <c r="P186" s="115"/>
      <c r="Q186" s="115"/>
      <c r="R186" s="80"/>
      <c r="U186" s="1"/>
    </row>
    <row r="187" spans="1:21" s="1" customFormat="1" ht="25.5" customHeight="1" x14ac:dyDescent="0.3">
      <c r="B187" s="13"/>
      <c r="C187" s="73">
        <v>26</v>
      </c>
      <c r="D187" s="73" t="s">
        <v>47</v>
      </c>
      <c r="E187" s="74" t="s">
        <v>286</v>
      </c>
      <c r="F187" s="81" t="s">
        <v>285</v>
      </c>
      <c r="G187" s="82"/>
      <c r="H187" s="82"/>
      <c r="I187" s="83"/>
      <c r="J187" s="59" t="s">
        <v>92</v>
      </c>
      <c r="K187" s="6">
        <f>0.6*1*72</f>
        <v>43.199999999999996</v>
      </c>
      <c r="L187" s="84"/>
      <c r="M187" s="85"/>
      <c r="N187" s="90">
        <f t="shared" ref="N187:N202" si="16">+K187*L187</f>
        <v>0</v>
      </c>
      <c r="O187" s="91"/>
      <c r="P187" s="91"/>
      <c r="Q187" s="92"/>
      <c r="R187" s="15"/>
    </row>
    <row r="188" spans="1:21" s="1" customFormat="1" ht="25.5" customHeight="1" x14ac:dyDescent="0.3">
      <c r="B188" s="13"/>
      <c r="C188" s="73">
        <v>27</v>
      </c>
      <c r="D188" s="73" t="s">
        <v>47</v>
      </c>
      <c r="E188" s="74" t="s">
        <v>287</v>
      </c>
      <c r="F188" s="81" t="s">
        <v>288</v>
      </c>
      <c r="G188" s="82"/>
      <c r="H188" s="82"/>
      <c r="I188" s="83"/>
      <c r="J188" s="59" t="s">
        <v>92</v>
      </c>
      <c r="K188" s="6">
        <f>72*0.15*0.6</f>
        <v>6.4799999999999995</v>
      </c>
      <c r="L188" s="84"/>
      <c r="M188" s="85"/>
      <c r="N188" s="90">
        <f t="shared" si="16"/>
        <v>0</v>
      </c>
      <c r="O188" s="91"/>
      <c r="P188" s="91"/>
      <c r="Q188" s="92"/>
      <c r="R188" s="15"/>
    </row>
    <row r="189" spans="1:21" s="1" customFormat="1" ht="25.5" customHeight="1" x14ac:dyDescent="0.3">
      <c r="B189" s="13"/>
      <c r="C189" s="73">
        <v>28</v>
      </c>
      <c r="D189" s="73" t="s">
        <v>47</v>
      </c>
      <c r="E189" s="74" t="s">
        <v>289</v>
      </c>
      <c r="F189" s="81" t="s">
        <v>290</v>
      </c>
      <c r="G189" s="82"/>
      <c r="H189" s="82"/>
      <c r="I189" s="83"/>
      <c r="J189" s="59" t="s">
        <v>176</v>
      </c>
      <c r="K189" s="6">
        <v>72</v>
      </c>
      <c r="L189" s="84"/>
      <c r="M189" s="85"/>
      <c r="N189" s="90">
        <f t="shared" si="16"/>
        <v>0</v>
      </c>
      <c r="O189" s="91"/>
      <c r="P189" s="91"/>
      <c r="Q189" s="92"/>
      <c r="R189" s="15"/>
    </row>
    <row r="190" spans="1:21" s="63" customFormat="1" ht="24" customHeight="1" x14ac:dyDescent="0.3">
      <c r="A190" s="1"/>
      <c r="B190" s="61"/>
      <c r="C190" s="60">
        <v>29</v>
      </c>
      <c r="D190" s="64" t="s">
        <v>51</v>
      </c>
      <c r="E190" s="65" t="s">
        <v>291</v>
      </c>
      <c r="F190" s="97" t="s">
        <v>292</v>
      </c>
      <c r="G190" s="98"/>
      <c r="H190" s="98"/>
      <c r="I190" s="99"/>
      <c r="J190" s="66" t="s">
        <v>176</v>
      </c>
      <c r="K190" s="67">
        <v>72</v>
      </c>
      <c r="L190" s="100"/>
      <c r="M190" s="85"/>
      <c r="N190" s="94">
        <f t="shared" si="16"/>
        <v>0</v>
      </c>
      <c r="O190" s="95"/>
      <c r="P190" s="95"/>
      <c r="Q190" s="96"/>
      <c r="R190" s="62"/>
    </row>
    <row r="191" spans="1:21" s="1" customFormat="1" ht="25.5" customHeight="1" x14ac:dyDescent="0.3">
      <c r="B191" s="13"/>
      <c r="C191" s="73">
        <v>30</v>
      </c>
      <c r="D191" s="73" t="s">
        <v>47</v>
      </c>
      <c r="E191" s="74" t="s">
        <v>293</v>
      </c>
      <c r="F191" s="81" t="s">
        <v>294</v>
      </c>
      <c r="G191" s="82"/>
      <c r="H191" s="82"/>
      <c r="I191" s="83"/>
      <c r="J191" s="59" t="s">
        <v>92</v>
      </c>
      <c r="K191" s="6">
        <f>0.3*0.1*72</f>
        <v>2.16</v>
      </c>
      <c r="L191" s="84"/>
      <c r="M191" s="85"/>
      <c r="N191" s="90">
        <f t="shared" si="16"/>
        <v>0</v>
      </c>
      <c r="O191" s="91"/>
      <c r="P191" s="91"/>
      <c r="Q191" s="92"/>
      <c r="R191" s="15"/>
    </row>
    <row r="192" spans="1:21" s="1" customFormat="1" ht="25.5" customHeight="1" x14ac:dyDescent="0.3">
      <c r="B192" s="13"/>
      <c r="C192" s="73">
        <v>31</v>
      </c>
      <c r="D192" s="73" t="s">
        <v>47</v>
      </c>
      <c r="E192" s="74" t="s">
        <v>293</v>
      </c>
      <c r="F192" s="81" t="s">
        <v>295</v>
      </c>
      <c r="G192" s="82"/>
      <c r="H192" s="82"/>
      <c r="I192" s="83"/>
      <c r="J192" s="59" t="s">
        <v>92</v>
      </c>
      <c r="K192" s="6">
        <f>72*0.6*0.6</f>
        <v>25.919999999999998</v>
      </c>
      <c r="L192" s="84"/>
      <c r="M192" s="85"/>
      <c r="N192" s="90">
        <f t="shared" ref="N192:N194" si="17">+K192*L192</f>
        <v>0</v>
      </c>
      <c r="O192" s="91"/>
      <c r="P192" s="91"/>
      <c r="Q192" s="92"/>
      <c r="R192" s="15"/>
    </row>
    <row r="193" spans="1:21" s="1" customFormat="1" ht="25.5" customHeight="1" x14ac:dyDescent="0.3">
      <c r="B193" s="13"/>
      <c r="C193" s="73">
        <v>32</v>
      </c>
      <c r="D193" s="73" t="s">
        <v>47</v>
      </c>
      <c r="E193" s="74" t="s">
        <v>298</v>
      </c>
      <c r="F193" s="81" t="s">
        <v>299</v>
      </c>
      <c r="G193" s="82"/>
      <c r="H193" s="82"/>
      <c r="I193" s="83"/>
      <c r="J193" s="59" t="s">
        <v>50</v>
      </c>
      <c r="K193" s="6">
        <v>6</v>
      </c>
      <c r="L193" s="84"/>
      <c r="M193" s="85"/>
      <c r="N193" s="90">
        <f>+K193*L193</f>
        <v>0</v>
      </c>
      <c r="O193" s="91"/>
      <c r="P193" s="91"/>
      <c r="Q193" s="92"/>
      <c r="R193" s="15"/>
    </row>
    <row r="194" spans="1:21" s="63" customFormat="1" ht="24" customHeight="1" x14ac:dyDescent="0.3">
      <c r="A194" s="1"/>
      <c r="B194" s="61"/>
      <c r="C194" s="60">
        <v>33</v>
      </c>
      <c r="D194" s="64" t="s">
        <v>51</v>
      </c>
      <c r="E194" s="65" t="s">
        <v>296</v>
      </c>
      <c r="F194" s="97" t="s">
        <v>297</v>
      </c>
      <c r="G194" s="98"/>
      <c r="H194" s="98"/>
      <c r="I194" s="99"/>
      <c r="J194" s="66" t="s">
        <v>50</v>
      </c>
      <c r="K194" s="67">
        <v>6</v>
      </c>
      <c r="L194" s="100"/>
      <c r="M194" s="85"/>
      <c r="N194" s="94">
        <f t="shared" si="17"/>
        <v>0</v>
      </c>
      <c r="O194" s="95"/>
      <c r="P194" s="95"/>
      <c r="Q194" s="96"/>
      <c r="R194" s="62"/>
    </row>
    <row r="195" spans="1:21" s="1" customFormat="1" ht="25.5" customHeight="1" x14ac:dyDescent="0.3">
      <c r="B195" s="13"/>
      <c r="C195" s="73">
        <v>34</v>
      </c>
      <c r="D195" s="73" t="s">
        <v>47</v>
      </c>
      <c r="E195" s="74" t="s">
        <v>162</v>
      </c>
      <c r="F195" s="81" t="s">
        <v>248</v>
      </c>
      <c r="G195" s="82"/>
      <c r="H195" s="82"/>
      <c r="I195" s="83"/>
      <c r="J195" s="59" t="s">
        <v>48</v>
      </c>
      <c r="K195" s="6">
        <v>0</v>
      </c>
      <c r="L195" s="84"/>
      <c r="M195" s="85"/>
      <c r="N195" s="90">
        <f t="shared" si="16"/>
        <v>0</v>
      </c>
      <c r="O195" s="91"/>
      <c r="P195" s="91"/>
      <c r="Q195" s="92"/>
      <c r="R195" s="15"/>
    </row>
    <row r="196" spans="1:21" s="1" customFormat="1" ht="25.5" customHeight="1" x14ac:dyDescent="0.3">
      <c r="B196" s="13"/>
      <c r="C196" s="73">
        <v>35</v>
      </c>
      <c r="D196" s="73" t="s">
        <v>47</v>
      </c>
      <c r="E196" s="74" t="s">
        <v>300</v>
      </c>
      <c r="F196" s="81" t="s">
        <v>301</v>
      </c>
      <c r="G196" s="82"/>
      <c r="H196" s="82"/>
      <c r="I196" s="83"/>
      <c r="J196" s="59" t="s">
        <v>50</v>
      </c>
      <c r="K196" s="6">
        <v>2</v>
      </c>
      <c r="L196" s="84"/>
      <c r="M196" s="85"/>
      <c r="N196" s="90">
        <f t="shared" si="16"/>
        <v>0</v>
      </c>
      <c r="O196" s="91"/>
      <c r="P196" s="91"/>
      <c r="Q196" s="92"/>
      <c r="R196" s="15"/>
    </row>
    <row r="197" spans="1:21" s="63" customFormat="1" ht="24" customHeight="1" x14ac:dyDescent="0.3">
      <c r="A197" s="1"/>
      <c r="B197" s="61"/>
      <c r="C197" s="60">
        <v>36</v>
      </c>
      <c r="D197" s="64" t="s">
        <v>51</v>
      </c>
      <c r="E197" s="65" t="s">
        <v>302</v>
      </c>
      <c r="F197" s="97" t="s">
        <v>335</v>
      </c>
      <c r="G197" s="98"/>
      <c r="H197" s="98"/>
      <c r="I197" s="99"/>
      <c r="J197" s="66" t="s">
        <v>50</v>
      </c>
      <c r="K197" s="67">
        <v>2</v>
      </c>
      <c r="L197" s="100"/>
      <c r="M197" s="85"/>
      <c r="N197" s="94">
        <f t="shared" si="16"/>
        <v>0</v>
      </c>
      <c r="O197" s="95"/>
      <c r="P197" s="95"/>
      <c r="Q197" s="96"/>
      <c r="R197" s="62"/>
    </row>
    <row r="198" spans="1:21" s="1" customFormat="1" ht="25.5" customHeight="1" x14ac:dyDescent="0.3">
      <c r="B198" s="13"/>
      <c r="C198" s="73">
        <v>37</v>
      </c>
      <c r="D198" s="73" t="s">
        <v>47</v>
      </c>
      <c r="E198" s="74" t="s">
        <v>300</v>
      </c>
      <c r="F198" s="81" t="s">
        <v>334</v>
      </c>
      <c r="G198" s="82"/>
      <c r="H198" s="82"/>
      <c r="I198" s="83"/>
      <c r="J198" s="59" t="s">
        <v>50</v>
      </c>
      <c r="K198" s="6">
        <v>2</v>
      </c>
      <c r="L198" s="84"/>
      <c r="M198" s="85"/>
      <c r="N198" s="90">
        <f t="shared" ref="N198" si="18">+K198*L198</f>
        <v>0</v>
      </c>
      <c r="O198" s="91"/>
      <c r="P198" s="91"/>
      <c r="Q198" s="92"/>
      <c r="R198" s="15"/>
    </row>
    <row r="199" spans="1:21" s="1" customFormat="1" ht="25.5" customHeight="1" x14ac:dyDescent="0.3">
      <c r="B199" s="13"/>
      <c r="C199" s="73">
        <v>38</v>
      </c>
      <c r="D199" s="73" t="s">
        <v>47</v>
      </c>
      <c r="E199" s="74" t="s">
        <v>304</v>
      </c>
      <c r="F199" s="81" t="s">
        <v>305</v>
      </c>
      <c r="G199" s="82"/>
      <c r="H199" s="82"/>
      <c r="I199" s="83"/>
      <c r="J199" s="59" t="s">
        <v>176</v>
      </c>
      <c r="K199" s="6">
        <f>+K200</f>
        <v>64</v>
      </c>
      <c r="L199" s="84"/>
      <c r="M199" s="85"/>
      <c r="N199" s="90">
        <f t="shared" si="16"/>
        <v>0</v>
      </c>
      <c r="O199" s="91"/>
      <c r="P199" s="91"/>
      <c r="Q199" s="92"/>
      <c r="R199" s="15"/>
    </row>
    <row r="200" spans="1:21" s="63" customFormat="1" ht="24" customHeight="1" x14ac:dyDescent="0.3">
      <c r="A200" s="1"/>
      <c r="B200" s="61"/>
      <c r="C200" s="60">
        <v>39</v>
      </c>
      <c r="D200" s="64" t="s">
        <v>51</v>
      </c>
      <c r="E200" s="65" t="s">
        <v>303</v>
      </c>
      <c r="F200" s="97" t="s">
        <v>336</v>
      </c>
      <c r="G200" s="98"/>
      <c r="H200" s="98"/>
      <c r="I200" s="99"/>
      <c r="J200" s="66" t="s">
        <v>176</v>
      </c>
      <c r="K200" s="67">
        <v>64</v>
      </c>
      <c r="L200" s="100"/>
      <c r="M200" s="85"/>
      <c r="N200" s="94">
        <f t="shared" ref="N200" si="19">+K200*L200</f>
        <v>0</v>
      </c>
      <c r="O200" s="95"/>
      <c r="P200" s="95"/>
      <c r="Q200" s="96"/>
      <c r="R200" s="62"/>
    </row>
    <row r="201" spans="1:21" s="63" customFormat="1" ht="24" customHeight="1" x14ac:dyDescent="0.3">
      <c r="A201" s="1"/>
      <c r="B201" s="61"/>
      <c r="C201" s="60">
        <v>40</v>
      </c>
      <c r="D201" s="64" t="s">
        <v>51</v>
      </c>
      <c r="E201" s="65" t="s">
        <v>306</v>
      </c>
      <c r="F201" s="97" t="s">
        <v>337</v>
      </c>
      <c r="G201" s="98"/>
      <c r="H201" s="98"/>
      <c r="I201" s="99"/>
      <c r="J201" s="66" t="s">
        <v>50</v>
      </c>
      <c r="K201" s="67">
        <v>1</v>
      </c>
      <c r="L201" s="100"/>
      <c r="M201" s="85"/>
      <c r="N201" s="94">
        <f t="shared" ref="N201" si="20">+K201*L201</f>
        <v>0</v>
      </c>
      <c r="O201" s="95"/>
      <c r="P201" s="95"/>
      <c r="Q201" s="96"/>
      <c r="R201" s="62"/>
    </row>
    <row r="202" spans="1:21" s="1" customFormat="1" ht="25.5" customHeight="1" x14ac:dyDescent="0.3">
      <c r="B202" s="13"/>
      <c r="C202" s="73">
        <v>41</v>
      </c>
      <c r="D202" s="73" t="s">
        <v>47</v>
      </c>
      <c r="E202" s="74" t="s">
        <v>307</v>
      </c>
      <c r="F202" s="81" t="s">
        <v>240</v>
      </c>
      <c r="G202" s="82"/>
      <c r="H202" s="82"/>
      <c r="I202" s="83"/>
      <c r="J202" s="59" t="s">
        <v>92</v>
      </c>
      <c r="K202" s="6">
        <f>1*2*1.5</f>
        <v>3</v>
      </c>
      <c r="L202" s="84"/>
      <c r="M202" s="85"/>
      <c r="N202" s="90">
        <f t="shared" si="16"/>
        <v>0</v>
      </c>
      <c r="O202" s="91"/>
      <c r="P202" s="91"/>
      <c r="Q202" s="92"/>
      <c r="R202" s="15"/>
    </row>
    <row r="203" spans="1:21" s="76" customFormat="1" ht="30.75" customHeight="1" x14ac:dyDescent="0.3">
      <c r="B203" s="77"/>
      <c r="C203" s="78"/>
      <c r="D203" s="79" t="s">
        <v>330</v>
      </c>
      <c r="E203" s="79"/>
      <c r="F203" s="79"/>
      <c r="G203" s="79"/>
      <c r="H203" s="79"/>
      <c r="I203" s="79"/>
      <c r="J203" s="79"/>
      <c r="K203" s="79"/>
      <c r="L203" s="79"/>
      <c r="M203" s="79"/>
      <c r="N203" s="114">
        <f>SUM(N204:Q227)</f>
        <v>0</v>
      </c>
      <c r="O203" s="115"/>
      <c r="P203" s="115"/>
      <c r="Q203" s="115"/>
      <c r="R203" s="80"/>
      <c r="U203" s="1"/>
    </row>
    <row r="204" spans="1:21" s="1" customFormat="1" ht="25.5" customHeight="1" x14ac:dyDescent="0.3">
      <c r="B204" s="13"/>
      <c r="C204" s="73">
        <v>42</v>
      </c>
      <c r="D204" s="73" t="s">
        <v>47</v>
      </c>
      <c r="E204" s="74" t="s">
        <v>259</v>
      </c>
      <c r="F204" s="81" t="s">
        <v>260</v>
      </c>
      <c r="G204" s="82"/>
      <c r="H204" s="82"/>
      <c r="I204" s="83"/>
      <c r="J204" s="59" t="s">
        <v>48</v>
      </c>
      <c r="K204" s="6">
        <v>3</v>
      </c>
      <c r="L204" s="84"/>
      <c r="M204" s="85"/>
      <c r="N204" s="90">
        <f t="shared" ref="N204:N227" si="21">+K204*L204</f>
        <v>0</v>
      </c>
      <c r="O204" s="91"/>
      <c r="P204" s="91"/>
      <c r="Q204" s="92"/>
      <c r="R204" s="15"/>
    </row>
    <row r="205" spans="1:21" s="1" customFormat="1" ht="25.5" customHeight="1" x14ac:dyDescent="0.3">
      <c r="B205" s="13"/>
      <c r="C205" s="73">
        <v>43</v>
      </c>
      <c r="D205" s="73" t="s">
        <v>47</v>
      </c>
      <c r="E205" s="74" t="s">
        <v>261</v>
      </c>
      <c r="F205" s="81" t="s">
        <v>262</v>
      </c>
      <c r="G205" s="82"/>
      <c r="H205" s="82"/>
      <c r="I205" s="83"/>
      <c r="J205" s="59" t="s">
        <v>48</v>
      </c>
      <c r="K205" s="6">
        <v>3</v>
      </c>
      <c r="L205" s="84"/>
      <c r="M205" s="85"/>
      <c r="N205" s="90">
        <f t="shared" ref="N205" si="22">+K205*L205</f>
        <v>0</v>
      </c>
      <c r="O205" s="91"/>
      <c r="P205" s="91"/>
      <c r="Q205" s="92"/>
      <c r="R205" s="15"/>
    </row>
    <row r="206" spans="1:21" s="1" customFormat="1" ht="25.5" customHeight="1" x14ac:dyDescent="0.3">
      <c r="B206" s="13"/>
      <c r="C206" s="73">
        <v>44</v>
      </c>
      <c r="D206" s="73" t="s">
        <v>47</v>
      </c>
      <c r="E206" s="74" t="s">
        <v>263</v>
      </c>
      <c r="F206" s="81" t="s">
        <v>264</v>
      </c>
      <c r="G206" s="82"/>
      <c r="H206" s="82"/>
      <c r="I206" s="83"/>
      <c r="J206" s="59" t="s">
        <v>48</v>
      </c>
      <c r="K206" s="6">
        <v>3</v>
      </c>
      <c r="L206" s="84"/>
      <c r="M206" s="85"/>
      <c r="N206" s="90">
        <f t="shared" ref="N206" si="23">+K206*L206</f>
        <v>0</v>
      </c>
      <c r="O206" s="91"/>
      <c r="P206" s="91"/>
      <c r="Q206" s="92"/>
      <c r="R206" s="15"/>
    </row>
    <row r="207" spans="1:21" s="1" customFormat="1" ht="25.5" customHeight="1" x14ac:dyDescent="0.3">
      <c r="B207" s="13"/>
      <c r="C207" s="73">
        <v>45</v>
      </c>
      <c r="D207" s="73" t="s">
        <v>47</v>
      </c>
      <c r="E207" s="74" t="s">
        <v>265</v>
      </c>
      <c r="F207" s="81" t="s">
        <v>266</v>
      </c>
      <c r="G207" s="82"/>
      <c r="H207" s="82"/>
      <c r="I207" s="83"/>
      <c r="J207" s="59" t="s">
        <v>48</v>
      </c>
      <c r="K207" s="6">
        <v>3</v>
      </c>
      <c r="L207" s="84"/>
      <c r="M207" s="85"/>
      <c r="N207" s="90">
        <f t="shared" si="21"/>
        <v>0</v>
      </c>
      <c r="O207" s="91"/>
      <c r="P207" s="91"/>
      <c r="Q207" s="92"/>
      <c r="R207" s="15"/>
    </row>
    <row r="208" spans="1:21" s="63" customFormat="1" ht="24" customHeight="1" x14ac:dyDescent="0.3">
      <c r="A208" s="1"/>
      <c r="B208" s="61"/>
      <c r="C208" s="60">
        <v>46</v>
      </c>
      <c r="D208" s="64" t="s">
        <v>51</v>
      </c>
      <c r="E208" s="65" t="s">
        <v>267</v>
      </c>
      <c r="F208" s="97" t="s">
        <v>346</v>
      </c>
      <c r="G208" s="98"/>
      <c r="H208" s="98"/>
      <c r="I208" s="99"/>
      <c r="J208" s="66" t="s">
        <v>48</v>
      </c>
      <c r="K208" s="67">
        <f>+K207*1.5</f>
        <v>4.5</v>
      </c>
      <c r="L208" s="100"/>
      <c r="M208" s="85"/>
      <c r="N208" s="94">
        <f>ROUND(L208*K208,2)</f>
        <v>0</v>
      </c>
      <c r="O208" s="95"/>
      <c r="P208" s="95"/>
      <c r="Q208" s="96"/>
      <c r="R208" s="62"/>
    </row>
    <row r="209" spans="1:18" s="1" customFormat="1" ht="25.5" customHeight="1" x14ac:dyDescent="0.3">
      <c r="B209" s="13"/>
      <c r="C209" s="73">
        <v>47</v>
      </c>
      <c r="D209" s="73" t="s">
        <v>47</v>
      </c>
      <c r="E209" s="74" t="s">
        <v>319</v>
      </c>
      <c r="F209" s="81" t="s">
        <v>268</v>
      </c>
      <c r="G209" s="82"/>
      <c r="H209" s="82"/>
      <c r="I209" s="83"/>
      <c r="J209" s="59" t="s">
        <v>50</v>
      </c>
      <c r="K209" s="6">
        <v>1</v>
      </c>
      <c r="L209" s="84"/>
      <c r="M209" s="85"/>
      <c r="N209" s="90">
        <f t="shared" si="21"/>
        <v>0</v>
      </c>
      <c r="O209" s="91"/>
      <c r="P209" s="91"/>
      <c r="Q209" s="92"/>
      <c r="R209" s="15"/>
    </row>
    <row r="210" spans="1:18" s="63" customFormat="1" ht="24" customHeight="1" x14ac:dyDescent="0.3">
      <c r="A210" s="1"/>
      <c r="B210" s="61"/>
      <c r="C210" s="60">
        <v>48</v>
      </c>
      <c r="D210" s="64" t="s">
        <v>51</v>
      </c>
      <c r="E210" s="65" t="s">
        <v>320</v>
      </c>
      <c r="F210" s="97" t="s">
        <v>331</v>
      </c>
      <c r="G210" s="98"/>
      <c r="H210" s="98"/>
      <c r="I210" s="99"/>
      <c r="J210" s="66" t="s">
        <v>50</v>
      </c>
      <c r="K210" s="67">
        <v>1</v>
      </c>
      <c r="L210" s="100"/>
      <c r="M210" s="85"/>
      <c r="N210" s="94">
        <f>ROUND(L210*K210,2)</f>
        <v>0</v>
      </c>
      <c r="O210" s="95"/>
      <c r="P210" s="95"/>
      <c r="Q210" s="96"/>
      <c r="R210" s="62"/>
    </row>
    <row r="211" spans="1:18" s="1" customFormat="1" ht="25.5" customHeight="1" x14ac:dyDescent="0.3">
      <c r="B211" s="13"/>
      <c r="C211" s="73">
        <v>49</v>
      </c>
      <c r="D211" s="73" t="s">
        <v>47</v>
      </c>
      <c r="E211" s="74" t="s">
        <v>269</v>
      </c>
      <c r="F211" s="81" t="s">
        <v>270</v>
      </c>
      <c r="G211" s="82"/>
      <c r="H211" s="82"/>
      <c r="I211" s="83"/>
      <c r="J211" s="59" t="s">
        <v>50</v>
      </c>
      <c r="K211" s="6">
        <v>6</v>
      </c>
      <c r="L211" s="84"/>
      <c r="M211" s="85"/>
      <c r="N211" s="90">
        <f t="shared" si="21"/>
        <v>0</v>
      </c>
      <c r="O211" s="91"/>
      <c r="P211" s="91"/>
      <c r="Q211" s="92"/>
      <c r="R211" s="15"/>
    </row>
    <row r="212" spans="1:18" s="1" customFormat="1" ht="25.5" customHeight="1" x14ac:dyDescent="0.3">
      <c r="B212" s="13"/>
      <c r="C212" s="73">
        <v>50</v>
      </c>
      <c r="D212" s="73" t="s">
        <v>47</v>
      </c>
      <c r="E212" s="74" t="s">
        <v>321</v>
      </c>
      <c r="F212" s="81" t="s">
        <v>250</v>
      </c>
      <c r="G212" s="82"/>
      <c r="H212" s="82"/>
      <c r="I212" s="83"/>
      <c r="J212" s="59" t="s">
        <v>50</v>
      </c>
      <c r="K212" s="6">
        <v>2</v>
      </c>
      <c r="L212" s="84"/>
      <c r="M212" s="85"/>
      <c r="N212" s="90">
        <f t="shared" si="21"/>
        <v>0</v>
      </c>
      <c r="O212" s="91"/>
      <c r="P212" s="91"/>
      <c r="Q212" s="92"/>
      <c r="R212" s="15"/>
    </row>
    <row r="213" spans="1:18" s="1" customFormat="1" ht="25.5" customHeight="1" x14ac:dyDescent="0.3">
      <c r="B213" s="13"/>
      <c r="C213" s="73">
        <v>51</v>
      </c>
      <c r="D213" s="73" t="s">
        <v>47</v>
      </c>
      <c r="E213" s="74" t="s">
        <v>274</v>
      </c>
      <c r="F213" s="81" t="s">
        <v>272</v>
      </c>
      <c r="G213" s="82"/>
      <c r="H213" s="82"/>
      <c r="I213" s="83"/>
      <c r="J213" s="59" t="s">
        <v>48</v>
      </c>
      <c r="K213" s="6">
        <v>100</v>
      </c>
      <c r="L213" s="84"/>
      <c r="M213" s="85"/>
      <c r="N213" s="90">
        <f t="shared" si="21"/>
        <v>0</v>
      </c>
      <c r="O213" s="91"/>
      <c r="P213" s="91"/>
      <c r="Q213" s="92"/>
      <c r="R213" s="15"/>
    </row>
    <row r="214" spans="1:18" s="1" customFormat="1" ht="25.5" customHeight="1" x14ac:dyDescent="0.3">
      <c r="B214" s="13"/>
      <c r="C214" s="73">
        <v>52</v>
      </c>
      <c r="D214" s="73" t="s">
        <v>47</v>
      </c>
      <c r="E214" s="74" t="s">
        <v>271</v>
      </c>
      <c r="F214" s="81" t="s">
        <v>273</v>
      </c>
      <c r="G214" s="82"/>
      <c r="H214" s="82"/>
      <c r="I214" s="83"/>
      <c r="J214" s="59" t="s">
        <v>48</v>
      </c>
      <c r="K214" s="6">
        <v>250</v>
      </c>
      <c r="L214" s="84"/>
      <c r="M214" s="85"/>
      <c r="N214" s="90">
        <f t="shared" ref="N214" si="24">+K214*L214</f>
        <v>0</v>
      </c>
      <c r="O214" s="91"/>
      <c r="P214" s="91"/>
      <c r="Q214" s="92"/>
      <c r="R214" s="15"/>
    </row>
    <row r="215" spans="1:18" s="1" customFormat="1" ht="42" customHeight="1" x14ac:dyDescent="0.3">
      <c r="B215" s="13"/>
      <c r="C215" s="73">
        <v>53</v>
      </c>
      <c r="D215" s="73" t="s">
        <v>47</v>
      </c>
      <c r="E215" s="74" t="s">
        <v>275</v>
      </c>
      <c r="F215" s="81" t="s">
        <v>332</v>
      </c>
      <c r="G215" s="82"/>
      <c r="H215" s="82"/>
      <c r="I215" s="83"/>
      <c r="J215" s="59" t="s">
        <v>176</v>
      </c>
      <c r="K215" s="6">
        <v>1.5</v>
      </c>
      <c r="L215" s="84"/>
      <c r="M215" s="85"/>
      <c r="N215" s="90">
        <f t="shared" si="21"/>
        <v>0</v>
      </c>
      <c r="O215" s="91"/>
      <c r="P215" s="91"/>
      <c r="Q215" s="92"/>
      <c r="R215" s="15"/>
    </row>
    <row r="216" spans="1:18" s="1" customFormat="1" ht="42" customHeight="1" x14ac:dyDescent="0.3">
      <c r="B216" s="13"/>
      <c r="C216" s="73">
        <v>54</v>
      </c>
      <c r="D216" s="73" t="s">
        <v>47</v>
      </c>
      <c r="E216" s="74" t="s">
        <v>275</v>
      </c>
      <c r="F216" s="81" t="s">
        <v>333</v>
      </c>
      <c r="G216" s="82"/>
      <c r="H216" s="82"/>
      <c r="I216" s="83"/>
      <c r="J216" s="59" t="s">
        <v>176</v>
      </c>
      <c r="K216" s="6">
        <v>1.2</v>
      </c>
      <c r="L216" s="84"/>
      <c r="M216" s="85"/>
      <c r="N216" s="90">
        <f t="shared" ref="N216:N219" si="25">+K216*L216</f>
        <v>0</v>
      </c>
      <c r="O216" s="91"/>
      <c r="P216" s="91"/>
      <c r="Q216" s="92"/>
      <c r="R216" s="15"/>
    </row>
    <row r="217" spans="1:18" s="1" customFormat="1" ht="42" customHeight="1" x14ac:dyDescent="0.3">
      <c r="B217" s="13"/>
      <c r="C217" s="73">
        <v>55</v>
      </c>
      <c r="D217" s="73" t="s">
        <v>47</v>
      </c>
      <c r="E217" s="74" t="s">
        <v>308</v>
      </c>
      <c r="F217" s="81" t="s">
        <v>309</v>
      </c>
      <c r="G217" s="82"/>
      <c r="H217" s="82"/>
      <c r="I217" s="83"/>
      <c r="J217" s="59" t="s">
        <v>48</v>
      </c>
      <c r="K217" s="6">
        <f>+(0.4+0.4+0.2)*47</f>
        <v>47</v>
      </c>
      <c r="L217" s="84"/>
      <c r="M217" s="85"/>
      <c r="N217" s="90">
        <f t="shared" si="25"/>
        <v>0</v>
      </c>
      <c r="O217" s="91"/>
      <c r="P217" s="91"/>
      <c r="Q217" s="92"/>
      <c r="R217" s="15"/>
    </row>
    <row r="218" spans="1:18" s="68" customFormat="1" ht="12" customHeight="1" x14ac:dyDescent="0.3">
      <c r="A218" s="1"/>
      <c r="B218" s="69"/>
      <c r="C218" s="70"/>
      <c r="D218" s="70"/>
      <c r="E218" s="71" t="s">
        <v>63</v>
      </c>
      <c r="F218" s="102" t="s">
        <v>315</v>
      </c>
      <c r="G218" s="102"/>
      <c r="H218" s="102"/>
      <c r="I218" s="102"/>
      <c r="J218" s="102"/>
      <c r="K218" s="72"/>
      <c r="R218" s="62"/>
    </row>
    <row r="219" spans="1:18" s="1" customFormat="1" ht="42" customHeight="1" x14ac:dyDescent="0.3">
      <c r="B219" s="13"/>
      <c r="C219" s="73">
        <v>56</v>
      </c>
      <c r="D219" s="73" t="s">
        <v>47</v>
      </c>
      <c r="E219" s="74" t="s">
        <v>314</v>
      </c>
      <c r="F219" s="81" t="s">
        <v>340</v>
      </c>
      <c r="G219" s="82"/>
      <c r="H219" s="82"/>
      <c r="I219" s="83"/>
      <c r="J219" s="59" t="s">
        <v>48</v>
      </c>
      <c r="K219" s="6">
        <f>+(1.2+1.2)*57*0.5</f>
        <v>68.399999999999991</v>
      </c>
      <c r="L219" s="84"/>
      <c r="M219" s="85"/>
      <c r="N219" s="90">
        <f t="shared" si="25"/>
        <v>0</v>
      </c>
      <c r="O219" s="91"/>
      <c r="P219" s="91"/>
      <c r="Q219" s="92"/>
      <c r="R219" s="15"/>
    </row>
    <row r="220" spans="1:18" s="68" customFormat="1" ht="12" customHeight="1" x14ac:dyDescent="0.3">
      <c r="A220" s="1"/>
      <c r="B220" s="69"/>
      <c r="C220" s="70"/>
      <c r="D220" s="70"/>
      <c r="E220" s="71" t="s">
        <v>63</v>
      </c>
      <c r="F220" s="102" t="s">
        <v>316</v>
      </c>
      <c r="G220" s="102"/>
      <c r="H220" s="102"/>
      <c r="I220" s="102"/>
      <c r="J220" s="102"/>
      <c r="K220" s="72"/>
      <c r="R220" s="62"/>
    </row>
    <row r="221" spans="1:18" s="1" customFormat="1" ht="42" customHeight="1" x14ac:dyDescent="0.3">
      <c r="B221" s="13"/>
      <c r="C221" s="73">
        <v>57</v>
      </c>
      <c r="D221" s="73" t="s">
        <v>47</v>
      </c>
      <c r="E221" s="74" t="s">
        <v>310</v>
      </c>
      <c r="F221" s="81" t="s">
        <v>311</v>
      </c>
      <c r="G221" s="82"/>
      <c r="H221" s="82"/>
      <c r="I221" s="83"/>
      <c r="J221" s="59" t="s">
        <v>48</v>
      </c>
      <c r="K221" s="6">
        <f>+K219</f>
        <v>68.399999999999991</v>
      </c>
      <c r="L221" s="84"/>
      <c r="M221" s="85"/>
      <c r="N221" s="90">
        <f t="shared" ref="N221" si="26">+K221*L221</f>
        <v>0</v>
      </c>
      <c r="O221" s="91"/>
      <c r="P221" s="91"/>
      <c r="Q221" s="92"/>
      <c r="R221" s="15"/>
    </row>
    <row r="222" spans="1:18" s="1" customFormat="1" ht="42" customHeight="1" x14ac:dyDescent="0.3">
      <c r="B222" s="13"/>
      <c r="C222" s="73" t="s">
        <v>317</v>
      </c>
      <c r="D222" s="73" t="s">
        <v>47</v>
      </c>
      <c r="E222" s="74" t="s">
        <v>312</v>
      </c>
      <c r="F222" s="81" t="s">
        <v>313</v>
      </c>
      <c r="G222" s="82"/>
      <c r="H222" s="82"/>
      <c r="I222" s="83"/>
      <c r="J222" s="59" t="s">
        <v>48</v>
      </c>
      <c r="K222" s="6">
        <f>+K221</f>
        <v>68.399999999999991</v>
      </c>
      <c r="L222" s="84"/>
      <c r="M222" s="85"/>
      <c r="N222" s="90">
        <f t="shared" ref="N222" si="27">+K222*L222</f>
        <v>0</v>
      </c>
      <c r="O222" s="91"/>
      <c r="P222" s="91"/>
      <c r="Q222" s="92"/>
      <c r="R222" s="15"/>
    </row>
    <row r="223" spans="1:18" s="1" customFormat="1" ht="25.5" customHeight="1" x14ac:dyDescent="0.3">
      <c r="B223" s="13"/>
      <c r="C223" s="73">
        <v>59</v>
      </c>
      <c r="D223" s="73" t="s">
        <v>47</v>
      </c>
      <c r="E223" s="74" t="s">
        <v>283</v>
      </c>
      <c r="F223" s="81" t="s">
        <v>284</v>
      </c>
      <c r="G223" s="82"/>
      <c r="H223" s="82"/>
      <c r="I223" s="83"/>
      <c r="J223" s="59" t="s">
        <v>141</v>
      </c>
      <c r="K223" s="6">
        <f>+K224</f>
        <v>148.5</v>
      </c>
      <c r="L223" s="84"/>
      <c r="M223" s="85"/>
      <c r="N223" s="90">
        <f t="shared" si="21"/>
        <v>0</v>
      </c>
      <c r="O223" s="91"/>
      <c r="P223" s="91"/>
      <c r="Q223" s="92"/>
      <c r="R223" s="15"/>
    </row>
    <row r="224" spans="1:18" s="1" customFormat="1" ht="25.5" customHeight="1" x14ac:dyDescent="0.3">
      <c r="B224" s="13"/>
      <c r="C224" s="73">
        <v>60</v>
      </c>
      <c r="D224" s="73" t="s">
        <v>47</v>
      </c>
      <c r="E224" s="74" t="s">
        <v>276</v>
      </c>
      <c r="F224" s="81" t="s">
        <v>278</v>
      </c>
      <c r="G224" s="82"/>
      <c r="H224" s="82"/>
      <c r="I224" s="83"/>
      <c r="J224" s="59" t="s">
        <v>141</v>
      </c>
      <c r="K224" s="6">
        <f>86*0.3*1.8+162*0.3*2.1</f>
        <v>148.5</v>
      </c>
      <c r="L224" s="84"/>
      <c r="M224" s="85"/>
      <c r="N224" s="90">
        <f t="shared" ref="N224" si="28">+K224*L224</f>
        <v>0</v>
      </c>
      <c r="O224" s="91"/>
      <c r="P224" s="91"/>
      <c r="Q224" s="92"/>
      <c r="R224" s="15"/>
    </row>
    <row r="225" spans="1:18" s="1" customFormat="1" ht="38.25" customHeight="1" x14ac:dyDescent="0.3">
      <c r="B225" s="13"/>
      <c r="C225" s="73">
        <v>61</v>
      </c>
      <c r="D225" s="73" t="s">
        <v>47</v>
      </c>
      <c r="E225" s="74" t="s">
        <v>281</v>
      </c>
      <c r="F225" s="81" t="s">
        <v>282</v>
      </c>
      <c r="G225" s="82"/>
      <c r="H225" s="82"/>
      <c r="I225" s="83"/>
      <c r="J225" s="59" t="s">
        <v>141</v>
      </c>
      <c r="K225" s="6">
        <f>+K226</f>
        <v>64.5</v>
      </c>
      <c r="L225" s="84"/>
      <c r="M225" s="85"/>
      <c r="N225" s="90">
        <f t="shared" si="21"/>
        <v>0</v>
      </c>
      <c r="O225" s="91"/>
      <c r="P225" s="91"/>
      <c r="Q225" s="92"/>
      <c r="R225" s="15"/>
    </row>
    <row r="226" spans="1:18" s="1" customFormat="1" ht="25.5" customHeight="1" x14ac:dyDescent="0.3">
      <c r="B226" s="13"/>
      <c r="C226" s="73">
        <v>62</v>
      </c>
      <c r="D226" s="73" t="s">
        <v>47</v>
      </c>
      <c r="E226" s="74" t="s">
        <v>279</v>
      </c>
      <c r="F226" s="81" t="s">
        <v>280</v>
      </c>
      <c r="G226" s="82"/>
      <c r="H226" s="82"/>
      <c r="I226" s="83"/>
      <c r="J226" s="59" t="s">
        <v>141</v>
      </c>
      <c r="K226" s="6">
        <f>43*1.5</f>
        <v>64.5</v>
      </c>
      <c r="L226" s="84"/>
      <c r="M226" s="85"/>
      <c r="N226" s="90">
        <f t="shared" si="21"/>
        <v>0</v>
      </c>
      <c r="O226" s="91"/>
      <c r="P226" s="91"/>
      <c r="Q226" s="92"/>
      <c r="R226" s="15"/>
    </row>
    <row r="227" spans="1:18" s="1" customFormat="1" ht="25.5" customHeight="1" x14ac:dyDescent="0.3">
      <c r="B227" s="13"/>
      <c r="C227" s="73">
        <v>63</v>
      </c>
      <c r="D227" s="73" t="s">
        <v>47</v>
      </c>
      <c r="E227" s="74" t="s">
        <v>162</v>
      </c>
      <c r="F227" s="81" t="s">
        <v>277</v>
      </c>
      <c r="G227" s="82"/>
      <c r="H227" s="82"/>
      <c r="I227" s="83"/>
      <c r="J227" s="59" t="s">
        <v>159</v>
      </c>
      <c r="K227" s="6">
        <v>1</v>
      </c>
      <c r="L227" s="84"/>
      <c r="M227" s="85"/>
      <c r="N227" s="90">
        <f t="shared" si="21"/>
        <v>0</v>
      </c>
      <c r="O227" s="91"/>
      <c r="P227" s="91"/>
      <c r="Q227" s="92"/>
      <c r="R227" s="15"/>
    </row>
    <row r="228" spans="1:18" s="5" customFormat="1" ht="37.35" customHeight="1" x14ac:dyDescent="0.35">
      <c r="A228" s="1"/>
      <c r="B228" s="55"/>
      <c r="D228" s="56" t="s">
        <v>52</v>
      </c>
      <c r="E228" s="56"/>
      <c r="F228" s="56"/>
      <c r="G228" s="56"/>
      <c r="H228" s="56"/>
      <c r="I228" s="56"/>
      <c r="J228" s="56"/>
      <c r="K228" s="56"/>
      <c r="L228" s="56"/>
      <c r="M228" s="56"/>
      <c r="N228" s="104">
        <f>+N95</f>
        <v>0</v>
      </c>
      <c r="O228" s="105"/>
      <c r="P228" s="105"/>
      <c r="Q228" s="105"/>
      <c r="R228" s="57"/>
    </row>
    <row r="229" spans="1:18" s="5" customFormat="1" ht="19.899999999999999" customHeight="1" x14ac:dyDescent="0.3">
      <c r="A229" s="1"/>
      <c r="B229" s="55"/>
      <c r="D229" s="58" t="s">
        <v>252</v>
      </c>
      <c r="E229" s="58"/>
      <c r="F229" s="58"/>
      <c r="G229" s="58"/>
      <c r="H229" s="58"/>
      <c r="I229" s="58"/>
      <c r="J229" s="58"/>
      <c r="K229" s="58"/>
      <c r="L229" s="58"/>
      <c r="M229" s="58"/>
      <c r="N229" s="106">
        <f>SUM(N231:Q353)</f>
        <v>0</v>
      </c>
      <c r="O229" s="107"/>
      <c r="P229" s="107"/>
      <c r="Q229" s="107"/>
      <c r="R229" s="57"/>
    </row>
    <row r="230" spans="1:18" s="68" customFormat="1" ht="12" customHeight="1" x14ac:dyDescent="0.3">
      <c r="A230" s="1"/>
      <c r="B230" s="69"/>
      <c r="C230" s="70"/>
      <c r="D230" s="70"/>
      <c r="E230" s="75" t="s">
        <v>68</v>
      </c>
      <c r="F230" s="112" t="s">
        <v>70</v>
      </c>
      <c r="G230" s="112"/>
      <c r="H230" s="112"/>
      <c r="I230" s="112"/>
      <c r="J230" s="112"/>
      <c r="K230" s="113"/>
      <c r="L230" s="113"/>
      <c r="M230" s="113"/>
      <c r="N230" s="113"/>
      <c r="O230" s="113"/>
      <c r="P230" s="113"/>
      <c r="Q230" s="113"/>
      <c r="R230" s="62"/>
    </row>
    <row r="231" spans="1:18" s="63" customFormat="1" ht="20.100000000000001" customHeight="1" x14ac:dyDescent="0.3">
      <c r="A231" s="1"/>
      <c r="B231" s="61"/>
      <c r="C231" s="60">
        <v>65</v>
      </c>
      <c r="D231" s="64" t="s">
        <v>51</v>
      </c>
      <c r="E231" s="65" t="s">
        <v>30</v>
      </c>
      <c r="F231" s="97" t="s">
        <v>71</v>
      </c>
      <c r="G231" s="98"/>
      <c r="H231" s="98"/>
      <c r="I231" s="99"/>
      <c r="J231" s="66" t="s">
        <v>50</v>
      </c>
      <c r="K231" s="67">
        <v>1</v>
      </c>
      <c r="L231" s="100"/>
      <c r="M231" s="85"/>
      <c r="N231" s="94">
        <f>ROUND(L231*K231,2)</f>
        <v>0</v>
      </c>
      <c r="O231" s="95"/>
      <c r="P231" s="95"/>
      <c r="Q231" s="96"/>
      <c r="R231" s="62"/>
    </row>
    <row r="232" spans="1:18" s="68" customFormat="1" ht="12" customHeight="1" x14ac:dyDescent="0.3">
      <c r="A232" s="1"/>
      <c r="B232" s="69"/>
      <c r="C232" s="70"/>
      <c r="D232" s="70"/>
      <c r="E232" s="71" t="s">
        <v>67</v>
      </c>
      <c r="F232" s="93" t="s">
        <v>72</v>
      </c>
      <c r="G232" s="93"/>
      <c r="H232" s="93"/>
      <c r="I232" s="93"/>
      <c r="J232" s="93"/>
      <c r="K232" s="93"/>
      <c r="L232" s="93"/>
      <c r="M232" s="93"/>
      <c r="R232" s="62"/>
    </row>
    <row r="233" spans="1:18" s="68" customFormat="1" ht="12" customHeight="1" x14ac:dyDescent="0.3">
      <c r="A233" s="1"/>
      <c r="B233" s="69"/>
      <c r="C233" s="70"/>
      <c r="D233" s="70"/>
      <c r="E233" s="71" t="s">
        <v>63</v>
      </c>
      <c r="F233" s="103"/>
      <c r="G233" s="103"/>
      <c r="H233" s="103"/>
      <c r="I233" s="103"/>
      <c r="J233" s="103"/>
      <c r="K233" s="72"/>
      <c r="R233" s="62"/>
    </row>
    <row r="234" spans="1:18" s="1" customFormat="1" ht="25.5" customHeight="1" x14ac:dyDescent="0.3">
      <c r="B234" s="13"/>
      <c r="C234" s="73">
        <v>66</v>
      </c>
      <c r="D234" s="73" t="s">
        <v>47</v>
      </c>
      <c r="E234" s="74" t="s">
        <v>73</v>
      </c>
      <c r="F234" s="81" t="s">
        <v>82</v>
      </c>
      <c r="G234" s="82"/>
      <c r="H234" s="82"/>
      <c r="I234" s="83"/>
      <c r="J234" s="59" t="s">
        <v>50</v>
      </c>
      <c r="K234" s="6">
        <v>1</v>
      </c>
      <c r="L234" s="84"/>
      <c r="M234" s="85"/>
      <c r="N234" s="90">
        <f t="shared" ref="N234" si="29">ROUND(L234*K234,2)</f>
        <v>0</v>
      </c>
      <c r="O234" s="91"/>
      <c r="P234" s="91"/>
      <c r="Q234" s="92"/>
      <c r="R234" s="15"/>
    </row>
    <row r="235" spans="1:18" s="1" customFormat="1" ht="25.5" customHeight="1" x14ac:dyDescent="0.3">
      <c r="B235" s="13"/>
      <c r="C235" s="73">
        <v>67</v>
      </c>
      <c r="D235" s="73" t="s">
        <v>47</v>
      </c>
      <c r="E235" s="74" t="s">
        <v>80</v>
      </c>
      <c r="F235" s="81" t="s">
        <v>78</v>
      </c>
      <c r="G235" s="82"/>
      <c r="H235" s="82"/>
      <c r="I235" s="83"/>
      <c r="J235" s="59" t="s">
        <v>92</v>
      </c>
      <c r="K235" s="6">
        <f>+K236</f>
        <v>2.6999999999999997</v>
      </c>
      <c r="L235" s="84"/>
      <c r="M235" s="85"/>
      <c r="N235" s="90">
        <f>ROUND(L235*K235,2)</f>
        <v>0</v>
      </c>
      <c r="O235" s="91"/>
      <c r="P235" s="91"/>
      <c r="Q235" s="92"/>
      <c r="R235" s="15"/>
    </row>
    <row r="236" spans="1:18" s="68" customFormat="1" ht="12" customHeight="1" x14ac:dyDescent="0.3">
      <c r="A236" s="1"/>
      <c r="B236" s="69"/>
      <c r="C236" s="70"/>
      <c r="D236" s="70"/>
      <c r="E236" s="71" t="s">
        <v>63</v>
      </c>
      <c r="F236" s="102" t="s">
        <v>79</v>
      </c>
      <c r="G236" s="102"/>
      <c r="H236" s="102"/>
      <c r="I236" s="102"/>
      <c r="J236" s="102"/>
      <c r="K236" s="72">
        <f>1.5*1.5*1.2</f>
        <v>2.6999999999999997</v>
      </c>
      <c r="R236" s="62"/>
    </row>
    <row r="237" spans="1:18" s="68" customFormat="1" ht="21" customHeight="1" x14ac:dyDescent="0.3">
      <c r="A237" s="1"/>
      <c r="B237" s="69"/>
      <c r="C237" s="70"/>
      <c r="D237" s="70"/>
      <c r="E237" s="71" t="s">
        <v>67</v>
      </c>
      <c r="F237" s="93" t="s">
        <v>81</v>
      </c>
      <c r="G237" s="93"/>
      <c r="H237" s="93"/>
      <c r="I237" s="93"/>
      <c r="J237" s="93"/>
      <c r="K237" s="93"/>
      <c r="L237" s="93"/>
      <c r="M237" s="93"/>
      <c r="R237" s="62"/>
    </row>
    <row r="238" spans="1:18" s="63" customFormat="1" ht="20.100000000000001" customHeight="1" x14ac:dyDescent="0.3">
      <c r="A238" s="1"/>
      <c r="B238" s="61"/>
      <c r="C238" s="60">
        <v>68</v>
      </c>
      <c r="D238" s="64" t="s">
        <v>51</v>
      </c>
      <c r="E238" s="65" t="s">
        <v>32</v>
      </c>
      <c r="F238" s="97" t="s">
        <v>75</v>
      </c>
      <c r="G238" s="98"/>
      <c r="H238" s="98"/>
      <c r="I238" s="99"/>
      <c r="J238" s="66" t="s">
        <v>50</v>
      </c>
      <c r="K238" s="67">
        <v>1</v>
      </c>
      <c r="L238" s="100"/>
      <c r="M238" s="85"/>
      <c r="N238" s="94">
        <f>ROUND(L238*K238,2)</f>
        <v>0</v>
      </c>
      <c r="O238" s="95"/>
      <c r="P238" s="95"/>
      <c r="Q238" s="96"/>
      <c r="R238" s="62"/>
    </row>
    <row r="239" spans="1:18" s="68" customFormat="1" ht="12" customHeight="1" x14ac:dyDescent="0.3">
      <c r="A239" s="1"/>
      <c r="B239" s="69"/>
      <c r="C239" s="70"/>
      <c r="D239" s="70"/>
      <c r="E239" s="71" t="s">
        <v>67</v>
      </c>
      <c r="F239" s="93" t="s">
        <v>76</v>
      </c>
      <c r="G239" s="93"/>
      <c r="H239" s="93"/>
      <c r="I239" s="93"/>
      <c r="J239" s="93"/>
      <c r="K239" s="93"/>
      <c r="L239" s="93"/>
      <c r="M239" s="93"/>
      <c r="R239" s="62"/>
    </row>
    <row r="240" spans="1:18" s="68" customFormat="1" ht="12" customHeight="1" x14ac:dyDescent="0.3">
      <c r="A240" s="1"/>
      <c r="B240" s="69"/>
      <c r="C240" s="70"/>
      <c r="D240" s="70"/>
      <c r="E240" s="71" t="s">
        <v>63</v>
      </c>
      <c r="F240" s="103"/>
      <c r="G240" s="103"/>
      <c r="H240" s="103"/>
      <c r="I240" s="103"/>
      <c r="J240" s="103"/>
      <c r="K240" s="72"/>
      <c r="R240" s="62"/>
    </row>
    <row r="241" spans="1:18" s="1" customFormat="1" ht="25.5" customHeight="1" x14ac:dyDescent="0.3">
      <c r="B241" s="13"/>
      <c r="C241" s="73">
        <v>69</v>
      </c>
      <c r="D241" s="73" t="s">
        <v>47</v>
      </c>
      <c r="E241" s="74" t="s">
        <v>74</v>
      </c>
      <c r="F241" s="81" t="s">
        <v>83</v>
      </c>
      <c r="G241" s="82"/>
      <c r="H241" s="82"/>
      <c r="I241" s="83"/>
      <c r="J241" s="59" t="s">
        <v>50</v>
      </c>
      <c r="K241" s="6">
        <v>1</v>
      </c>
      <c r="L241" s="84"/>
      <c r="M241" s="85"/>
      <c r="N241" s="90">
        <f t="shared" ref="N241" si="30">ROUND(L241*K241,2)</f>
        <v>0</v>
      </c>
      <c r="O241" s="91"/>
      <c r="P241" s="91"/>
      <c r="Q241" s="92"/>
      <c r="R241" s="15"/>
    </row>
    <row r="242" spans="1:18" s="1" customFormat="1" ht="25.5" customHeight="1" x14ac:dyDescent="0.3">
      <c r="B242" s="13"/>
      <c r="C242" s="73">
        <v>70</v>
      </c>
      <c r="D242" s="73" t="s">
        <v>47</v>
      </c>
      <c r="E242" s="74" t="s">
        <v>80</v>
      </c>
      <c r="F242" s="81" t="s">
        <v>78</v>
      </c>
      <c r="G242" s="82"/>
      <c r="H242" s="82"/>
      <c r="I242" s="83"/>
      <c r="J242" s="59" t="s">
        <v>92</v>
      </c>
      <c r="K242" s="6">
        <f>+K243</f>
        <v>1.728</v>
      </c>
      <c r="L242" s="84"/>
      <c r="M242" s="85"/>
      <c r="N242" s="90">
        <f>ROUND(L242*K242,2)</f>
        <v>0</v>
      </c>
      <c r="O242" s="91"/>
      <c r="P242" s="91"/>
      <c r="Q242" s="92"/>
      <c r="R242" s="15"/>
    </row>
    <row r="243" spans="1:18" s="68" customFormat="1" ht="12" customHeight="1" x14ac:dyDescent="0.3">
      <c r="A243" s="1"/>
      <c r="B243" s="69"/>
      <c r="C243" s="70"/>
      <c r="D243" s="70"/>
      <c r="E243" s="71" t="s">
        <v>63</v>
      </c>
      <c r="F243" s="102" t="s">
        <v>85</v>
      </c>
      <c r="G243" s="102"/>
      <c r="H243" s="102"/>
      <c r="I243" s="102"/>
      <c r="J243" s="102"/>
      <c r="K243" s="72">
        <f>1.2*1.2*1.2</f>
        <v>1.728</v>
      </c>
      <c r="R243" s="62"/>
    </row>
    <row r="244" spans="1:18" s="68" customFormat="1" ht="21" customHeight="1" x14ac:dyDescent="0.3">
      <c r="A244" s="1"/>
      <c r="B244" s="69"/>
      <c r="C244" s="70"/>
      <c r="D244" s="70"/>
      <c r="E244" s="71" t="s">
        <v>67</v>
      </c>
      <c r="F244" s="93" t="s">
        <v>84</v>
      </c>
      <c r="G244" s="93"/>
      <c r="H244" s="93"/>
      <c r="I244" s="93"/>
      <c r="J244" s="93"/>
      <c r="K244" s="93"/>
      <c r="L244" s="93"/>
      <c r="M244" s="93"/>
      <c r="R244" s="62"/>
    </row>
    <row r="245" spans="1:18" s="1" customFormat="1" ht="25.5" customHeight="1" x14ac:dyDescent="0.3">
      <c r="B245" s="13"/>
      <c r="C245" s="73">
        <v>71</v>
      </c>
      <c r="D245" s="73" t="s">
        <v>47</v>
      </c>
      <c r="E245" s="74" t="s">
        <v>223</v>
      </c>
      <c r="F245" s="81" t="s">
        <v>258</v>
      </c>
      <c r="G245" s="82"/>
      <c r="H245" s="82"/>
      <c r="I245" s="83"/>
      <c r="J245" s="59" t="s">
        <v>50</v>
      </c>
      <c r="K245" s="6">
        <v>5</v>
      </c>
      <c r="L245" s="84"/>
      <c r="M245" s="85"/>
      <c r="N245" s="90">
        <f t="shared" ref="N245" si="31">ROUND(L245*K245,2)</f>
        <v>0</v>
      </c>
      <c r="O245" s="91"/>
      <c r="P245" s="91"/>
      <c r="Q245" s="92"/>
      <c r="R245" s="15"/>
    </row>
    <row r="246" spans="1:18" s="63" customFormat="1" ht="20.100000000000001" customHeight="1" x14ac:dyDescent="0.3">
      <c r="A246" s="1"/>
      <c r="B246" s="61"/>
      <c r="C246" s="60">
        <v>72</v>
      </c>
      <c r="D246" s="64" t="s">
        <v>51</v>
      </c>
      <c r="E246" s="65" t="s">
        <v>53</v>
      </c>
      <c r="F246" s="97" t="s">
        <v>249</v>
      </c>
      <c r="G246" s="98"/>
      <c r="H246" s="98"/>
      <c r="I246" s="99"/>
      <c r="J246" s="66" t="s">
        <v>50</v>
      </c>
      <c r="K246" s="67">
        <v>5</v>
      </c>
      <c r="L246" s="100"/>
      <c r="M246" s="85"/>
      <c r="N246" s="94">
        <f>ROUND(L246*K246,2)</f>
        <v>0</v>
      </c>
      <c r="O246" s="95"/>
      <c r="P246" s="95"/>
      <c r="Q246" s="96"/>
      <c r="R246" s="62"/>
    </row>
    <row r="247" spans="1:18" s="63" customFormat="1" ht="20.100000000000001" customHeight="1" x14ac:dyDescent="0.3">
      <c r="A247" s="1"/>
      <c r="B247" s="61"/>
      <c r="C247" s="60">
        <v>73</v>
      </c>
      <c r="D247" s="64" t="s">
        <v>51</v>
      </c>
      <c r="E247" s="65" t="s">
        <v>53</v>
      </c>
      <c r="F247" s="97" t="s">
        <v>338</v>
      </c>
      <c r="G247" s="98"/>
      <c r="H247" s="98"/>
      <c r="I247" s="99"/>
      <c r="J247" s="66" t="s">
        <v>50</v>
      </c>
      <c r="K247" s="67">
        <v>5</v>
      </c>
      <c r="L247" s="100"/>
      <c r="M247" s="85"/>
      <c r="N247" s="94">
        <f>ROUND(L247*K247,2)</f>
        <v>0</v>
      </c>
      <c r="O247" s="95"/>
      <c r="P247" s="95"/>
      <c r="Q247" s="96"/>
      <c r="R247" s="62"/>
    </row>
    <row r="248" spans="1:18" s="68" customFormat="1" ht="12" customHeight="1" x14ac:dyDescent="0.3">
      <c r="A248" s="1"/>
      <c r="B248" s="69"/>
      <c r="C248" s="70"/>
      <c r="D248" s="70"/>
      <c r="E248" s="71" t="s">
        <v>63</v>
      </c>
      <c r="F248" s="102"/>
      <c r="G248" s="102"/>
      <c r="H248" s="102"/>
      <c r="I248" s="102"/>
      <c r="J248" s="102"/>
      <c r="K248" s="72"/>
      <c r="R248" s="62"/>
    </row>
    <row r="249" spans="1:18" s="68" customFormat="1" ht="21" customHeight="1" x14ac:dyDescent="0.3">
      <c r="A249" s="1"/>
      <c r="B249" s="69"/>
      <c r="C249" s="70"/>
      <c r="D249" s="70"/>
      <c r="E249" s="71" t="s">
        <v>67</v>
      </c>
      <c r="F249" s="93" t="s">
        <v>339</v>
      </c>
      <c r="G249" s="93"/>
      <c r="H249" s="93"/>
      <c r="I249" s="93"/>
      <c r="J249" s="93"/>
      <c r="K249" s="93"/>
      <c r="L249" s="93"/>
      <c r="M249" s="93"/>
      <c r="R249" s="62"/>
    </row>
    <row r="250" spans="1:18" s="63" customFormat="1" ht="20.100000000000001" customHeight="1" x14ac:dyDescent="0.3">
      <c r="A250" s="1"/>
      <c r="B250" s="61"/>
      <c r="C250" s="60">
        <v>74</v>
      </c>
      <c r="D250" s="64" t="s">
        <v>51</v>
      </c>
      <c r="E250" s="65" t="s">
        <v>49</v>
      </c>
      <c r="F250" s="97" t="s">
        <v>77</v>
      </c>
      <c r="G250" s="98"/>
      <c r="H250" s="98"/>
      <c r="I250" s="99"/>
      <c r="J250" s="66" t="s">
        <v>50</v>
      </c>
      <c r="K250" s="67">
        <v>1</v>
      </c>
      <c r="L250" s="100"/>
      <c r="M250" s="85"/>
      <c r="N250" s="94">
        <f>ROUND(L250*K250,2)</f>
        <v>0</v>
      </c>
      <c r="O250" s="95"/>
      <c r="P250" s="95"/>
      <c r="Q250" s="96"/>
      <c r="R250" s="62"/>
    </row>
    <row r="251" spans="1:18" s="68" customFormat="1" ht="12" customHeight="1" x14ac:dyDescent="0.3">
      <c r="A251" s="1"/>
      <c r="B251" s="69"/>
      <c r="C251" s="70"/>
      <c r="D251" s="70"/>
      <c r="E251" s="71" t="s">
        <v>67</v>
      </c>
      <c r="F251" s="93" t="s">
        <v>89</v>
      </c>
      <c r="G251" s="93"/>
      <c r="H251" s="93"/>
      <c r="I251" s="93"/>
      <c r="J251" s="93"/>
      <c r="K251" s="93"/>
      <c r="L251" s="93"/>
      <c r="M251" s="93"/>
      <c r="R251" s="62"/>
    </row>
    <row r="252" spans="1:18" s="68" customFormat="1" ht="12" customHeight="1" x14ac:dyDescent="0.3">
      <c r="A252" s="1"/>
      <c r="B252" s="69"/>
      <c r="C252" s="70"/>
      <c r="D252" s="70"/>
      <c r="E252" s="71" t="s">
        <v>63</v>
      </c>
      <c r="F252" s="103"/>
      <c r="G252" s="103"/>
      <c r="H252" s="103"/>
      <c r="I252" s="103"/>
      <c r="J252" s="103"/>
      <c r="K252" s="72"/>
      <c r="R252" s="62"/>
    </row>
    <row r="253" spans="1:18" s="1" customFormat="1" ht="25.5" customHeight="1" x14ac:dyDescent="0.3">
      <c r="B253" s="13"/>
      <c r="C253" s="73">
        <v>75</v>
      </c>
      <c r="D253" s="73" t="s">
        <v>47</v>
      </c>
      <c r="E253" s="74" t="s">
        <v>95</v>
      </c>
      <c r="F253" s="81" t="s">
        <v>91</v>
      </c>
      <c r="G253" s="82"/>
      <c r="H253" s="82"/>
      <c r="I253" s="83"/>
      <c r="J253" s="59" t="s">
        <v>50</v>
      </c>
      <c r="K253" s="6">
        <v>1</v>
      </c>
      <c r="L253" s="84"/>
      <c r="M253" s="85"/>
      <c r="N253" s="90">
        <f t="shared" ref="N253" si="32">ROUND(L253*K253,2)</f>
        <v>0</v>
      </c>
      <c r="O253" s="91"/>
      <c r="P253" s="91"/>
      <c r="Q253" s="92"/>
      <c r="R253" s="15"/>
    </row>
    <row r="254" spans="1:18" s="1" customFormat="1" ht="25.5" customHeight="1" x14ac:dyDescent="0.3">
      <c r="B254" s="13"/>
      <c r="C254" s="73">
        <v>76</v>
      </c>
      <c r="D254" s="73" t="s">
        <v>47</v>
      </c>
      <c r="E254" s="74" t="s">
        <v>80</v>
      </c>
      <c r="F254" s="81" t="s">
        <v>78</v>
      </c>
      <c r="G254" s="82"/>
      <c r="H254" s="82"/>
      <c r="I254" s="83"/>
      <c r="J254" s="59" t="s">
        <v>92</v>
      </c>
      <c r="K254" s="6">
        <f>+K255</f>
        <v>2.3519999999999999</v>
      </c>
      <c r="L254" s="84"/>
      <c r="M254" s="85"/>
      <c r="N254" s="90">
        <f>ROUND(L254*K254,2)</f>
        <v>0</v>
      </c>
      <c r="O254" s="91"/>
      <c r="P254" s="91"/>
      <c r="Q254" s="92"/>
      <c r="R254" s="15"/>
    </row>
    <row r="255" spans="1:18" s="68" customFormat="1" ht="12" customHeight="1" x14ac:dyDescent="0.3">
      <c r="A255" s="1"/>
      <c r="B255" s="69"/>
      <c r="C255" s="70"/>
      <c r="D255" s="70"/>
      <c r="E255" s="71" t="s">
        <v>63</v>
      </c>
      <c r="F255" s="102" t="s">
        <v>87</v>
      </c>
      <c r="G255" s="102"/>
      <c r="H255" s="102"/>
      <c r="I255" s="102"/>
      <c r="J255" s="102"/>
      <c r="K255" s="72">
        <f>6*0.7*0.7*0.8</f>
        <v>2.3519999999999999</v>
      </c>
      <c r="R255" s="62"/>
    </row>
    <row r="256" spans="1:18" s="68" customFormat="1" ht="21" customHeight="1" x14ac:dyDescent="0.3">
      <c r="A256" s="1"/>
      <c r="B256" s="69"/>
      <c r="C256" s="70"/>
      <c r="D256" s="70"/>
      <c r="E256" s="71" t="s">
        <v>67</v>
      </c>
      <c r="F256" s="93" t="s">
        <v>86</v>
      </c>
      <c r="G256" s="93"/>
      <c r="H256" s="93"/>
      <c r="I256" s="93"/>
      <c r="J256" s="93"/>
      <c r="K256" s="93"/>
      <c r="L256" s="93"/>
      <c r="M256" s="93"/>
      <c r="R256" s="62"/>
    </row>
    <row r="257" spans="1:18" s="63" customFormat="1" ht="20.100000000000001" customHeight="1" x14ac:dyDescent="0.3">
      <c r="A257" s="1"/>
      <c r="B257" s="61"/>
      <c r="C257" s="60">
        <v>77</v>
      </c>
      <c r="D257" s="64" t="s">
        <v>51</v>
      </c>
      <c r="E257" s="65" t="s">
        <v>54</v>
      </c>
      <c r="F257" s="97" t="s">
        <v>88</v>
      </c>
      <c r="G257" s="98"/>
      <c r="H257" s="98"/>
      <c r="I257" s="99"/>
      <c r="J257" s="66" t="s">
        <v>50</v>
      </c>
      <c r="K257" s="67">
        <v>1</v>
      </c>
      <c r="L257" s="100"/>
      <c r="M257" s="85"/>
      <c r="N257" s="94">
        <f>ROUND(L257*K257,2)</f>
        <v>0</v>
      </c>
      <c r="O257" s="95"/>
      <c r="P257" s="95"/>
      <c r="Q257" s="96"/>
      <c r="R257" s="62"/>
    </row>
    <row r="258" spans="1:18" s="68" customFormat="1" ht="12" customHeight="1" x14ac:dyDescent="0.3">
      <c r="A258" s="1"/>
      <c r="B258" s="69"/>
      <c r="C258" s="70"/>
      <c r="D258" s="70"/>
      <c r="E258" s="71" t="s">
        <v>67</v>
      </c>
      <c r="F258" s="93" t="s">
        <v>97</v>
      </c>
      <c r="G258" s="93"/>
      <c r="H258" s="93"/>
      <c r="I258" s="93"/>
      <c r="J258" s="93"/>
      <c r="K258" s="93"/>
      <c r="L258" s="93"/>
      <c r="M258" s="93"/>
      <c r="R258" s="62"/>
    </row>
    <row r="259" spans="1:18" s="68" customFormat="1" ht="12" customHeight="1" x14ac:dyDescent="0.3">
      <c r="A259" s="1"/>
      <c r="B259" s="69"/>
      <c r="C259" s="70"/>
      <c r="D259" s="70"/>
      <c r="E259" s="71" t="s">
        <v>63</v>
      </c>
      <c r="F259" s="103"/>
      <c r="G259" s="103"/>
      <c r="H259" s="103"/>
      <c r="I259" s="103"/>
      <c r="J259" s="103"/>
      <c r="K259" s="72"/>
      <c r="R259" s="62"/>
    </row>
    <row r="260" spans="1:18" s="1" customFormat="1" ht="25.5" customHeight="1" x14ac:dyDescent="0.3">
      <c r="B260" s="13"/>
      <c r="C260" s="73">
        <v>78</v>
      </c>
      <c r="D260" s="73" t="s">
        <v>47</v>
      </c>
      <c r="E260" s="74" t="s">
        <v>99</v>
      </c>
      <c r="F260" s="81" t="s">
        <v>90</v>
      </c>
      <c r="G260" s="82"/>
      <c r="H260" s="82"/>
      <c r="I260" s="83"/>
      <c r="J260" s="59" t="s">
        <v>50</v>
      </c>
      <c r="K260" s="6">
        <v>1</v>
      </c>
      <c r="L260" s="84"/>
      <c r="M260" s="85"/>
      <c r="N260" s="90">
        <f t="shared" ref="N260" si="33">ROUND(L260*K260,2)</f>
        <v>0</v>
      </c>
      <c r="O260" s="91"/>
      <c r="P260" s="91"/>
      <c r="Q260" s="92"/>
      <c r="R260" s="15"/>
    </row>
    <row r="261" spans="1:18" s="1" customFormat="1" ht="25.5" customHeight="1" x14ac:dyDescent="0.3">
      <c r="B261" s="13"/>
      <c r="C261" s="73">
        <v>79</v>
      </c>
      <c r="D261" s="73" t="s">
        <v>47</v>
      </c>
      <c r="E261" s="74" t="s">
        <v>80</v>
      </c>
      <c r="F261" s="81" t="s">
        <v>78</v>
      </c>
      <c r="G261" s="82"/>
      <c r="H261" s="82"/>
      <c r="I261" s="83"/>
      <c r="J261" s="59" t="s">
        <v>92</v>
      </c>
      <c r="K261" s="6">
        <f>+K262</f>
        <v>1.6</v>
      </c>
      <c r="L261" s="84"/>
      <c r="M261" s="85"/>
      <c r="N261" s="90">
        <f>ROUND(L261*K261,2)</f>
        <v>0</v>
      </c>
      <c r="O261" s="91"/>
      <c r="P261" s="91"/>
      <c r="Q261" s="92"/>
      <c r="R261" s="15"/>
    </row>
    <row r="262" spans="1:18" s="68" customFormat="1" ht="12" customHeight="1" x14ac:dyDescent="0.3">
      <c r="A262" s="1"/>
      <c r="B262" s="69"/>
      <c r="C262" s="70"/>
      <c r="D262" s="70"/>
      <c r="E262" s="71" t="s">
        <v>63</v>
      </c>
      <c r="F262" s="102" t="s">
        <v>94</v>
      </c>
      <c r="G262" s="102"/>
      <c r="H262" s="102"/>
      <c r="I262" s="102"/>
      <c r="J262" s="102"/>
      <c r="K262" s="72">
        <f>8*0.5*0.5*0.8</f>
        <v>1.6</v>
      </c>
      <c r="R262" s="62"/>
    </row>
    <row r="263" spans="1:18" s="68" customFormat="1" ht="21" customHeight="1" x14ac:dyDescent="0.3">
      <c r="A263" s="1"/>
      <c r="B263" s="69"/>
      <c r="C263" s="70"/>
      <c r="D263" s="70"/>
      <c r="E263" s="71" t="s">
        <v>67</v>
      </c>
      <c r="F263" s="93" t="s">
        <v>93</v>
      </c>
      <c r="G263" s="93"/>
      <c r="H263" s="93"/>
      <c r="I263" s="93"/>
      <c r="J263" s="93"/>
      <c r="K263" s="93"/>
      <c r="L263" s="93"/>
      <c r="M263" s="93"/>
      <c r="R263" s="62"/>
    </row>
    <row r="264" spans="1:18" s="63" customFormat="1" ht="20.100000000000001" customHeight="1" x14ac:dyDescent="0.3">
      <c r="A264" s="1"/>
      <c r="B264" s="61"/>
      <c r="C264" s="60">
        <v>80</v>
      </c>
      <c r="D264" s="64" t="s">
        <v>51</v>
      </c>
      <c r="E264" s="65" t="s">
        <v>96</v>
      </c>
      <c r="F264" s="97" t="s">
        <v>102</v>
      </c>
      <c r="G264" s="98"/>
      <c r="H264" s="98"/>
      <c r="I264" s="99"/>
      <c r="J264" s="66" t="s">
        <v>50</v>
      </c>
      <c r="K264" s="67">
        <v>1</v>
      </c>
      <c r="L264" s="100"/>
      <c r="M264" s="85"/>
      <c r="N264" s="94">
        <f>ROUND(L264*K264,2)</f>
        <v>0</v>
      </c>
      <c r="O264" s="95"/>
      <c r="P264" s="95"/>
      <c r="Q264" s="96"/>
      <c r="R264" s="62"/>
    </row>
    <row r="265" spans="1:18" s="68" customFormat="1" ht="12" customHeight="1" x14ac:dyDescent="0.3">
      <c r="A265" s="1"/>
      <c r="B265" s="69"/>
      <c r="C265" s="70"/>
      <c r="D265" s="70"/>
      <c r="E265" s="71" t="s">
        <v>67</v>
      </c>
      <c r="F265" s="93" t="s">
        <v>98</v>
      </c>
      <c r="G265" s="93"/>
      <c r="H265" s="93"/>
      <c r="I265" s="93"/>
      <c r="J265" s="93"/>
      <c r="K265" s="93"/>
      <c r="L265" s="93"/>
      <c r="M265" s="93"/>
      <c r="R265" s="62"/>
    </row>
    <row r="266" spans="1:18" s="68" customFormat="1" ht="12" customHeight="1" x14ac:dyDescent="0.3">
      <c r="A266" s="1"/>
      <c r="B266" s="69"/>
      <c r="C266" s="70"/>
      <c r="D266" s="70"/>
      <c r="E266" s="71" t="s">
        <v>63</v>
      </c>
      <c r="F266" s="103"/>
      <c r="G266" s="103"/>
      <c r="H266" s="103"/>
      <c r="I266" s="103"/>
      <c r="J266" s="103"/>
      <c r="K266" s="72"/>
      <c r="R266" s="62"/>
    </row>
    <row r="267" spans="1:18" s="1" customFormat="1" ht="25.5" customHeight="1" x14ac:dyDescent="0.3">
      <c r="B267" s="13"/>
      <c r="C267" s="73">
        <v>81</v>
      </c>
      <c r="D267" s="73" t="s">
        <v>47</v>
      </c>
      <c r="E267" s="74" t="s">
        <v>114</v>
      </c>
      <c r="F267" s="81" t="s">
        <v>101</v>
      </c>
      <c r="G267" s="82"/>
      <c r="H267" s="82"/>
      <c r="I267" s="83"/>
      <c r="J267" s="59" t="s">
        <v>50</v>
      </c>
      <c r="K267" s="6">
        <v>1</v>
      </c>
      <c r="L267" s="84"/>
      <c r="M267" s="85"/>
      <c r="N267" s="90">
        <f t="shared" ref="N267" si="34">ROUND(L267*K267,2)</f>
        <v>0</v>
      </c>
      <c r="O267" s="91"/>
      <c r="P267" s="91"/>
      <c r="Q267" s="92"/>
      <c r="R267" s="15"/>
    </row>
    <row r="268" spans="1:18" s="1" customFormat="1" ht="25.5" customHeight="1" x14ac:dyDescent="0.3">
      <c r="B268" s="13"/>
      <c r="C268" s="73">
        <v>82</v>
      </c>
      <c r="D268" s="73" t="s">
        <v>47</v>
      </c>
      <c r="E268" s="74" t="s">
        <v>80</v>
      </c>
      <c r="F268" s="81" t="s">
        <v>100</v>
      </c>
      <c r="G268" s="82"/>
      <c r="H268" s="82"/>
      <c r="I268" s="83"/>
      <c r="J268" s="59" t="s">
        <v>92</v>
      </c>
      <c r="K268" s="6">
        <f>+K269</f>
        <v>0.18</v>
      </c>
      <c r="L268" s="84"/>
      <c r="M268" s="85"/>
      <c r="N268" s="90">
        <f>ROUND(L268*K268,2)</f>
        <v>0</v>
      </c>
      <c r="O268" s="91"/>
      <c r="P268" s="91"/>
      <c r="Q268" s="92"/>
      <c r="R268" s="15"/>
    </row>
    <row r="269" spans="1:18" s="68" customFormat="1" ht="12" customHeight="1" x14ac:dyDescent="0.3">
      <c r="A269" s="1"/>
      <c r="B269" s="69"/>
      <c r="C269" s="70"/>
      <c r="D269" s="70"/>
      <c r="E269" s="71" t="s">
        <v>63</v>
      </c>
      <c r="F269" s="102" t="s">
        <v>104</v>
      </c>
      <c r="G269" s="102"/>
      <c r="H269" s="102"/>
      <c r="I269" s="102"/>
      <c r="J269" s="102"/>
      <c r="K269" s="72">
        <f>8*0.3*0.3*0.25</f>
        <v>0.18</v>
      </c>
      <c r="R269" s="62"/>
    </row>
    <row r="270" spans="1:18" s="68" customFormat="1" ht="21" customHeight="1" x14ac:dyDescent="0.3">
      <c r="A270" s="1"/>
      <c r="B270" s="69"/>
      <c r="C270" s="70"/>
      <c r="D270" s="70"/>
      <c r="E270" s="71" t="s">
        <v>67</v>
      </c>
      <c r="F270" s="93" t="s">
        <v>103</v>
      </c>
      <c r="G270" s="93"/>
      <c r="H270" s="93"/>
      <c r="I270" s="93"/>
      <c r="J270" s="93"/>
      <c r="K270" s="93"/>
      <c r="L270" s="93"/>
      <c r="M270" s="93"/>
      <c r="R270" s="62"/>
    </row>
    <row r="271" spans="1:18" s="63" customFormat="1" ht="20.100000000000001" customHeight="1" x14ac:dyDescent="0.3">
      <c r="A271" s="1"/>
      <c r="B271" s="61"/>
      <c r="C271" s="60">
        <v>83</v>
      </c>
      <c r="D271" s="64" t="s">
        <v>51</v>
      </c>
      <c r="E271" s="65" t="s">
        <v>105</v>
      </c>
      <c r="F271" s="97" t="s">
        <v>106</v>
      </c>
      <c r="G271" s="98"/>
      <c r="H271" s="98"/>
      <c r="I271" s="99"/>
      <c r="J271" s="66" t="s">
        <v>50</v>
      </c>
      <c r="K271" s="67">
        <v>7</v>
      </c>
      <c r="L271" s="100"/>
      <c r="M271" s="85"/>
      <c r="N271" s="94">
        <f>ROUND(L271*K271,2)</f>
        <v>0</v>
      </c>
      <c r="O271" s="95"/>
      <c r="P271" s="95"/>
      <c r="Q271" s="96"/>
      <c r="R271" s="62"/>
    </row>
    <row r="272" spans="1:18" s="68" customFormat="1" ht="12" customHeight="1" x14ac:dyDescent="0.3">
      <c r="A272" s="1"/>
      <c r="B272" s="69"/>
      <c r="C272" s="70"/>
      <c r="D272" s="70"/>
      <c r="E272" s="71" t="s">
        <v>67</v>
      </c>
      <c r="F272" s="93" t="s">
        <v>107</v>
      </c>
      <c r="G272" s="93"/>
      <c r="H272" s="93"/>
      <c r="I272" s="93"/>
      <c r="J272" s="93"/>
      <c r="K272" s="93"/>
      <c r="L272" s="93"/>
      <c r="M272" s="93"/>
      <c r="R272" s="62"/>
    </row>
    <row r="273" spans="1:18" s="68" customFormat="1" ht="12" customHeight="1" x14ac:dyDescent="0.3">
      <c r="A273" s="1"/>
      <c r="B273" s="69"/>
      <c r="C273" s="70"/>
      <c r="D273" s="70"/>
      <c r="E273" s="71" t="s">
        <v>63</v>
      </c>
      <c r="F273" s="103"/>
      <c r="G273" s="103"/>
      <c r="H273" s="103"/>
      <c r="I273" s="103"/>
      <c r="J273" s="103"/>
      <c r="K273" s="72"/>
      <c r="R273" s="62"/>
    </row>
    <row r="274" spans="1:18" s="1" customFormat="1" ht="25.5" customHeight="1" x14ac:dyDescent="0.3">
      <c r="B274" s="13"/>
      <c r="C274" s="73">
        <v>84</v>
      </c>
      <c r="D274" s="73" t="s">
        <v>47</v>
      </c>
      <c r="E274" s="74" t="s">
        <v>115</v>
      </c>
      <c r="F274" s="81" t="s">
        <v>108</v>
      </c>
      <c r="G274" s="82"/>
      <c r="H274" s="82"/>
      <c r="I274" s="83"/>
      <c r="J274" s="59" t="s">
        <v>50</v>
      </c>
      <c r="K274" s="6">
        <v>7</v>
      </c>
      <c r="L274" s="84"/>
      <c r="M274" s="85"/>
      <c r="N274" s="90">
        <f t="shared" ref="N274" si="35">ROUND(L274*K274,2)</f>
        <v>0</v>
      </c>
      <c r="O274" s="91"/>
      <c r="P274" s="91"/>
      <c r="Q274" s="92"/>
      <c r="R274" s="15"/>
    </row>
    <row r="275" spans="1:18" s="1" customFormat="1" ht="25.5" customHeight="1" x14ac:dyDescent="0.3">
      <c r="B275" s="13"/>
      <c r="C275" s="73">
        <v>85</v>
      </c>
      <c r="D275" s="73" t="s">
        <v>47</v>
      </c>
      <c r="E275" s="74" t="s">
        <v>80</v>
      </c>
      <c r="F275" s="81" t="s">
        <v>100</v>
      </c>
      <c r="G275" s="82"/>
      <c r="H275" s="82"/>
      <c r="I275" s="83"/>
      <c r="J275" s="59" t="s">
        <v>92</v>
      </c>
      <c r="K275" s="6">
        <f>+K276</f>
        <v>0.52500000000000002</v>
      </c>
      <c r="L275" s="84"/>
      <c r="M275" s="85"/>
      <c r="N275" s="90">
        <f>ROUND(L275*K275,2)</f>
        <v>0</v>
      </c>
      <c r="O275" s="91"/>
      <c r="P275" s="91"/>
      <c r="Q275" s="92"/>
      <c r="R275" s="15"/>
    </row>
    <row r="276" spans="1:18" s="68" customFormat="1" ht="12" customHeight="1" x14ac:dyDescent="0.3">
      <c r="A276" s="1"/>
      <c r="B276" s="69"/>
      <c r="C276" s="70"/>
      <c r="D276" s="70"/>
      <c r="E276" s="71" t="s">
        <v>63</v>
      </c>
      <c r="F276" s="102" t="s">
        <v>110</v>
      </c>
      <c r="G276" s="102"/>
      <c r="H276" s="102"/>
      <c r="I276" s="102"/>
      <c r="J276" s="102"/>
      <c r="K276" s="72">
        <f>7*2*0.25*0.5*0.3</f>
        <v>0.52500000000000002</v>
      </c>
      <c r="R276" s="62"/>
    </row>
    <row r="277" spans="1:18" s="68" customFormat="1" ht="21" customHeight="1" x14ac:dyDescent="0.3">
      <c r="A277" s="1"/>
      <c r="B277" s="69"/>
      <c r="C277" s="70"/>
      <c r="D277" s="70"/>
      <c r="E277" s="71" t="s">
        <v>67</v>
      </c>
      <c r="F277" s="93" t="s">
        <v>109</v>
      </c>
      <c r="G277" s="93"/>
      <c r="H277" s="93"/>
      <c r="I277" s="93"/>
      <c r="J277" s="93"/>
      <c r="K277" s="93"/>
      <c r="L277" s="93"/>
      <c r="M277" s="93"/>
      <c r="R277" s="62"/>
    </row>
    <row r="278" spans="1:18" s="63" customFormat="1" ht="20.100000000000001" customHeight="1" x14ac:dyDescent="0.3">
      <c r="A278" s="1"/>
      <c r="B278" s="61"/>
      <c r="C278" s="60">
        <v>86</v>
      </c>
      <c r="D278" s="64" t="s">
        <v>51</v>
      </c>
      <c r="E278" s="65" t="s">
        <v>111</v>
      </c>
      <c r="F278" s="97" t="s">
        <v>119</v>
      </c>
      <c r="G278" s="98"/>
      <c r="H278" s="98"/>
      <c r="I278" s="99"/>
      <c r="J278" s="66" t="s">
        <v>50</v>
      </c>
      <c r="K278" s="67">
        <v>4</v>
      </c>
      <c r="L278" s="100"/>
      <c r="M278" s="85"/>
      <c r="N278" s="94">
        <f>ROUND(L278*K278,2)</f>
        <v>0</v>
      </c>
      <c r="O278" s="95"/>
      <c r="P278" s="95"/>
      <c r="Q278" s="96"/>
      <c r="R278" s="62"/>
    </row>
    <row r="279" spans="1:18" s="68" customFormat="1" ht="12" customHeight="1" x14ac:dyDescent="0.3">
      <c r="A279" s="1"/>
      <c r="B279" s="69"/>
      <c r="C279" s="70"/>
      <c r="D279" s="70"/>
      <c r="E279" s="71" t="s">
        <v>67</v>
      </c>
      <c r="F279" s="93" t="s">
        <v>112</v>
      </c>
      <c r="G279" s="93"/>
      <c r="H279" s="93"/>
      <c r="I279" s="93"/>
      <c r="J279" s="93"/>
      <c r="K279" s="93"/>
      <c r="L279" s="93"/>
      <c r="M279" s="93"/>
      <c r="R279" s="62"/>
    </row>
    <row r="280" spans="1:18" s="68" customFormat="1" ht="12" customHeight="1" x14ac:dyDescent="0.3">
      <c r="A280" s="1"/>
      <c r="B280" s="69"/>
      <c r="C280" s="70"/>
      <c r="D280" s="70"/>
      <c r="E280" s="71" t="s">
        <v>63</v>
      </c>
      <c r="F280" s="103"/>
      <c r="G280" s="103"/>
      <c r="H280" s="103"/>
      <c r="I280" s="103"/>
      <c r="J280" s="103"/>
      <c r="K280" s="72"/>
      <c r="R280" s="62"/>
    </row>
    <row r="281" spans="1:18" s="1" customFormat="1" ht="25.5" customHeight="1" x14ac:dyDescent="0.3">
      <c r="B281" s="13"/>
      <c r="C281" s="73">
        <v>87</v>
      </c>
      <c r="D281" s="73" t="s">
        <v>47</v>
      </c>
      <c r="E281" s="74" t="s">
        <v>116</v>
      </c>
      <c r="F281" s="81" t="s">
        <v>113</v>
      </c>
      <c r="G281" s="82"/>
      <c r="H281" s="82"/>
      <c r="I281" s="83"/>
      <c r="J281" s="59" t="s">
        <v>50</v>
      </c>
      <c r="K281" s="6">
        <v>4</v>
      </c>
      <c r="L281" s="84"/>
      <c r="M281" s="85"/>
      <c r="N281" s="90">
        <f t="shared" ref="N281" si="36">ROUND(L281*K281,2)</f>
        <v>0</v>
      </c>
      <c r="O281" s="91"/>
      <c r="P281" s="91"/>
      <c r="Q281" s="92"/>
      <c r="R281" s="15"/>
    </row>
    <row r="282" spans="1:18" s="1" customFormat="1" ht="25.5" customHeight="1" x14ac:dyDescent="0.3">
      <c r="B282" s="13"/>
      <c r="C282" s="73">
        <v>88</v>
      </c>
      <c r="D282" s="73" t="s">
        <v>47</v>
      </c>
      <c r="E282" s="74" t="s">
        <v>80</v>
      </c>
      <c r="F282" s="81" t="s">
        <v>100</v>
      </c>
      <c r="G282" s="82"/>
      <c r="H282" s="82"/>
      <c r="I282" s="83"/>
      <c r="J282" s="59" t="s">
        <v>92</v>
      </c>
      <c r="K282" s="6">
        <f>+K283</f>
        <v>0.18</v>
      </c>
      <c r="L282" s="84"/>
      <c r="M282" s="85"/>
      <c r="N282" s="90">
        <f>ROUND(L282*K282,2)</f>
        <v>0</v>
      </c>
      <c r="O282" s="91"/>
      <c r="P282" s="91"/>
      <c r="Q282" s="92"/>
      <c r="R282" s="15"/>
    </row>
    <row r="283" spans="1:18" s="68" customFormat="1" ht="12" customHeight="1" x14ac:dyDescent="0.3">
      <c r="A283" s="1"/>
      <c r="B283" s="69"/>
      <c r="C283" s="70"/>
      <c r="D283" s="70"/>
      <c r="E283" s="71" t="s">
        <v>63</v>
      </c>
      <c r="F283" s="102" t="s">
        <v>118</v>
      </c>
      <c r="G283" s="102"/>
      <c r="H283" s="102"/>
      <c r="I283" s="102"/>
      <c r="J283" s="102"/>
      <c r="K283" s="72">
        <f>4*2*0.25*0.3*0.3</f>
        <v>0.18</v>
      </c>
      <c r="R283" s="62"/>
    </row>
    <row r="284" spans="1:18" s="68" customFormat="1" ht="21" customHeight="1" x14ac:dyDescent="0.3">
      <c r="A284" s="1"/>
      <c r="B284" s="69"/>
      <c r="C284" s="70"/>
      <c r="D284" s="70"/>
      <c r="E284" s="71" t="s">
        <v>67</v>
      </c>
      <c r="F284" s="93" t="s">
        <v>117</v>
      </c>
      <c r="G284" s="93"/>
      <c r="H284" s="93"/>
      <c r="I284" s="93"/>
      <c r="J284" s="93"/>
      <c r="K284" s="93"/>
      <c r="L284" s="93"/>
      <c r="M284" s="93"/>
      <c r="R284" s="62"/>
    </row>
    <row r="285" spans="1:18" s="63" customFormat="1" ht="20.100000000000001" customHeight="1" x14ac:dyDescent="0.3">
      <c r="A285" s="1"/>
      <c r="B285" s="61"/>
      <c r="C285" s="60">
        <v>89</v>
      </c>
      <c r="D285" s="64" t="s">
        <v>51</v>
      </c>
      <c r="E285" s="65" t="s">
        <v>120</v>
      </c>
      <c r="F285" s="97" t="s">
        <v>121</v>
      </c>
      <c r="G285" s="98"/>
      <c r="H285" s="98"/>
      <c r="I285" s="99"/>
      <c r="J285" s="66" t="s">
        <v>50</v>
      </c>
      <c r="K285" s="67">
        <v>2</v>
      </c>
      <c r="L285" s="100"/>
      <c r="M285" s="85"/>
      <c r="N285" s="94">
        <f>ROUND(L285*K285,2)</f>
        <v>0</v>
      </c>
      <c r="O285" s="95"/>
      <c r="P285" s="95"/>
      <c r="Q285" s="96"/>
      <c r="R285" s="62"/>
    </row>
    <row r="286" spans="1:18" s="68" customFormat="1" ht="12" customHeight="1" x14ac:dyDescent="0.3">
      <c r="A286" s="1"/>
      <c r="B286" s="69"/>
      <c r="C286" s="70"/>
      <c r="D286" s="70"/>
      <c r="E286" s="71" t="s">
        <v>67</v>
      </c>
      <c r="F286" s="93" t="s">
        <v>125</v>
      </c>
      <c r="G286" s="93"/>
      <c r="H286" s="93"/>
      <c r="I286" s="93"/>
      <c r="J286" s="93"/>
      <c r="K286" s="93"/>
      <c r="L286" s="93"/>
      <c r="M286" s="93"/>
      <c r="R286" s="62"/>
    </row>
    <row r="287" spans="1:18" s="68" customFormat="1" ht="12" customHeight="1" x14ac:dyDescent="0.3">
      <c r="A287" s="1"/>
      <c r="B287" s="69"/>
      <c r="C287" s="70"/>
      <c r="D287" s="70"/>
      <c r="E287" s="71" t="s">
        <v>63</v>
      </c>
      <c r="F287" s="103"/>
      <c r="G287" s="103"/>
      <c r="H287" s="103"/>
      <c r="I287" s="103"/>
      <c r="J287" s="103"/>
      <c r="K287" s="72"/>
      <c r="R287" s="62"/>
    </row>
    <row r="288" spans="1:18" s="1" customFormat="1" ht="25.5" customHeight="1" x14ac:dyDescent="0.3">
      <c r="B288" s="13"/>
      <c r="C288" s="73">
        <v>90</v>
      </c>
      <c r="D288" s="73" t="s">
        <v>47</v>
      </c>
      <c r="E288" s="74" t="s">
        <v>123</v>
      </c>
      <c r="F288" s="81" t="s">
        <v>122</v>
      </c>
      <c r="G288" s="82"/>
      <c r="H288" s="82"/>
      <c r="I288" s="83"/>
      <c r="J288" s="59" t="s">
        <v>50</v>
      </c>
      <c r="K288" s="6">
        <v>2</v>
      </c>
      <c r="L288" s="84"/>
      <c r="M288" s="85"/>
      <c r="N288" s="90">
        <f t="shared" ref="N288" si="37">ROUND(L288*K288,2)</f>
        <v>0</v>
      </c>
      <c r="O288" s="91"/>
      <c r="P288" s="91"/>
      <c r="Q288" s="92"/>
      <c r="R288" s="15"/>
    </row>
    <row r="289" spans="1:18" s="68" customFormat="1" ht="12" customHeight="1" x14ac:dyDescent="0.3">
      <c r="A289" s="1"/>
      <c r="B289" s="69"/>
      <c r="C289" s="70"/>
      <c r="D289" s="70"/>
      <c r="E289" s="71" t="s">
        <v>67</v>
      </c>
      <c r="F289" s="93"/>
      <c r="G289" s="93"/>
      <c r="H289" s="93"/>
      <c r="I289" s="93"/>
      <c r="J289" s="93"/>
      <c r="K289" s="93"/>
      <c r="L289" s="93"/>
      <c r="M289" s="93"/>
      <c r="R289" s="62"/>
    </row>
    <row r="290" spans="1:18" s="1" customFormat="1" ht="25.5" customHeight="1" x14ac:dyDescent="0.3">
      <c r="B290" s="13"/>
      <c r="C290" s="73">
        <v>91</v>
      </c>
      <c r="D290" s="73" t="s">
        <v>47</v>
      </c>
      <c r="E290" s="74" t="s">
        <v>55</v>
      </c>
      <c r="F290" s="81" t="s">
        <v>124</v>
      </c>
      <c r="G290" s="82"/>
      <c r="H290" s="82"/>
      <c r="I290" s="83"/>
      <c r="J290" s="59" t="s">
        <v>50</v>
      </c>
      <c r="K290" s="6">
        <v>1</v>
      </c>
      <c r="L290" s="84"/>
      <c r="M290" s="85"/>
      <c r="N290" s="90">
        <f>ROUND(L290*K290,2)</f>
        <v>0</v>
      </c>
      <c r="O290" s="91"/>
      <c r="P290" s="91"/>
      <c r="Q290" s="92"/>
      <c r="R290" s="15"/>
    </row>
    <row r="291" spans="1:18" s="68" customFormat="1" ht="12" customHeight="1" x14ac:dyDescent="0.3">
      <c r="A291" s="1"/>
      <c r="B291" s="69"/>
      <c r="C291" s="70"/>
      <c r="D291" s="70"/>
      <c r="E291" s="71" t="s">
        <v>67</v>
      </c>
      <c r="F291" s="88" t="s">
        <v>328</v>
      </c>
      <c r="G291" s="88"/>
      <c r="H291" s="88"/>
      <c r="I291" s="88"/>
      <c r="J291" s="88"/>
      <c r="K291" s="88"/>
      <c r="L291" s="88"/>
      <c r="M291" s="88"/>
      <c r="N291" s="89"/>
      <c r="O291" s="89"/>
      <c r="P291" s="89"/>
      <c r="R291" s="62"/>
    </row>
    <row r="292" spans="1:18" s="63" customFormat="1" ht="20.100000000000001" customHeight="1" x14ac:dyDescent="0.3">
      <c r="A292" s="1"/>
      <c r="B292" s="61"/>
      <c r="C292" s="60">
        <v>92</v>
      </c>
      <c r="D292" s="64" t="s">
        <v>51</v>
      </c>
      <c r="E292" s="65" t="s">
        <v>56</v>
      </c>
      <c r="F292" s="97" t="s">
        <v>126</v>
      </c>
      <c r="G292" s="98"/>
      <c r="H292" s="98"/>
      <c r="I292" s="99"/>
      <c r="J292" s="66" t="s">
        <v>50</v>
      </c>
      <c r="K292" s="67">
        <v>3</v>
      </c>
      <c r="L292" s="100"/>
      <c r="M292" s="85"/>
      <c r="N292" s="94">
        <f>ROUND(L292*K292,2)</f>
        <v>0</v>
      </c>
      <c r="O292" s="95"/>
      <c r="P292" s="95"/>
      <c r="Q292" s="96"/>
      <c r="R292" s="62"/>
    </row>
    <row r="293" spans="1:18" s="68" customFormat="1" ht="12" customHeight="1" x14ac:dyDescent="0.3">
      <c r="A293" s="1"/>
      <c r="B293" s="69"/>
      <c r="C293" s="70"/>
      <c r="D293" s="70"/>
      <c r="E293" s="71" t="s">
        <v>67</v>
      </c>
      <c r="F293" s="93" t="s">
        <v>350</v>
      </c>
      <c r="G293" s="93"/>
      <c r="H293" s="93"/>
      <c r="I293" s="93"/>
      <c r="J293" s="93"/>
      <c r="K293" s="93"/>
      <c r="L293" s="93"/>
      <c r="M293" s="93"/>
      <c r="R293" s="62"/>
    </row>
    <row r="294" spans="1:18" s="68" customFormat="1" ht="12" customHeight="1" x14ac:dyDescent="0.3">
      <c r="A294" s="1"/>
      <c r="B294" s="69"/>
      <c r="C294" s="70"/>
      <c r="D294" s="70"/>
      <c r="E294" s="71" t="s">
        <v>63</v>
      </c>
      <c r="F294" s="103"/>
      <c r="G294" s="103"/>
      <c r="H294" s="103"/>
      <c r="I294" s="103"/>
      <c r="J294" s="103"/>
      <c r="K294" s="72"/>
      <c r="R294" s="62"/>
    </row>
    <row r="295" spans="1:18" s="1" customFormat="1" ht="25.5" customHeight="1" x14ac:dyDescent="0.3">
      <c r="B295" s="13"/>
      <c r="C295" s="73">
        <v>93</v>
      </c>
      <c r="D295" s="73" t="s">
        <v>47</v>
      </c>
      <c r="E295" s="74" t="s">
        <v>116</v>
      </c>
      <c r="F295" s="81" t="s">
        <v>127</v>
      </c>
      <c r="G295" s="82"/>
      <c r="H295" s="82"/>
      <c r="I295" s="83"/>
      <c r="J295" s="59" t="s">
        <v>50</v>
      </c>
      <c r="K295" s="6">
        <v>4</v>
      </c>
      <c r="L295" s="84"/>
      <c r="M295" s="85"/>
      <c r="N295" s="90">
        <f t="shared" ref="N295" si="38">ROUND(L295*K295,2)</f>
        <v>0</v>
      </c>
      <c r="O295" s="91"/>
      <c r="P295" s="91"/>
      <c r="Q295" s="92"/>
      <c r="R295" s="15"/>
    </row>
    <row r="296" spans="1:18" s="1" customFormat="1" ht="25.5" customHeight="1" x14ac:dyDescent="0.3">
      <c r="B296" s="13"/>
      <c r="C296" s="73">
        <v>94</v>
      </c>
      <c r="D296" s="73" t="s">
        <v>47</v>
      </c>
      <c r="E296" s="74" t="s">
        <v>80</v>
      </c>
      <c r="F296" s="81" t="s">
        <v>78</v>
      </c>
      <c r="G296" s="82"/>
      <c r="H296" s="82"/>
      <c r="I296" s="83"/>
      <c r="J296" s="59" t="s">
        <v>92</v>
      </c>
      <c r="K296" s="6">
        <f>+K297</f>
        <v>0.37799999999999995</v>
      </c>
      <c r="L296" s="84"/>
      <c r="M296" s="85"/>
      <c r="N296" s="90">
        <f>ROUND(L296*K296,2)</f>
        <v>0</v>
      </c>
      <c r="O296" s="91"/>
      <c r="P296" s="91"/>
      <c r="Q296" s="92"/>
      <c r="R296" s="15"/>
    </row>
    <row r="297" spans="1:18" s="68" customFormat="1" ht="12" customHeight="1" x14ac:dyDescent="0.3">
      <c r="A297" s="1"/>
      <c r="B297" s="69"/>
      <c r="C297" s="70"/>
      <c r="D297" s="70"/>
      <c r="E297" s="71" t="s">
        <v>63</v>
      </c>
      <c r="F297" s="102" t="s">
        <v>128</v>
      </c>
      <c r="G297" s="102"/>
      <c r="H297" s="102"/>
      <c r="I297" s="102"/>
      <c r="J297" s="102"/>
      <c r="K297" s="72">
        <f>3*2*0.3*0.3*0.7</f>
        <v>0.37799999999999995</v>
      </c>
      <c r="R297" s="62"/>
    </row>
    <row r="298" spans="1:18" s="68" customFormat="1" ht="21" customHeight="1" x14ac:dyDescent="0.3">
      <c r="A298" s="1"/>
      <c r="B298" s="69"/>
      <c r="C298" s="70"/>
      <c r="D298" s="70"/>
      <c r="E298" s="71" t="s">
        <v>67</v>
      </c>
      <c r="F298" s="93" t="s">
        <v>253</v>
      </c>
      <c r="G298" s="93"/>
      <c r="H298" s="93"/>
      <c r="I298" s="93"/>
      <c r="J298" s="93"/>
      <c r="K298" s="93"/>
      <c r="L298" s="93"/>
      <c r="M298" s="93"/>
      <c r="R298" s="62"/>
    </row>
    <row r="299" spans="1:18" s="63" customFormat="1" ht="20.100000000000001" customHeight="1" x14ac:dyDescent="0.3">
      <c r="A299" s="1"/>
      <c r="B299" s="61"/>
      <c r="C299" s="60">
        <v>95</v>
      </c>
      <c r="D299" s="64" t="s">
        <v>51</v>
      </c>
      <c r="E299" s="65" t="s">
        <v>57</v>
      </c>
      <c r="F299" s="97" t="s">
        <v>246</v>
      </c>
      <c r="G299" s="98"/>
      <c r="H299" s="98"/>
      <c r="I299" s="99"/>
      <c r="J299" s="66" t="s">
        <v>50</v>
      </c>
      <c r="K299" s="67">
        <v>1</v>
      </c>
      <c r="L299" s="100"/>
      <c r="M299" s="85"/>
      <c r="N299" s="94">
        <f>ROUND(L299*K299,2)</f>
        <v>0</v>
      </c>
      <c r="O299" s="95"/>
      <c r="P299" s="95"/>
      <c r="Q299" s="96"/>
      <c r="R299" s="62"/>
    </row>
    <row r="300" spans="1:18" s="68" customFormat="1" ht="12" customHeight="1" x14ac:dyDescent="0.3">
      <c r="A300" s="1"/>
      <c r="B300" s="69"/>
      <c r="C300" s="70"/>
      <c r="D300" s="70"/>
      <c r="E300" s="71" t="s">
        <v>67</v>
      </c>
      <c r="F300" s="93" t="s">
        <v>349</v>
      </c>
      <c r="G300" s="93"/>
      <c r="H300" s="93"/>
      <c r="I300" s="93"/>
      <c r="J300" s="93"/>
      <c r="K300" s="93"/>
      <c r="L300" s="93"/>
      <c r="M300" s="93"/>
      <c r="R300" s="62"/>
    </row>
    <row r="301" spans="1:18" s="68" customFormat="1" ht="12" customHeight="1" x14ac:dyDescent="0.3">
      <c r="A301" s="1"/>
      <c r="B301" s="69"/>
      <c r="C301" s="70"/>
      <c r="D301" s="70"/>
      <c r="E301" s="71" t="s">
        <v>63</v>
      </c>
      <c r="F301" s="103"/>
      <c r="G301" s="103"/>
      <c r="H301" s="103"/>
      <c r="I301" s="103"/>
      <c r="J301" s="103"/>
      <c r="K301" s="72"/>
      <c r="R301" s="62"/>
    </row>
    <row r="302" spans="1:18" s="1" customFormat="1" ht="25.5" customHeight="1" x14ac:dyDescent="0.3">
      <c r="B302" s="13"/>
      <c r="C302" s="73">
        <v>96</v>
      </c>
      <c r="D302" s="73" t="s">
        <v>47</v>
      </c>
      <c r="E302" s="74" t="s">
        <v>116</v>
      </c>
      <c r="F302" s="81" t="s">
        <v>245</v>
      </c>
      <c r="G302" s="82"/>
      <c r="H302" s="82"/>
      <c r="I302" s="83"/>
      <c r="J302" s="59" t="s">
        <v>50</v>
      </c>
      <c r="K302" s="6">
        <v>1</v>
      </c>
      <c r="L302" s="84"/>
      <c r="M302" s="85"/>
      <c r="N302" s="90">
        <f t="shared" ref="N302" si="39">ROUND(L302*K302,2)</f>
        <v>0</v>
      </c>
      <c r="O302" s="91"/>
      <c r="P302" s="91"/>
      <c r="Q302" s="92"/>
      <c r="R302" s="15"/>
    </row>
    <row r="303" spans="1:18" s="1" customFormat="1" ht="25.5" customHeight="1" x14ac:dyDescent="0.3">
      <c r="B303" s="13"/>
      <c r="C303" s="73">
        <v>97</v>
      </c>
      <c r="D303" s="73" t="s">
        <v>47</v>
      </c>
      <c r="E303" s="74" t="s">
        <v>80</v>
      </c>
      <c r="F303" s="81" t="s">
        <v>78</v>
      </c>
      <c r="G303" s="82"/>
      <c r="H303" s="82"/>
      <c r="I303" s="83"/>
      <c r="J303" s="59" t="s">
        <v>92</v>
      </c>
      <c r="K303" s="6">
        <f>+K304</f>
        <v>0.37799999999999995</v>
      </c>
      <c r="L303" s="84"/>
      <c r="M303" s="85"/>
      <c r="N303" s="90">
        <f>ROUND(L303*K303,2)</f>
        <v>0</v>
      </c>
      <c r="O303" s="91"/>
      <c r="P303" s="91"/>
      <c r="Q303" s="92"/>
      <c r="R303" s="15"/>
    </row>
    <row r="304" spans="1:18" s="68" customFormat="1" ht="12" customHeight="1" x14ac:dyDescent="0.3">
      <c r="A304" s="1"/>
      <c r="B304" s="69"/>
      <c r="C304" s="70"/>
      <c r="D304" s="70"/>
      <c r="E304" s="71" t="s">
        <v>63</v>
      </c>
      <c r="F304" s="102" t="s">
        <v>128</v>
      </c>
      <c r="G304" s="102"/>
      <c r="H304" s="102"/>
      <c r="I304" s="102"/>
      <c r="J304" s="102"/>
      <c r="K304" s="72">
        <f>3*2*0.3*0.3*0.7</f>
        <v>0.37799999999999995</v>
      </c>
      <c r="R304" s="62"/>
    </row>
    <row r="305" spans="1:18" s="68" customFormat="1" ht="21" customHeight="1" x14ac:dyDescent="0.3">
      <c r="A305" s="1"/>
      <c r="B305" s="69"/>
      <c r="C305" s="70"/>
      <c r="D305" s="70"/>
      <c r="E305" s="71" t="s">
        <v>67</v>
      </c>
      <c r="F305" s="93" t="s">
        <v>253</v>
      </c>
      <c r="G305" s="93"/>
      <c r="H305" s="93"/>
      <c r="I305" s="93"/>
      <c r="J305" s="93"/>
      <c r="K305" s="93"/>
      <c r="L305" s="93"/>
      <c r="M305" s="93"/>
      <c r="R305" s="62"/>
    </row>
    <row r="306" spans="1:18" s="63" customFormat="1" ht="20.100000000000001" customHeight="1" x14ac:dyDescent="0.3">
      <c r="A306" s="1"/>
      <c r="B306" s="61"/>
      <c r="C306" s="60">
        <v>98</v>
      </c>
      <c r="D306" s="64" t="s">
        <v>51</v>
      </c>
      <c r="E306" s="65" t="s">
        <v>58</v>
      </c>
      <c r="F306" s="97" t="s">
        <v>224</v>
      </c>
      <c r="G306" s="98"/>
      <c r="H306" s="98"/>
      <c r="I306" s="99"/>
      <c r="J306" s="66" t="s">
        <v>176</v>
      </c>
      <c r="K306" s="67">
        <v>9.9600000000000009</v>
      </c>
      <c r="L306" s="100"/>
      <c r="M306" s="85"/>
      <c r="N306" s="94">
        <f>ROUND(L306*K306,2)</f>
        <v>0</v>
      </c>
      <c r="O306" s="95"/>
      <c r="P306" s="95"/>
      <c r="Q306" s="96"/>
      <c r="R306" s="62"/>
    </row>
    <row r="307" spans="1:18" s="68" customFormat="1" ht="12" customHeight="1" x14ac:dyDescent="0.3">
      <c r="A307" s="1"/>
      <c r="B307" s="69"/>
      <c r="C307" s="70"/>
      <c r="D307" s="70"/>
      <c r="E307" s="71" t="s">
        <v>67</v>
      </c>
      <c r="F307" s="93" t="s">
        <v>225</v>
      </c>
      <c r="G307" s="93"/>
      <c r="H307" s="93"/>
      <c r="I307" s="93"/>
      <c r="J307" s="93"/>
      <c r="K307" s="93"/>
      <c r="L307" s="93"/>
      <c r="M307" s="93"/>
      <c r="R307" s="62"/>
    </row>
    <row r="308" spans="1:18" s="68" customFormat="1" ht="12" customHeight="1" x14ac:dyDescent="0.3">
      <c r="A308" s="1"/>
      <c r="B308" s="69"/>
      <c r="C308" s="70"/>
      <c r="D308" s="70"/>
      <c r="E308" s="71" t="s">
        <v>63</v>
      </c>
      <c r="F308" s="103"/>
      <c r="G308" s="103"/>
      <c r="H308" s="103"/>
      <c r="I308" s="103"/>
      <c r="J308" s="103"/>
      <c r="K308" s="72"/>
      <c r="R308" s="62"/>
    </row>
    <row r="309" spans="1:18" s="63" customFormat="1" ht="20.100000000000001" customHeight="1" x14ac:dyDescent="0.3">
      <c r="A309" s="1"/>
      <c r="B309" s="61"/>
      <c r="C309" s="60">
        <v>99</v>
      </c>
      <c r="D309" s="64" t="s">
        <v>51</v>
      </c>
      <c r="E309" s="65" t="s">
        <v>58</v>
      </c>
      <c r="F309" s="97" t="s">
        <v>226</v>
      </c>
      <c r="G309" s="98"/>
      <c r="H309" s="98"/>
      <c r="I309" s="99"/>
      <c r="J309" s="66" t="s">
        <v>176</v>
      </c>
      <c r="K309" s="67">
        <v>6.4</v>
      </c>
      <c r="L309" s="100"/>
      <c r="M309" s="85"/>
      <c r="N309" s="94">
        <f>ROUND(L309*K309,2)</f>
        <v>0</v>
      </c>
      <c r="O309" s="95"/>
      <c r="P309" s="95"/>
      <c r="Q309" s="96"/>
      <c r="R309" s="62"/>
    </row>
    <row r="310" spans="1:18" s="68" customFormat="1" ht="12" customHeight="1" x14ac:dyDescent="0.3">
      <c r="A310" s="1"/>
      <c r="B310" s="69"/>
      <c r="C310" s="70"/>
      <c r="D310" s="70"/>
      <c r="E310" s="71" t="s">
        <v>67</v>
      </c>
      <c r="F310" s="93" t="s">
        <v>327</v>
      </c>
      <c r="G310" s="93"/>
      <c r="H310" s="93"/>
      <c r="I310" s="93"/>
      <c r="J310" s="93"/>
      <c r="K310" s="93"/>
      <c r="L310" s="93"/>
      <c r="M310" s="93"/>
      <c r="R310" s="62"/>
    </row>
    <row r="311" spans="1:18" s="68" customFormat="1" ht="12" customHeight="1" x14ac:dyDescent="0.3">
      <c r="A311" s="1"/>
      <c r="B311" s="69"/>
      <c r="C311" s="70"/>
      <c r="D311" s="70"/>
      <c r="E311" s="71"/>
      <c r="F311" s="86" t="s">
        <v>231</v>
      </c>
      <c r="G311" s="86"/>
      <c r="H311" s="86"/>
      <c r="I311" s="86"/>
      <c r="J311" s="86"/>
      <c r="K311" s="87"/>
      <c r="L311" s="87"/>
      <c r="M311" s="87"/>
      <c r="R311" s="62"/>
    </row>
    <row r="312" spans="1:18" s="1" customFormat="1" ht="25.5" customHeight="1" x14ac:dyDescent="0.3">
      <c r="B312" s="13"/>
      <c r="C312" s="73">
        <v>100</v>
      </c>
      <c r="D312" s="73" t="s">
        <v>47</v>
      </c>
      <c r="E312" s="74" t="s">
        <v>228</v>
      </c>
      <c r="F312" s="81" t="s">
        <v>254</v>
      </c>
      <c r="G312" s="82"/>
      <c r="H312" s="82"/>
      <c r="I312" s="83"/>
      <c r="J312" s="59" t="s">
        <v>176</v>
      </c>
      <c r="K312" s="6">
        <f>+K306+K309</f>
        <v>16.36</v>
      </c>
      <c r="L312" s="84"/>
      <c r="M312" s="85"/>
      <c r="N312" s="90">
        <f t="shared" ref="N312" si="40">ROUND(L312*K312,2)</f>
        <v>0</v>
      </c>
      <c r="O312" s="91"/>
      <c r="P312" s="91"/>
      <c r="Q312" s="92"/>
      <c r="R312" s="15"/>
    </row>
    <row r="313" spans="1:18" s="68" customFormat="1" ht="21" customHeight="1" x14ac:dyDescent="0.3">
      <c r="A313" s="1"/>
      <c r="B313" s="69"/>
      <c r="C313" s="70"/>
      <c r="D313" s="70"/>
      <c r="E313" s="71" t="s">
        <v>67</v>
      </c>
      <c r="F313" s="93" t="s">
        <v>227</v>
      </c>
      <c r="G313" s="93"/>
      <c r="H313" s="93"/>
      <c r="I313" s="93"/>
      <c r="J313" s="93"/>
      <c r="K313" s="93"/>
      <c r="L313" s="93"/>
      <c r="M313" s="93"/>
      <c r="R313" s="62"/>
    </row>
    <row r="314" spans="1:18" s="63" customFormat="1" ht="20.100000000000001" customHeight="1" x14ac:dyDescent="0.3">
      <c r="A314" s="1"/>
      <c r="B314" s="61"/>
      <c r="C314" s="60">
        <v>101</v>
      </c>
      <c r="D314" s="64" t="s">
        <v>51</v>
      </c>
      <c r="E314" s="65" t="s">
        <v>58</v>
      </c>
      <c r="F314" s="97" t="s">
        <v>229</v>
      </c>
      <c r="G314" s="98"/>
      <c r="H314" s="98"/>
      <c r="I314" s="99"/>
      <c r="J314" s="66" t="s">
        <v>48</v>
      </c>
      <c r="K314" s="67">
        <f>+K317</f>
        <v>16</v>
      </c>
      <c r="L314" s="100"/>
      <c r="M314" s="85"/>
      <c r="N314" s="94">
        <f>ROUND(L314*K314,2)</f>
        <v>0</v>
      </c>
      <c r="O314" s="95"/>
      <c r="P314" s="95"/>
      <c r="Q314" s="96"/>
      <c r="R314" s="62"/>
    </row>
    <row r="315" spans="1:18" s="68" customFormat="1" ht="12" customHeight="1" x14ac:dyDescent="0.3">
      <c r="A315" s="1"/>
      <c r="B315" s="69"/>
      <c r="C315" s="70"/>
      <c r="D315" s="70"/>
      <c r="E315" s="71" t="s">
        <v>67</v>
      </c>
      <c r="F315" s="93" t="s">
        <v>230</v>
      </c>
      <c r="G315" s="93"/>
      <c r="H315" s="93"/>
      <c r="I315" s="93"/>
      <c r="J315" s="93"/>
      <c r="K315" s="93"/>
      <c r="L315" s="93"/>
      <c r="M315" s="93"/>
      <c r="R315" s="62"/>
    </row>
    <row r="316" spans="1:18" s="68" customFormat="1" ht="12" customHeight="1" x14ac:dyDescent="0.3">
      <c r="A316" s="1"/>
      <c r="B316" s="69"/>
      <c r="C316" s="70"/>
      <c r="D316" s="70"/>
      <c r="E316" s="71" t="s">
        <v>63</v>
      </c>
      <c r="F316" s="103"/>
      <c r="G316" s="103"/>
      <c r="H316" s="103"/>
      <c r="I316" s="103"/>
      <c r="J316" s="103"/>
      <c r="K316" s="72"/>
      <c r="R316" s="62"/>
    </row>
    <row r="317" spans="1:18" s="1" customFormat="1" ht="25.5" customHeight="1" x14ac:dyDescent="0.3">
      <c r="B317" s="13"/>
      <c r="C317" s="73">
        <v>102</v>
      </c>
      <c r="D317" s="73" t="s">
        <v>47</v>
      </c>
      <c r="E317" s="74" t="s">
        <v>228</v>
      </c>
      <c r="F317" s="81" t="s">
        <v>255</v>
      </c>
      <c r="G317" s="82"/>
      <c r="H317" s="82"/>
      <c r="I317" s="83"/>
      <c r="J317" s="59" t="s">
        <v>176</v>
      </c>
      <c r="K317" s="6">
        <f>+K319</f>
        <v>16</v>
      </c>
      <c r="L317" s="84"/>
      <c r="M317" s="85"/>
      <c r="N317" s="90">
        <f t="shared" ref="N317" si="41">ROUND(L317*K317,2)</f>
        <v>0</v>
      </c>
      <c r="O317" s="91"/>
      <c r="P317" s="91"/>
      <c r="Q317" s="92"/>
      <c r="R317" s="15"/>
    </row>
    <row r="318" spans="1:18" s="68" customFormat="1" ht="21" customHeight="1" x14ac:dyDescent="0.3">
      <c r="A318" s="1"/>
      <c r="B318" s="69"/>
      <c r="C318" s="70"/>
      <c r="D318" s="70"/>
      <c r="E318" s="71" t="s">
        <v>67</v>
      </c>
      <c r="F318" s="93" t="s">
        <v>231</v>
      </c>
      <c r="G318" s="93"/>
      <c r="H318" s="93"/>
      <c r="I318" s="93"/>
      <c r="J318" s="93"/>
      <c r="K318" s="93"/>
      <c r="L318" s="93"/>
      <c r="M318" s="93"/>
      <c r="R318" s="62"/>
    </row>
    <row r="319" spans="1:18" s="68" customFormat="1" ht="12" customHeight="1" x14ac:dyDescent="0.3">
      <c r="A319" s="1"/>
      <c r="B319" s="69"/>
      <c r="C319" s="70"/>
      <c r="D319" s="70"/>
      <c r="E319" s="71" t="s">
        <v>63</v>
      </c>
      <c r="F319" s="103" t="s">
        <v>232</v>
      </c>
      <c r="G319" s="103"/>
      <c r="H319" s="103"/>
      <c r="I319" s="103"/>
      <c r="J319" s="103"/>
      <c r="K319" s="72">
        <f>2*1.6*5</f>
        <v>16</v>
      </c>
      <c r="R319" s="62"/>
    </row>
    <row r="320" spans="1:18" s="63" customFormat="1" ht="20.100000000000001" customHeight="1" x14ac:dyDescent="0.3">
      <c r="A320" s="1"/>
      <c r="B320" s="61"/>
      <c r="C320" s="60">
        <v>103</v>
      </c>
      <c r="D320" s="64" t="s">
        <v>51</v>
      </c>
      <c r="E320" s="65" t="s">
        <v>129</v>
      </c>
      <c r="F320" s="97" t="s">
        <v>130</v>
      </c>
      <c r="G320" s="98"/>
      <c r="H320" s="98"/>
      <c r="I320" s="99"/>
      <c r="J320" s="66" t="s">
        <v>50</v>
      </c>
      <c r="K320" s="67">
        <v>2</v>
      </c>
      <c r="L320" s="100"/>
      <c r="M320" s="85"/>
      <c r="N320" s="94">
        <f>ROUND(L320*K320,2)</f>
        <v>0</v>
      </c>
      <c r="O320" s="95"/>
      <c r="P320" s="95"/>
      <c r="Q320" s="96"/>
      <c r="R320" s="62"/>
    </row>
    <row r="321" spans="1:18" s="68" customFormat="1" ht="12" customHeight="1" x14ac:dyDescent="0.3">
      <c r="A321" s="1"/>
      <c r="B321" s="69"/>
      <c r="C321" s="70"/>
      <c r="D321" s="70"/>
      <c r="E321" s="71" t="s">
        <v>67</v>
      </c>
      <c r="F321" s="93" t="s">
        <v>131</v>
      </c>
      <c r="G321" s="93"/>
      <c r="H321" s="93"/>
      <c r="I321" s="93"/>
      <c r="J321" s="93"/>
      <c r="K321" s="93"/>
      <c r="L321" s="93"/>
      <c r="M321" s="93"/>
      <c r="R321" s="62"/>
    </row>
    <row r="322" spans="1:18" s="68" customFormat="1" ht="12" customHeight="1" x14ac:dyDescent="0.3">
      <c r="A322" s="1"/>
      <c r="B322" s="69"/>
      <c r="C322" s="70"/>
      <c r="D322" s="70"/>
      <c r="E322" s="71" t="s">
        <v>63</v>
      </c>
      <c r="F322" s="103"/>
      <c r="G322" s="103"/>
      <c r="H322" s="103"/>
      <c r="I322" s="103"/>
      <c r="J322" s="103"/>
      <c r="K322" s="72"/>
      <c r="R322" s="62"/>
    </row>
    <row r="323" spans="1:18" s="63" customFormat="1" ht="20.100000000000001" customHeight="1" x14ac:dyDescent="0.3">
      <c r="A323" s="1"/>
      <c r="B323" s="61"/>
      <c r="C323" s="60">
        <v>104</v>
      </c>
      <c r="D323" s="64" t="s">
        <v>51</v>
      </c>
      <c r="E323" s="65" t="s">
        <v>133</v>
      </c>
      <c r="F323" s="97" t="s">
        <v>132</v>
      </c>
      <c r="G323" s="98"/>
      <c r="H323" s="98"/>
      <c r="I323" s="99"/>
      <c r="J323" s="66" t="s">
        <v>50</v>
      </c>
      <c r="K323" s="67">
        <v>1</v>
      </c>
      <c r="L323" s="100"/>
      <c r="M323" s="85"/>
      <c r="N323" s="94">
        <f>ROUND(L323*K323,2)</f>
        <v>0</v>
      </c>
      <c r="O323" s="95"/>
      <c r="P323" s="95"/>
      <c r="Q323" s="96"/>
      <c r="R323" s="62"/>
    </row>
    <row r="324" spans="1:18" s="68" customFormat="1" ht="12" customHeight="1" x14ac:dyDescent="0.3">
      <c r="A324" s="1"/>
      <c r="B324" s="69"/>
      <c r="C324" s="70"/>
      <c r="D324" s="70"/>
      <c r="E324" s="71" t="s">
        <v>67</v>
      </c>
      <c r="F324" s="93" t="s">
        <v>134</v>
      </c>
      <c r="G324" s="93"/>
      <c r="H324" s="93"/>
      <c r="I324" s="93"/>
      <c r="J324" s="93"/>
      <c r="K324" s="93"/>
      <c r="L324" s="93"/>
      <c r="M324" s="93"/>
      <c r="R324" s="62"/>
    </row>
    <row r="325" spans="1:18" s="68" customFormat="1" ht="12" customHeight="1" x14ac:dyDescent="0.3">
      <c r="A325" s="1"/>
      <c r="B325" s="69"/>
      <c r="C325" s="70"/>
      <c r="D325" s="70"/>
      <c r="E325" s="71" t="s">
        <v>63</v>
      </c>
      <c r="F325" s="103"/>
      <c r="G325" s="103"/>
      <c r="H325" s="103"/>
      <c r="I325" s="103"/>
      <c r="J325" s="103"/>
      <c r="K325" s="72"/>
      <c r="R325" s="62"/>
    </row>
    <row r="326" spans="1:18" s="63" customFormat="1" ht="20.100000000000001" customHeight="1" x14ac:dyDescent="0.3">
      <c r="A326" s="1"/>
      <c r="B326" s="61"/>
      <c r="C326" s="60">
        <v>105</v>
      </c>
      <c r="D326" s="64" t="s">
        <v>51</v>
      </c>
      <c r="E326" s="65" t="s">
        <v>1</v>
      </c>
      <c r="F326" s="97" t="s">
        <v>135</v>
      </c>
      <c r="G326" s="98"/>
      <c r="H326" s="98"/>
      <c r="I326" s="99"/>
      <c r="J326" s="66" t="s">
        <v>50</v>
      </c>
      <c r="K326" s="67">
        <v>1</v>
      </c>
      <c r="L326" s="100"/>
      <c r="M326" s="85"/>
      <c r="N326" s="94">
        <f>ROUND(L326*K326,2)</f>
        <v>0</v>
      </c>
      <c r="O326" s="95"/>
      <c r="P326" s="95"/>
      <c r="Q326" s="96"/>
      <c r="R326" s="62"/>
    </row>
    <row r="327" spans="1:18" s="68" customFormat="1" ht="12" customHeight="1" x14ac:dyDescent="0.3">
      <c r="A327" s="1"/>
      <c r="B327" s="69"/>
      <c r="C327" s="70"/>
      <c r="D327" s="70"/>
      <c r="E327" s="71" t="s">
        <v>67</v>
      </c>
      <c r="F327" s="93" t="s">
        <v>348</v>
      </c>
      <c r="G327" s="93"/>
      <c r="H327" s="93"/>
      <c r="I327" s="93"/>
      <c r="J327" s="93"/>
      <c r="K327" s="93"/>
      <c r="L327" s="93"/>
      <c r="M327" s="93"/>
      <c r="R327" s="62"/>
    </row>
    <row r="328" spans="1:18" s="68" customFormat="1" ht="12" customHeight="1" x14ac:dyDescent="0.3">
      <c r="A328" s="1"/>
      <c r="B328" s="69"/>
      <c r="C328" s="70"/>
      <c r="D328" s="70"/>
      <c r="E328" s="71" t="s">
        <v>63</v>
      </c>
      <c r="F328" s="103"/>
      <c r="G328" s="103"/>
      <c r="H328" s="103"/>
      <c r="I328" s="103"/>
      <c r="J328" s="103"/>
      <c r="K328" s="72"/>
      <c r="R328" s="62"/>
    </row>
    <row r="329" spans="1:18" s="1" customFormat="1" ht="25.5" customHeight="1" x14ac:dyDescent="0.3">
      <c r="B329" s="13"/>
      <c r="C329" s="73">
        <v>106</v>
      </c>
      <c r="D329" s="73" t="s">
        <v>47</v>
      </c>
      <c r="E329" s="74" t="s">
        <v>137</v>
      </c>
      <c r="F329" s="81" t="s">
        <v>136</v>
      </c>
      <c r="G329" s="82"/>
      <c r="H329" s="82"/>
      <c r="I329" s="83"/>
      <c r="J329" s="59" t="s">
        <v>50</v>
      </c>
      <c r="K329" s="6">
        <f>+K320+K323+K326</f>
        <v>4</v>
      </c>
      <c r="L329" s="84"/>
      <c r="M329" s="85"/>
      <c r="N329" s="90">
        <f t="shared" ref="N329" si="42">ROUND(L329*K329,2)</f>
        <v>0</v>
      </c>
      <c r="O329" s="91"/>
      <c r="P329" s="91"/>
      <c r="Q329" s="92"/>
      <c r="R329" s="15"/>
    </row>
    <row r="330" spans="1:18" s="1" customFormat="1" ht="25.5" customHeight="1" x14ac:dyDescent="0.3">
      <c r="B330" s="13"/>
      <c r="C330" s="73">
        <v>107</v>
      </c>
      <c r="D330" s="73" t="s">
        <v>47</v>
      </c>
      <c r="E330" s="74" t="s">
        <v>80</v>
      </c>
      <c r="F330" s="81" t="s">
        <v>138</v>
      </c>
      <c r="G330" s="82"/>
      <c r="H330" s="82"/>
      <c r="I330" s="83"/>
      <c r="J330" s="59" t="s">
        <v>92</v>
      </c>
      <c r="K330" s="6">
        <f>+K331</f>
        <v>3</v>
      </c>
      <c r="L330" s="84"/>
      <c r="M330" s="85"/>
      <c r="N330" s="90">
        <f>ROUND(L330*K330,2)</f>
        <v>0</v>
      </c>
      <c r="O330" s="91"/>
      <c r="P330" s="91"/>
      <c r="Q330" s="92"/>
      <c r="R330" s="15"/>
    </row>
    <row r="331" spans="1:18" s="68" customFormat="1" ht="12" customHeight="1" x14ac:dyDescent="0.3">
      <c r="A331" s="1"/>
      <c r="B331" s="69"/>
      <c r="C331" s="70"/>
      <c r="D331" s="70"/>
      <c r="E331" s="71" t="s">
        <v>63</v>
      </c>
      <c r="F331" s="102" t="s">
        <v>142</v>
      </c>
      <c r="G331" s="102"/>
      <c r="H331" s="102"/>
      <c r="I331" s="102"/>
      <c r="J331" s="102"/>
      <c r="K331" s="72">
        <f>3*2*0.5*1</f>
        <v>3</v>
      </c>
      <c r="R331" s="62"/>
    </row>
    <row r="332" spans="1:18" s="1" customFormat="1" ht="25.5" customHeight="1" x14ac:dyDescent="0.3">
      <c r="B332" s="13"/>
      <c r="C332" s="73">
        <v>108</v>
      </c>
      <c r="D332" s="73" t="s">
        <v>47</v>
      </c>
      <c r="E332" s="74" t="s">
        <v>140</v>
      </c>
      <c r="F332" s="81" t="s">
        <v>139</v>
      </c>
      <c r="G332" s="82"/>
      <c r="H332" s="82"/>
      <c r="I332" s="83"/>
      <c r="J332" s="59" t="s">
        <v>141</v>
      </c>
      <c r="K332" s="6">
        <f>+K333</f>
        <v>0.06</v>
      </c>
      <c r="L332" s="84"/>
      <c r="M332" s="85"/>
      <c r="N332" s="90">
        <f>ROUND(L332*K332,2)</f>
        <v>0</v>
      </c>
      <c r="O332" s="91"/>
      <c r="P332" s="91"/>
      <c r="Q332" s="92"/>
      <c r="R332" s="15"/>
    </row>
    <row r="333" spans="1:18" s="68" customFormat="1" ht="12" customHeight="1" x14ac:dyDescent="0.3">
      <c r="A333" s="1"/>
      <c r="B333" s="69"/>
      <c r="C333" s="70"/>
      <c r="D333" s="70"/>
      <c r="E333" s="71" t="s">
        <v>63</v>
      </c>
      <c r="F333" s="102" t="s">
        <v>143</v>
      </c>
      <c r="G333" s="102"/>
      <c r="H333" s="102"/>
      <c r="I333" s="102"/>
      <c r="J333" s="102"/>
      <c r="K333" s="72">
        <f>20*0.003</f>
        <v>0.06</v>
      </c>
      <c r="R333" s="62"/>
    </row>
    <row r="334" spans="1:18" s="68" customFormat="1" ht="21" customHeight="1" x14ac:dyDescent="0.3">
      <c r="A334" s="1"/>
      <c r="B334" s="69"/>
      <c r="C334" s="70"/>
      <c r="D334" s="70"/>
      <c r="E334" s="71" t="s">
        <v>67</v>
      </c>
      <c r="F334" s="93" t="s">
        <v>257</v>
      </c>
      <c r="G334" s="93"/>
      <c r="H334" s="93"/>
      <c r="I334" s="93"/>
      <c r="J334" s="93"/>
      <c r="K334" s="93"/>
      <c r="L334" s="93"/>
      <c r="M334" s="93"/>
      <c r="R334" s="62"/>
    </row>
    <row r="335" spans="1:18" s="63" customFormat="1" ht="20.100000000000001" customHeight="1" x14ac:dyDescent="0.3">
      <c r="A335" s="1"/>
      <c r="B335" s="61"/>
      <c r="C335" s="60">
        <v>109</v>
      </c>
      <c r="D335" s="64" t="s">
        <v>51</v>
      </c>
      <c r="E335" s="65" t="s">
        <v>59</v>
      </c>
      <c r="F335" s="97" t="s">
        <v>247</v>
      </c>
      <c r="G335" s="98"/>
      <c r="H335" s="98"/>
      <c r="I335" s="99"/>
      <c r="J335" s="66" t="s">
        <v>50</v>
      </c>
      <c r="K335" s="67">
        <v>9</v>
      </c>
      <c r="L335" s="100"/>
      <c r="M335" s="85"/>
      <c r="N335" s="94">
        <f>ROUND(L335*K335,2)</f>
        <v>0</v>
      </c>
      <c r="O335" s="95"/>
      <c r="P335" s="95"/>
      <c r="Q335" s="96"/>
      <c r="R335" s="62"/>
    </row>
    <row r="336" spans="1:18" s="68" customFormat="1" ht="12" customHeight="1" x14ac:dyDescent="0.3">
      <c r="A336" s="1"/>
      <c r="B336" s="69"/>
      <c r="C336" s="70"/>
      <c r="D336" s="70"/>
      <c r="E336" s="71" t="s">
        <v>67</v>
      </c>
      <c r="F336" s="93" t="s">
        <v>144</v>
      </c>
      <c r="G336" s="93"/>
      <c r="H336" s="93"/>
      <c r="I336" s="93"/>
      <c r="J336" s="93"/>
      <c r="K336" s="93"/>
      <c r="L336" s="93"/>
      <c r="M336" s="93"/>
      <c r="R336" s="62"/>
    </row>
    <row r="337" spans="1:18" s="68" customFormat="1" ht="12" customHeight="1" x14ac:dyDescent="0.3">
      <c r="A337" s="1"/>
      <c r="B337" s="69"/>
      <c r="C337" s="70"/>
      <c r="D337" s="70"/>
      <c r="E337" s="71" t="s">
        <v>63</v>
      </c>
      <c r="F337" s="101"/>
      <c r="G337" s="101"/>
      <c r="H337" s="101"/>
      <c r="I337" s="101"/>
      <c r="J337" s="101"/>
      <c r="K337" s="72"/>
      <c r="R337" s="62"/>
    </row>
    <row r="338" spans="1:18" s="63" customFormat="1" ht="20.100000000000001" customHeight="1" x14ac:dyDescent="0.3">
      <c r="A338" s="1"/>
      <c r="B338" s="61"/>
      <c r="C338" s="60">
        <v>110</v>
      </c>
      <c r="D338" s="64" t="s">
        <v>51</v>
      </c>
      <c r="E338" s="65" t="s">
        <v>60</v>
      </c>
      <c r="F338" s="97" t="s">
        <v>145</v>
      </c>
      <c r="G338" s="98"/>
      <c r="H338" s="98"/>
      <c r="I338" s="99"/>
      <c r="J338" s="66" t="s">
        <v>50</v>
      </c>
      <c r="K338" s="67">
        <v>27</v>
      </c>
      <c r="L338" s="100"/>
      <c r="M338" s="85"/>
      <c r="N338" s="94">
        <f>ROUND(L338*K338,2)</f>
        <v>0</v>
      </c>
      <c r="O338" s="95"/>
      <c r="P338" s="95"/>
      <c r="Q338" s="96"/>
      <c r="R338" s="62"/>
    </row>
    <row r="339" spans="1:18" s="68" customFormat="1" ht="12" customHeight="1" x14ac:dyDescent="0.3">
      <c r="A339" s="1"/>
      <c r="B339" s="69"/>
      <c r="C339" s="70"/>
      <c r="D339" s="70"/>
      <c r="E339" s="71" t="s">
        <v>67</v>
      </c>
      <c r="F339" s="93" t="s">
        <v>146</v>
      </c>
      <c r="G339" s="93"/>
      <c r="H339" s="93"/>
      <c r="I339" s="93"/>
      <c r="J339" s="93"/>
      <c r="K339" s="93"/>
      <c r="L339" s="93"/>
      <c r="M339" s="93"/>
      <c r="R339" s="62"/>
    </row>
    <row r="340" spans="1:18" s="68" customFormat="1" ht="12" customHeight="1" x14ac:dyDescent="0.3">
      <c r="A340" s="1"/>
      <c r="B340" s="69"/>
      <c r="C340" s="70"/>
      <c r="D340" s="70"/>
      <c r="E340" s="71" t="s">
        <v>63</v>
      </c>
      <c r="F340" s="101"/>
      <c r="G340" s="101"/>
      <c r="H340" s="101"/>
      <c r="I340" s="101"/>
      <c r="J340" s="101"/>
      <c r="K340" s="72"/>
      <c r="R340" s="62"/>
    </row>
    <row r="341" spans="1:18" s="63" customFormat="1" ht="20.100000000000001" customHeight="1" x14ac:dyDescent="0.3">
      <c r="A341" s="1"/>
      <c r="B341" s="61"/>
      <c r="C341" s="60">
        <v>111</v>
      </c>
      <c r="D341" s="64" t="s">
        <v>51</v>
      </c>
      <c r="E341" s="65" t="s">
        <v>61</v>
      </c>
      <c r="F341" s="97" t="s">
        <v>147</v>
      </c>
      <c r="G341" s="98"/>
      <c r="H341" s="98"/>
      <c r="I341" s="99"/>
      <c r="J341" s="66" t="s">
        <v>50</v>
      </c>
      <c r="K341" s="67">
        <v>5</v>
      </c>
      <c r="L341" s="100"/>
      <c r="M341" s="85"/>
      <c r="N341" s="94">
        <f>ROUND(L341*K341,2)</f>
        <v>0</v>
      </c>
      <c r="O341" s="95"/>
      <c r="P341" s="95"/>
      <c r="Q341" s="96"/>
      <c r="R341" s="62"/>
    </row>
    <row r="342" spans="1:18" s="68" customFormat="1" ht="12" customHeight="1" x14ac:dyDescent="0.3">
      <c r="A342" s="1"/>
      <c r="B342" s="69"/>
      <c r="C342" s="70"/>
      <c r="D342" s="70"/>
      <c r="E342" s="71" t="s">
        <v>67</v>
      </c>
      <c r="F342" s="93" t="s">
        <v>151</v>
      </c>
      <c r="G342" s="93"/>
      <c r="H342" s="93"/>
      <c r="I342" s="93"/>
      <c r="J342" s="93"/>
      <c r="K342" s="93"/>
      <c r="L342" s="93"/>
      <c r="M342" s="93"/>
      <c r="R342" s="62"/>
    </row>
    <row r="343" spans="1:18" s="68" customFormat="1" ht="12" customHeight="1" x14ac:dyDescent="0.3">
      <c r="A343" s="1"/>
      <c r="B343" s="69"/>
      <c r="C343" s="70"/>
      <c r="D343" s="70"/>
      <c r="E343" s="71" t="s">
        <v>63</v>
      </c>
      <c r="F343" s="103"/>
      <c r="G343" s="103"/>
      <c r="H343" s="103"/>
      <c r="I343" s="103"/>
      <c r="J343" s="103"/>
      <c r="K343" s="72"/>
      <c r="R343" s="62"/>
    </row>
    <row r="344" spans="1:18" s="1" customFormat="1" ht="25.5" customHeight="1" x14ac:dyDescent="0.3">
      <c r="B344" s="13"/>
      <c r="C344" s="73">
        <v>112</v>
      </c>
      <c r="D344" s="73" t="s">
        <v>47</v>
      </c>
      <c r="E344" s="74" t="s">
        <v>149</v>
      </c>
      <c r="F344" s="81" t="s">
        <v>148</v>
      </c>
      <c r="G344" s="82"/>
      <c r="H344" s="82"/>
      <c r="I344" s="83"/>
      <c r="J344" s="59" t="s">
        <v>50</v>
      </c>
      <c r="K344" s="6">
        <v>5</v>
      </c>
      <c r="L344" s="84"/>
      <c r="M344" s="85"/>
      <c r="N344" s="90">
        <f t="shared" ref="N344" si="43">ROUND(L344*K344,2)</f>
        <v>0</v>
      </c>
      <c r="O344" s="91"/>
      <c r="P344" s="91"/>
      <c r="Q344" s="92"/>
      <c r="R344" s="15"/>
    </row>
    <row r="345" spans="1:18" s="68" customFormat="1" ht="12" customHeight="1" x14ac:dyDescent="0.3">
      <c r="A345" s="1"/>
      <c r="B345" s="69"/>
      <c r="C345" s="70"/>
      <c r="D345" s="70"/>
      <c r="E345" s="71" t="s">
        <v>63</v>
      </c>
      <c r="F345" s="102"/>
      <c r="G345" s="102"/>
      <c r="H345" s="102"/>
      <c r="I345" s="102"/>
      <c r="J345" s="102"/>
      <c r="K345" s="72"/>
      <c r="R345" s="62"/>
    </row>
    <row r="346" spans="1:18" s="68" customFormat="1" ht="21" customHeight="1" x14ac:dyDescent="0.3">
      <c r="A346" s="1"/>
      <c r="B346" s="69"/>
      <c r="C346" s="70"/>
      <c r="D346" s="70"/>
      <c r="E346" s="71" t="s">
        <v>67</v>
      </c>
      <c r="F346" s="93" t="s">
        <v>256</v>
      </c>
      <c r="G346" s="93"/>
      <c r="H346" s="93"/>
      <c r="I346" s="93"/>
      <c r="J346" s="93"/>
      <c r="K346" s="93"/>
      <c r="L346" s="93"/>
      <c r="M346" s="93"/>
      <c r="R346" s="62"/>
    </row>
    <row r="347" spans="1:18" s="63" customFormat="1" ht="20.100000000000001" customHeight="1" x14ac:dyDescent="0.3">
      <c r="A347" s="1"/>
      <c r="B347" s="61"/>
      <c r="C347" s="60">
        <v>113</v>
      </c>
      <c r="D347" s="64" t="s">
        <v>51</v>
      </c>
      <c r="E347" s="65" t="s">
        <v>61</v>
      </c>
      <c r="F347" s="97" t="s">
        <v>150</v>
      </c>
      <c r="G347" s="98"/>
      <c r="H347" s="98"/>
      <c r="I347" s="99"/>
      <c r="J347" s="66" t="s">
        <v>48</v>
      </c>
      <c r="K347" s="67">
        <v>42</v>
      </c>
      <c r="L347" s="100"/>
      <c r="M347" s="85"/>
      <c r="N347" s="94">
        <f>ROUND(L347*K347,2)</f>
        <v>0</v>
      </c>
      <c r="O347" s="95"/>
      <c r="P347" s="95"/>
      <c r="Q347" s="96"/>
      <c r="R347" s="62"/>
    </row>
    <row r="348" spans="1:18" s="68" customFormat="1" ht="12" customHeight="1" x14ac:dyDescent="0.3">
      <c r="A348" s="1"/>
      <c r="B348" s="69"/>
      <c r="C348" s="70"/>
      <c r="D348" s="70"/>
      <c r="E348" s="71" t="s">
        <v>67</v>
      </c>
      <c r="F348" s="93" t="s">
        <v>230</v>
      </c>
      <c r="G348" s="93"/>
      <c r="H348" s="93"/>
      <c r="I348" s="93"/>
      <c r="J348" s="93"/>
      <c r="K348" s="93"/>
      <c r="L348" s="93"/>
      <c r="M348" s="93"/>
      <c r="R348" s="62"/>
    </row>
    <row r="349" spans="1:18" s="68" customFormat="1" ht="12" customHeight="1" x14ac:dyDescent="0.3">
      <c r="A349" s="1"/>
      <c r="B349" s="69"/>
      <c r="C349" s="70"/>
      <c r="D349" s="70"/>
      <c r="E349" s="71" t="s">
        <v>63</v>
      </c>
      <c r="F349" s="103"/>
      <c r="G349" s="103"/>
      <c r="H349" s="103"/>
      <c r="I349" s="103"/>
      <c r="J349" s="103"/>
      <c r="K349" s="72"/>
      <c r="R349" s="62"/>
    </row>
    <row r="350" spans="1:18" s="63" customFormat="1" ht="20.100000000000001" customHeight="1" x14ac:dyDescent="0.3">
      <c r="A350" s="1"/>
      <c r="B350" s="61"/>
      <c r="C350" s="60">
        <v>114</v>
      </c>
      <c r="D350" s="64" t="s">
        <v>51</v>
      </c>
      <c r="E350" s="65" t="s">
        <v>62</v>
      </c>
      <c r="F350" s="97" t="s">
        <v>152</v>
      </c>
      <c r="G350" s="98"/>
      <c r="H350" s="98"/>
      <c r="I350" s="99"/>
      <c r="J350" s="66" t="s">
        <v>50</v>
      </c>
      <c r="K350" s="67">
        <v>1</v>
      </c>
      <c r="L350" s="100"/>
      <c r="M350" s="85"/>
      <c r="N350" s="94">
        <f>ROUND(L350*K350,2)</f>
        <v>0</v>
      </c>
      <c r="O350" s="95"/>
      <c r="P350" s="95"/>
      <c r="Q350" s="96"/>
      <c r="R350" s="62"/>
    </row>
    <row r="351" spans="1:18" s="68" customFormat="1" ht="12" customHeight="1" x14ac:dyDescent="0.3">
      <c r="A351" s="1"/>
      <c r="B351" s="69"/>
      <c r="C351" s="70"/>
      <c r="D351" s="70"/>
      <c r="E351" s="71" t="s">
        <v>67</v>
      </c>
      <c r="F351" s="93" t="s">
        <v>347</v>
      </c>
      <c r="G351" s="93"/>
      <c r="H351" s="93"/>
      <c r="I351" s="93"/>
      <c r="J351" s="93"/>
      <c r="K351" s="93"/>
      <c r="L351" s="93"/>
      <c r="M351" s="93"/>
      <c r="R351" s="62"/>
    </row>
    <row r="352" spans="1:18" s="68" customFormat="1" ht="12" customHeight="1" x14ac:dyDescent="0.3">
      <c r="A352" s="1"/>
      <c r="B352" s="69"/>
      <c r="C352" s="70"/>
      <c r="D352" s="70"/>
      <c r="E352" s="71" t="s">
        <v>63</v>
      </c>
      <c r="F352" s="103"/>
      <c r="G352" s="103"/>
      <c r="H352" s="103"/>
      <c r="I352" s="103"/>
      <c r="J352" s="103"/>
      <c r="K352" s="72"/>
      <c r="R352" s="62"/>
    </row>
    <row r="353" spans="1:18" s="1" customFormat="1" ht="25.5" customHeight="1" x14ac:dyDescent="0.3">
      <c r="B353" s="13"/>
      <c r="C353" s="73">
        <v>115</v>
      </c>
      <c r="D353" s="73" t="s">
        <v>47</v>
      </c>
      <c r="E353" s="74" t="s">
        <v>153</v>
      </c>
      <c r="F353" s="81" t="s">
        <v>154</v>
      </c>
      <c r="G353" s="82"/>
      <c r="H353" s="82"/>
      <c r="I353" s="83"/>
      <c r="J353" s="59" t="s">
        <v>50</v>
      </c>
      <c r="K353" s="6">
        <v>1</v>
      </c>
      <c r="L353" s="84"/>
      <c r="M353" s="85"/>
      <c r="N353" s="90">
        <f t="shared" ref="N353" si="44">ROUND(L353*K353,2)</f>
        <v>0</v>
      </c>
      <c r="O353" s="91"/>
      <c r="P353" s="91"/>
      <c r="Q353" s="92"/>
      <c r="R353" s="15"/>
    </row>
    <row r="354" spans="1:18" s="68" customFormat="1" ht="12" customHeight="1" x14ac:dyDescent="0.3">
      <c r="A354" s="1"/>
      <c r="B354" s="69"/>
      <c r="C354" s="70"/>
      <c r="D354" s="70"/>
      <c r="E354" s="71" t="s">
        <v>63</v>
      </c>
      <c r="F354" s="102"/>
      <c r="G354" s="102"/>
      <c r="H354" s="102"/>
      <c r="I354" s="102"/>
      <c r="J354" s="102"/>
      <c r="K354" s="72"/>
      <c r="R354" s="62"/>
    </row>
    <row r="355" spans="1:18" s="68" customFormat="1" ht="21" customHeight="1" x14ac:dyDescent="0.3">
      <c r="A355" s="1"/>
      <c r="B355" s="69"/>
      <c r="C355" s="70"/>
      <c r="D355" s="70"/>
      <c r="E355" s="71" t="s">
        <v>67</v>
      </c>
      <c r="F355" s="93" t="s">
        <v>155</v>
      </c>
      <c r="G355" s="93"/>
      <c r="H355" s="93"/>
      <c r="I355" s="93"/>
      <c r="J355" s="93"/>
      <c r="K355" s="93"/>
      <c r="L355" s="93"/>
      <c r="M355" s="93"/>
      <c r="R355" s="62"/>
    </row>
    <row r="356" spans="1:18" s="5" customFormat="1" ht="37.35" customHeight="1" x14ac:dyDescent="0.35">
      <c r="A356" s="1"/>
      <c r="B356" s="55"/>
      <c r="D356" s="56" t="s">
        <v>156</v>
      </c>
      <c r="E356" s="56"/>
      <c r="F356" s="56"/>
      <c r="G356" s="56"/>
      <c r="H356" s="56"/>
      <c r="I356" s="56"/>
      <c r="J356" s="56"/>
      <c r="K356" s="56"/>
      <c r="L356" s="56"/>
      <c r="M356" s="56"/>
      <c r="N356" s="104">
        <f>+N357</f>
        <v>0</v>
      </c>
      <c r="O356" s="105"/>
      <c r="P356" s="105"/>
      <c r="Q356" s="105"/>
      <c r="R356" s="57"/>
    </row>
    <row r="357" spans="1:18" s="1" customFormat="1" ht="25.5" customHeight="1" x14ac:dyDescent="0.3">
      <c r="B357" s="13"/>
      <c r="C357" s="73" t="s">
        <v>30</v>
      </c>
      <c r="D357" s="73" t="s">
        <v>47</v>
      </c>
      <c r="E357" s="74" t="s">
        <v>157</v>
      </c>
      <c r="F357" s="81" t="s">
        <v>158</v>
      </c>
      <c r="G357" s="82"/>
      <c r="H357" s="82"/>
      <c r="I357" s="83"/>
      <c r="J357" s="59" t="s">
        <v>159</v>
      </c>
      <c r="K357" s="6">
        <v>1</v>
      </c>
      <c r="L357" s="84"/>
      <c r="M357" s="85"/>
      <c r="N357" s="90">
        <f t="shared" ref="N357" si="45">ROUND(L357*K357,2)</f>
        <v>0</v>
      </c>
      <c r="O357" s="91"/>
      <c r="P357" s="91"/>
      <c r="Q357" s="92"/>
      <c r="R357" s="15"/>
    </row>
    <row r="358" spans="1:18" s="68" customFormat="1" ht="38.25" customHeight="1" x14ac:dyDescent="0.3">
      <c r="A358" s="1"/>
      <c r="B358" s="69"/>
      <c r="C358" s="70"/>
      <c r="D358" s="70"/>
      <c r="E358" s="71" t="s">
        <v>67</v>
      </c>
      <c r="F358" s="138" t="s">
        <v>326</v>
      </c>
      <c r="G358" s="138"/>
      <c r="H358" s="138"/>
      <c r="I358" s="138"/>
      <c r="J358" s="138"/>
      <c r="K358" s="138"/>
      <c r="L358" s="138"/>
      <c r="M358" s="138"/>
      <c r="N358" s="139"/>
      <c r="O358" s="139"/>
      <c r="P358" s="139"/>
      <c r="Q358" s="139"/>
      <c r="R358" s="62"/>
    </row>
    <row r="359" spans="1:18" s="1" customFormat="1" ht="6.95" customHeight="1" x14ac:dyDescent="0.3">
      <c r="A359"/>
      <c r="B359" s="36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8"/>
    </row>
  </sheetData>
  <sheetProtection algorithmName="SHA-512" hashValue="19pz/7KYmHH5hP0fv0n+xacOVuhu7oJtMrFzF8Ekmy4dm3OMF/cccvwdmI6pgIT74WRqHwQRhHpglYlSaTrh0Q==" saltValue="0MdFJJGAMrKydOKRkYspZg==" spinCount="100000" sheet="1" selectLockedCells="1"/>
  <mergeCells count="571">
    <mergeCell ref="E17:I17"/>
    <mergeCell ref="E20:I20"/>
    <mergeCell ref="F81:J81"/>
    <mergeCell ref="F112:J112"/>
    <mergeCell ref="C70:Q70"/>
    <mergeCell ref="C71:Q71"/>
    <mergeCell ref="C102:Q102"/>
    <mergeCell ref="N201:Q201"/>
    <mergeCell ref="F138:M138"/>
    <mergeCell ref="F181:M181"/>
    <mergeCell ref="F184:I184"/>
    <mergeCell ref="L184:M184"/>
    <mergeCell ref="N184:Q184"/>
    <mergeCell ref="F185:M185"/>
    <mergeCell ref="N186:Q186"/>
    <mergeCell ref="F187:I187"/>
    <mergeCell ref="L187:M187"/>
    <mergeCell ref="N187:Q187"/>
    <mergeCell ref="F180:I180"/>
    <mergeCell ref="L180:M180"/>
    <mergeCell ref="N180:Q180"/>
    <mergeCell ref="F182:I182"/>
    <mergeCell ref="L182:M182"/>
    <mergeCell ref="L199:M199"/>
    <mergeCell ref="F217:I217"/>
    <mergeCell ref="L217:M217"/>
    <mergeCell ref="N217:Q217"/>
    <mergeCell ref="F221:I221"/>
    <mergeCell ref="L221:M221"/>
    <mergeCell ref="N221:Q221"/>
    <mergeCell ref="F222:I222"/>
    <mergeCell ref="L222:M222"/>
    <mergeCell ref="N222:Q222"/>
    <mergeCell ref="F219:I219"/>
    <mergeCell ref="L219:M219"/>
    <mergeCell ref="N219:Q219"/>
    <mergeCell ref="F218:J218"/>
    <mergeCell ref="F220:J220"/>
    <mergeCell ref="N245:Q245"/>
    <mergeCell ref="F247:I247"/>
    <mergeCell ref="L247:M247"/>
    <mergeCell ref="N247:Q247"/>
    <mergeCell ref="F248:J248"/>
    <mergeCell ref="F249:M249"/>
    <mergeCell ref="F215:I215"/>
    <mergeCell ref="L215:M215"/>
    <mergeCell ref="N215:Q215"/>
    <mergeCell ref="F225:I225"/>
    <mergeCell ref="L225:M225"/>
    <mergeCell ref="N225:Q225"/>
    <mergeCell ref="F223:I223"/>
    <mergeCell ref="L223:M223"/>
    <mergeCell ref="N223:Q223"/>
    <mergeCell ref="N235:Q235"/>
    <mergeCell ref="N242:Q242"/>
    <mergeCell ref="L241:M241"/>
    <mergeCell ref="N241:Q241"/>
    <mergeCell ref="N234:Q234"/>
    <mergeCell ref="F237:M237"/>
    <mergeCell ref="F238:I238"/>
    <mergeCell ref="L238:M238"/>
    <mergeCell ref="F245:I245"/>
    <mergeCell ref="N203:Q203"/>
    <mergeCell ref="F204:I204"/>
    <mergeCell ref="F209:I209"/>
    <mergeCell ref="L209:M209"/>
    <mergeCell ref="N209:Q209"/>
    <mergeCell ref="F188:I188"/>
    <mergeCell ref="L188:M188"/>
    <mergeCell ref="N188:Q188"/>
    <mergeCell ref="F189:I189"/>
    <mergeCell ref="L189:M189"/>
    <mergeCell ref="N189:Q189"/>
    <mergeCell ref="F191:I191"/>
    <mergeCell ref="L191:M191"/>
    <mergeCell ref="N191:Q191"/>
    <mergeCell ref="F196:I196"/>
    <mergeCell ref="L196:M196"/>
    <mergeCell ref="N196:Q196"/>
    <mergeCell ref="F193:I193"/>
    <mergeCell ref="L193:M193"/>
    <mergeCell ref="F201:I201"/>
    <mergeCell ref="L201:M201"/>
    <mergeCell ref="N195:Q195"/>
    <mergeCell ref="N200:Q200"/>
    <mergeCell ref="F199:I199"/>
    <mergeCell ref="F118:J118"/>
    <mergeCell ref="F120:M120"/>
    <mergeCell ref="F119:J119"/>
    <mergeCell ref="F121:I121"/>
    <mergeCell ref="L121:M121"/>
    <mergeCell ref="F122:J122"/>
    <mergeCell ref="F123:M123"/>
    <mergeCell ref="F125:J125"/>
    <mergeCell ref="F126:M126"/>
    <mergeCell ref="F127:I127"/>
    <mergeCell ref="L127:M127"/>
    <mergeCell ref="F128:J128"/>
    <mergeCell ref="F129:M129"/>
    <mergeCell ref="F131:J131"/>
    <mergeCell ref="F132:J132"/>
    <mergeCell ref="F134:I134"/>
    <mergeCell ref="L134:M134"/>
    <mergeCell ref="F135:J135"/>
    <mergeCell ref="F136:I136"/>
    <mergeCell ref="L136:M136"/>
    <mergeCell ref="F183:M183"/>
    <mergeCell ref="N177:Q177"/>
    <mergeCell ref="F178:I178"/>
    <mergeCell ref="L178:M178"/>
    <mergeCell ref="N178:Q178"/>
    <mergeCell ref="F179:M179"/>
    <mergeCell ref="F170:I170"/>
    <mergeCell ref="L170:M170"/>
    <mergeCell ref="N170:Q170"/>
    <mergeCell ref="F173:I173"/>
    <mergeCell ref="L173:M173"/>
    <mergeCell ref="N173:Q173"/>
    <mergeCell ref="F174:M174"/>
    <mergeCell ref="N182:Q182"/>
    <mergeCell ref="F161:I161"/>
    <mergeCell ref="L161:M161"/>
    <mergeCell ref="N161:Q161"/>
    <mergeCell ref="F162:I162"/>
    <mergeCell ref="L162:M162"/>
    <mergeCell ref="N162:Q162"/>
    <mergeCell ref="F172:I172"/>
    <mergeCell ref="L172:M172"/>
    <mergeCell ref="N166:Q166"/>
    <mergeCell ref="F171:M171"/>
    <mergeCell ref="N159:Q159"/>
    <mergeCell ref="F160:I160"/>
    <mergeCell ref="L160:M160"/>
    <mergeCell ref="N160:Q160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L149:M149"/>
    <mergeCell ref="N149:Q149"/>
    <mergeCell ref="F150:I150"/>
    <mergeCell ref="L150:M150"/>
    <mergeCell ref="N150:Q150"/>
    <mergeCell ref="F147:I147"/>
    <mergeCell ref="L147:M147"/>
    <mergeCell ref="N147:Q147"/>
    <mergeCell ref="F148:I148"/>
    <mergeCell ref="L148:M148"/>
    <mergeCell ref="N148:Q148"/>
    <mergeCell ref="N121:Q121"/>
    <mergeCell ref="F144:I144"/>
    <mergeCell ref="L144:M144"/>
    <mergeCell ref="N144:Q144"/>
    <mergeCell ref="F145:I145"/>
    <mergeCell ref="L145:M145"/>
    <mergeCell ref="N145:Q145"/>
    <mergeCell ref="N116:Q116"/>
    <mergeCell ref="F146:M146"/>
    <mergeCell ref="F141:M141"/>
    <mergeCell ref="F117:I117"/>
    <mergeCell ref="L117:M117"/>
    <mergeCell ref="N117:Q117"/>
    <mergeCell ref="F130:I130"/>
    <mergeCell ref="L130:M130"/>
    <mergeCell ref="N130:Q130"/>
    <mergeCell ref="F133:M133"/>
    <mergeCell ref="F124:I124"/>
    <mergeCell ref="L124:M124"/>
    <mergeCell ref="N124:Q124"/>
    <mergeCell ref="N127:Q127"/>
    <mergeCell ref="N134:Q134"/>
    <mergeCell ref="N136:Q136"/>
    <mergeCell ref="F139:I139"/>
    <mergeCell ref="F137:J137"/>
    <mergeCell ref="L157:M157"/>
    <mergeCell ref="N157:Q157"/>
    <mergeCell ref="F158:I158"/>
    <mergeCell ref="L158:M158"/>
    <mergeCell ref="N158:Q158"/>
    <mergeCell ref="N142:Q142"/>
    <mergeCell ref="F143:I143"/>
    <mergeCell ref="L143:M143"/>
    <mergeCell ref="N143:Q14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39:M139"/>
    <mergeCell ref="N139:Q139"/>
    <mergeCell ref="F140:J140"/>
    <mergeCell ref="F149:I149"/>
    <mergeCell ref="F357:I357"/>
    <mergeCell ref="L357:M357"/>
    <mergeCell ref="N357:Q357"/>
    <mergeCell ref="F306:I306"/>
    <mergeCell ref="L306:M306"/>
    <mergeCell ref="N306:Q306"/>
    <mergeCell ref="F307:M307"/>
    <mergeCell ref="F312:I312"/>
    <mergeCell ref="L312:M312"/>
    <mergeCell ref="N312:Q312"/>
    <mergeCell ref="F313:M313"/>
    <mergeCell ref="F309:I309"/>
    <mergeCell ref="L309:M309"/>
    <mergeCell ref="N309:Q309"/>
    <mergeCell ref="F310:M310"/>
    <mergeCell ref="N344:Q344"/>
    <mergeCell ref="F320:I320"/>
    <mergeCell ref="L320:M320"/>
    <mergeCell ref="N320:Q320"/>
    <mergeCell ref="F321:M321"/>
    <mergeCell ref="F330:I330"/>
    <mergeCell ref="L330:M330"/>
    <mergeCell ref="N330:Q330"/>
    <mergeCell ref="F352:J352"/>
    <mergeCell ref="F353:I353"/>
    <mergeCell ref="L353:M353"/>
    <mergeCell ref="N353:Q353"/>
    <mergeCell ref="F314:I314"/>
    <mergeCell ref="L314:M314"/>
    <mergeCell ref="N314:Q314"/>
    <mergeCell ref="F315:M315"/>
    <mergeCell ref="F317:I317"/>
    <mergeCell ref="L317:M317"/>
    <mergeCell ref="N317:Q317"/>
    <mergeCell ref="F319:J319"/>
    <mergeCell ref="F318:M318"/>
    <mergeCell ref="N338:Q338"/>
    <mergeCell ref="F339:M339"/>
    <mergeCell ref="F341:I341"/>
    <mergeCell ref="L341:M341"/>
    <mergeCell ref="N341:Q341"/>
    <mergeCell ref="F342:M342"/>
    <mergeCell ref="F343:J343"/>
    <mergeCell ref="F344:I344"/>
    <mergeCell ref="L344:M344"/>
    <mergeCell ref="F334:M334"/>
    <mergeCell ref="L323:M323"/>
    <mergeCell ref="N323:Q323"/>
    <mergeCell ref="F324:M324"/>
    <mergeCell ref="F325:J325"/>
    <mergeCell ref="F326:I326"/>
    <mergeCell ref="L326:M326"/>
    <mergeCell ref="N326:Q326"/>
    <mergeCell ref="F327:M327"/>
    <mergeCell ref="F351:M351"/>
    <mergeCell ref="F287:J287"/>
    <mergeCell ref="F288:I288"/>
    <mergeCell ref="L288:M288"/>
    <mergeCell ref="N288:Q288"/>
    <mergeCell ref="F304:J304"/>
    <mergeCell ref="F299:I299"/>
    <mergeCell ref="L299:M299"/>
    <mergeCell ref="N299:Q299"/>
    <mergeCell ref="F300:M300"/>
    <mergeCell ref="F301:J301"/>
    <mergeCell ref="F302:I302"/>
    <mergeCell ref="L302:M302"/>
    <mergeCell ref="N302:Q302"/>
    <mergeCell ref="N335:Q335"/>
    <mergeCell ref="F336:M336"/>
    <mergeCell ref="F338:I338"/>
    <mergeCell ref="L338:M338"/>
    <mergeCell ref="F283:J283"/>
    <mergeCell ref="F284:M284"/>
    <mergeCell ref="F285:I285"/>
    <mergeCell ref="L285:M285"/>
    <mergeCell ref="N285:Q285"/>
    <mergeCell ref="F286:M286"/>
    <mergeCell ref="F278:I278"/>
    <mergeCell ref="L278:M278"/>
    <mergeCell ref="N278:Q278"/>
    <mergeCell ref="F279:M279"/>
    <mergeCell ref="F280:J280"/>
    <mergeCell ref="F281:I281"/>
    <mergeCell ref="L281:M281"/>
    <mergeCell ref="N281:Q281"/>
    <mergeCell ref="F282:I282"/>
    <mergeCell ref="L282:M282"/>
    <mergeCell ref="N282:Q282"/>
    <mergeCell ref="F273:J273"/>
    <mergeCell ref="F274:I274"/>
    <mergeCell ref="L274:M274"/>
    <mergeCell ref="N274:Q274"/>
    <mergeCell ref="F275:I275"/>
    <mergeCell ref="L275:M275"/>
    <mergeCell ref="N275:Q275"/>
    <mergeCell ref="F276:J276"/>
    <mergeCell ref="F277:M277"/>
    <mergeCell ref="F272:M272"/>
    <mergeCell ref="F264:I264"/>
    <mergeCell ref="L264:M264"/>
    <mergeCell ref="N264:Q264"/>
    <mergeCell ref="F265:M265"/>
    <mergeCell ref="F266:J266"/>
    <mergeCell ref="F267:I267"/>
    <mergeCell ref="L267:M267"/>
    <mergeCell ref="N267:Q267"/>
    <mergeCell ref="F268:I268"/>
    <mergeCell ref="L268:M268"/>
    <mergeCell ref="N268:Q268"/>
    <mergeCell ref="F270:M270"/>
    <mergeCell ref="F271:I271"/>
    <mergeCell ref="L271:M271"/>
    <mergeCell ref="N271:Q271"/>
    <mergeCell ref="L245:M245"/>
    <mergeCell ref="F250:I250"/>
    <mergeCell ref="L250:M250"/>
    <mergeCell ref="F236:J236"/>
    <mergeCell ref="F242:I242"/>
    <mergeCell ref="L242:M242"/>
    <mergeCell ref="F243:J243"/>
    <mergeCell ref="F244:M244"/>
    <mergeCell ref="F239:M239"/>
    <mergeCell ref="F240:J240"/>
    <mergeCell ref="F241:I241"/>
    <mergeCell ref="F246:I246"/>
    <mergeCell ref="L246:M246"/>
    <mergeCell ref="F251:M251"/>
    <mergeCell ref="F252:J252"/>
    <mergeCell ref="F253:I253"/>
    <mergeCell ref="L253:M253"/>
    <mergeCell ref="F263:M263"/>
    <mergeCell ref="F258:M258"/>
    <mergeCell ref="F259:J259"/>
    <mergeCell ref="F260:I260"/>
    <mergeCell ref="L260:M260"/>
    <mergeCell ref="F261:I261"/>
    <mergeCell ref="L261:M261"/>
    <mergeCell ref="F262:J262"/>
    <mergeCell ref="F254:I254"/>
    <mergeCell ref="L254:M254"/>
    <mergeCell ref="N176:Q176"/>
    <mergeCell ref="L168:M168"/>
    <mergeCell ref="N168:Q168"/>
    <mergeCell ref="F169:I169"/>
    <mergeCell ref="N169:Q169"/>
    <mergeCell ref="F167:I167"/>
    <mergeCell ref="L167:M167"/>
    <mergeCell ref="N167:Q167"/>
    <mergeCell ref="F168:I168"/>
    <mergeCell ref="N172:Q172"/>
    <mergeCell ref="L169:M169"/>
    <mergeCell ref="F358:Q358"/>
    <mergeCell ref="F290:I290"/>
    <mergeCell ref="L290:M290"/>
    <mergeCell ref="N290:Q290"/>
    <mergeCell ref="F294:J294"/>
    <mergeCell ref="F289:M289"/>
    <mergeCell ref="F293:M293"/>
    <mergeCell ref="F295:I295"/>
    <mergeCell ref="L295:M295"/>
    <mergeCell ref="N295:Q295"/>
    <mergeCell ref="F308:J308"/>
    <mergeCell ref="F316:J316"/>
    <mergeCell ref="F354:J354"/>
    <mergeCell ref="F355:M355"/>
    <mergeCell ref="N356:Q356"/>
    <mergeCell ref="F337:J337"/>
    <mergeCell ref="F349:J349"/>
    <mergeCell ref="F345:J345"/>
    <mergeCell ref="F346:M346"/>
    <mergeCell ref="F347:I347"/>
    <mergeCell ref="L347:M347"/>
    <mergeCell ref="F328:J328"/>
    <mergeCell ref="F333:J333"/>
    <mergeCell ref="F323:I323"/>
    <mergeCell ref="C1:Q1"/>
    <mergeCell ref="F233:J233"/>
    <mergeCell ref="O8:P8"/>
    <mergeCell ref="O10:P10"/>
    <mergeCell ref="O11:P11"/>
    <mergeCell ref="O13:P13"/>
    <mergeCell ref="O14:P14"/>
    <mergeCell ref="O16:P16"/>
    <mergeCell ref="C3:Q3"/>
    <mergeCell ref="F5:P5"/>
    <mergeCell ref="F6:P6"/>
    <mergeCell ref="M31:P31"/>
    <mergeCell ref="H33:J33"/>
    <mergeCell ref="M33:P33"/>
    <mergeCell ref="H34:J34"/>
    <mergeCell ref="M34:P34"/>
    <mergeCell ref="H35:J35"/>
    <mergeCell ref="M35:P35"/>
    <mergeCell ref="O17:P17"/>
    <mergeCell ref="O19:P19"/>
    <mergeCell ref="O20:P20"/>
    <mergeCell ref="E24:L24"/>
    <mergeCell ref="F177:I177"/>
    <mergeCell ref="L177:M177"/>
    <mergeCell ref="E26:L26"/>
    <mergeCell ref="M29:P29"/>
    <mergeCell ref="F75:P75"/>
    <mergeCell ref="F76:P76"/>
    <mergeCell ref="M78:P78"/>
    <mergeCell ref="M80:Q80"/>
    <mergeCell ref="M81:Q81"/>
    <mergeCell ref="C83:G83"/>
    <mergeCell ref="N83:Q83"/>
    <mergeCell ref="H36:J36"/>
    <mergeCell ref="M36:P36"/>
    <mergeCell ref="H37:J37"/>
    <mergeCell ref="M37:P37"/>
    <mergeCell ref="L39:P39"/>
    <mergeCell ref="C73:Q73"/>
    <mergeCell ref="F195:I195"/>
    <mergeCell ref="L195:M195"/>
    <mergeCell ref="N227:Q227"/>
    <mergeCell ref="L100:Q100"/>
    <mergeCell ref="C104:Q104"/>
    <mergeCell ref="F106:P106"/>
    <mergeCell ref="F107:P107"/>
    <mergeCell ref="N85:Q85"/>
    <mergeCell ref="N95:Q95"/>
    <mergeCell ref="N96:Q96"/>
    <mergeCell ref="N98:Q98"/>
    <mergeCell ref="N91:Q91"/>
    <mergeCell ref="N86:Q86"/>
    <mergeCell ref="N88:Q88"/>
    <mergeCell ref="N89:Q89"/>
    <mergeCell ref="N94:Q94"/>
    <mergeCell ref="N90:Q90"/>
    <mergeCell ref="N87:Q87"/>
    <mergeCell ref="N92:Q92"/>
    <mergeCell ref="N93:Q93"/>
    <mergeCell ref="N97:Q97"/>
    <mergeCell ref="N175:Q175"/>
    <mergeCell ref="F176:I176"/>
    <mergeCell ref="L176:M176"/>
    <mergeCell ref="N260:Q260"/>
    <mergeCell ref="N261:Q261"/>
    <mergeCell ref="F269:J269"/>
    <mergeCell ref="N228:Q228"/>
    <mergeCell ref="N229:Q229"/>
    <mergeCell ref="F231:I231"/>
    <mergeCell ref="L231:M231"/>
    <mergeCell ref="N231:Q231"/>
    <mergeCell ref="M109:P109"/>
    <mergeCell ref="M111:Q111"/>
    <mergeCell ref="M112:Q112"/>
    <mergeCell ref="F114:I114"/>
    <mergeCell ref="L114:M114"/>
    <mergeCell ref="N114:Q114"/>
    <mergeCell ref="F230:Q230"/>
    <mergeCell ref="N115:Q115"/>
    <mergeCell ref="N151:Q151"/>
    <mergeCell ref="F152:I152"/>
    <mergeCell ref="L152:M152"/>
    <mergeCell ref="N152:Q152"/>
    <mergeCell ref="F153:I153"/>
    <mergeCell ref="L153:M153"/>
    <mergeCell ref="N153:Q153"/>
    <mergeCell ref="N199:Q199"/>
    <mergeCell ref="N246:Q246"/>
    <mergeCell ref="L329:M329"/>
    <mergeCell ref="N329:Q329"/>
    <mergeCell ref="F331:J331"/>
    <mergeCell ref="F298:M298"/>
    <mergeCell ref="F303:I303"/>
    <mergeCell ref="L303:M303"/>
    <mergeCell ref="N303:Q303"/>
    <mergeCell ref="F332:I332"/>
    <mergeCell ref="L332:M332"/>
    <mergeCell ref="N332:Q332"/>
    <mergeCell ref="F305:M305"/>
    <mergeCell ref="F322:J322"/>
    <mergeCell ref="F329:I329"/>
    <mergeCell ref="F297:J297"/>
    <mergeCell ref="F292:I292"/>
    <mergeCell ref="L292:M292"/>
    <mergeCell ref="N292:Q292"/>
    <mergeCell ref="N254:Q254"/>
    <mergeCell ref="F255:J255"/>
    <mergeCell ref="F256:M256"/>
    <mergeCell ref="F257:I257"/>
    <mergeCell ref="L257:M257"/>
    <mergeCell ref="N257:Q257"/>
    <mergeCell ref="N347:Q347"/>
    <mergeCell ref="F348:M348"/>
    <mergeCell ref="F350:I350"/>
    <mergeCell ref="L350:M350"/>
    <mergeCell ref="N350:Q350"/>
    <mergeCell ref="F205:I205"/>
    <mergeCell ref="L205:M205"/>
    <mergeCell ref="N205:Q205"/>
    <mergeCell ref="F206:I206"/>
    <mergeCell ref="L206:M206"/>
    <mergeCell ref="N206:Q206"/>
    <mergeCell ref="F208:I208"/>
    <mergeCell ref="L208:M208"/>
    <mergeCell ref="N208:Q208"/>
    <mergeCell ref="F210:I210"/>
    <mergeCell ref="L210:M210"/>
    <mergeCell ref="N210:Q210"/>
    <mergeCell ref="F214:I214"/>
    <mergeCell ref="L214:M214"/>
    <mergeCell ref="N214:Q214"/>
    <mergeCell ref="F216:I216"/>
    <mergeCell ref="F340:J340"/>
    <mergeCell ref="F335:I335"/>
    <mergeCell ref="L335:M335"/>
    <mergeCell ref="F198:I198"/>
    <mergeCell ref="L198:M198"/>
    <mergeCell ref="N198:Q198"/>
    <mergeCell ref="F197:I197"/>
    <mergeCell ref="L197:M197"/>
    <mergeCell ref="N197:Q197"/>
    <mergeCell ref="F200:I200"/>
    <mergeCell ref="L200:M200"/>
    <mergeCell ref="L224:M224"/>
    <mergeCell ref="F202:I202"/>
    <mergeCell ref="L202:M202"/>
    <mergeCell ref="N202:Q202"/>
    <mergeCell ref="F211:I211"/>
    <mergeCell ref="L211:M211"/>
    <mergeCell ref="N211:Q211"/>
    <mergeCell ref="F213:I213"/>
    <mergeCell ref="L213:M213"/>
    <mergeCell ref="N213:Q213"/>
    <mergeCell ref="L204:M204"/>
    <mergeCell ref="N204:Q204"/>
    <mergeCell ref="F207:I207"/>
    <mergeCell ref="L207:M207"/>
    <mergeCell ref="N207:Q207"/>
    <mergeCell ref="N212:Q212"/>
    <mergeCell ref="F190:I190"/>
    <mergeCell ref="L190:M190"/>
    <mergeCell ref="N190:Q190"/>
    <mergeCell ref="F192:I192"/>
    <mergeCell ref="L192:M192"/>
    <mergeCell ref="N192:Q192"/>
    <mergeCell ref="F194:I194"/>
    <mergeCell ref="L194:M194"/>
    <mergeCell ref="N194:Q194"/>
    <mergeCell ref="N193:Q193"/>
    <mergeCell ref="F212:I212"/>
    <mergeCell ref="L212:M212"/>
    <mergeCell ref="F311:M311"/>
    <mergeCell ref="F291:P291"/>
    <mergeCell ref="L216:M216"/>
    <mergeCell ref="N216:Q216"/>
    <mergeCell ref="F224:I224"/>
    <mergeCell ref="N224:Q224"/>
    <mergeCell ref="F226:I226"/>
    <mergeCell ref="L226:M226"/>
    <mergeCell ref="N226:Q226"/>
    <mergeCell ref="F227:I227"/>
    <mergeCell ref="L227:M227"/>
    <mergeCell ref="F232:M232"/>
    <mergeCell ref="F234:I234"/>
    <mergeCell ref="L234:M234"/>
    <mergeCell ref="F296:I296"/>
    <mergeCell ref="L296:M296"/>
    <mergeCell ref="N296:Q296"/>
    <mergeCell ref="F235:I235"/>
    <mergeCell ref="L235:M235"/>
    <mergeCell ref="N238:Q238"/>
    <mergeCell ref="N253:Q253"/>
    <mergeCell ref="N250:Q250"/>
  </mergeCells>
  <pageMargins left="0.39370078740157483" right="0.39370078740157483" top="0.39370078740157483" bottom="0.39370078740157483" header="0" footer="0"/>
  <pageSetup paperSize="9" scale="95" fitToHeight="0" orientation="portrait" blackAndWhite="1" r:id="rId1"/>
  <headerFooter>
    <oddFooter>&amp;CStrana &amp;P z &amp;N</oddFooter>
  </headerFooter>
  <rowBreaks count="2" manualBreakCount="2">
    <brk id="70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Venkovní mobiliář a herní prvky</vt:lpstr>
      <vt:lpstr>'Venkovní mobiliář a herní prvky'!Názvy_tisku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pc-PC\pc</dc:creator>
  <cp:lastModifiedBy>Pavel Chrobok</cp:lastModifiedBy>
  <cp:lastPrinted>2025-03-18T09:31:28Z</cp:lastPrinted>
  <dcterms:created xsi:type="dcterms:W3CDTF">2020-10-28T15:15:15Z</dcterms:created>
  <dcterms:modified xsi:type="dcterms:W3CDTF">2025-03-19T13:25:47Z</dcterms:modified>
</cp:coreProperties>
</file>