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uzivatel\Desktop\Rozpočty\2024\Reinvest\Pod Sady a Okružní\oprava_2025\"/>
    </mc:Choice>
  </mc:AlternateContent>
  <xr:revisionPtr revIDLastSave="0" documentId="13_ncr:1_{A50AEF83-B1D2-471F-8957-3965EBFC4CC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ace stavby" sheetId="1" r:id="rId1"/>
    <sheet name="01 - SO 01 Stavební část" sheetId="2" r:id="rId2"/>
    <sheet name="901 - VON" sheetId="3" r:id="rId3"/>
  </sheets>
  <definedNames>
    <definedName name="_xlnm._FilterDatabase" localSheetId="1" hidden="1">'01 - SO 01 Stavební část'!$C$132:$K$678</definedName>
    <definedName name="_xlnm._FilterDatabase" localSheetId="2" hidden="1">'901 - VON'!$C$119:$K$130</definedName>
    <definedName name="_xlnm.Print_Titles" localSheetId="1">'01 - SO 01 Stavební část'!$132:$132</definedName>
    <definedName name="_xlnm.Print_Titles" localSheetId="2">'901 - VON'!$119:$119</definedName>
    <definedName name="_xlnm.Print_Titles" localSheetId="0">'Rekapitulace stavby'!$92:$92</definedName>
    <definedName name="_xlnm.Print_Area" localSheetId="1">'01 - SO 01 Stavební část'!$C$4:$J$76,'01 - SO 01 Stavební část'!$C$82:$J$114,'01 - SO 01 Stavební část'!$C$120:$J$678</definedName>
    <definedName name="_xlnm.Print_Area" localSheetId="2">'901 - VON'!$C$4:$J$76,'901 - VON'!$C$82:$J$101,'901 - VON'!$C$107:$J$130</definedName>
    <definedName name="_xlnm.Print_Area" localSheetId="0">'Rekapitulace stavby'!$D$4:$AO$76,'Rekapitulace stavby'!$C$82:$AQ$97</definedName>
  </definedNames>
  <calcPr calcId="181029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/>
  <c r="BI130" i="3"/>
  <c r="BH130" i="3"/>
  <c r="BG130" i="3"/>
  <c r="BE130" i="3"/>
  <c r="T130" i="3"/>
  <c r="T129" i="3"/>
  <c r="R130" i="3"/>
  <c r="R129" i="3" s="1"/>
  <c r="P130" i="3"/>
  <c r="P129" i="3"/>
  <c r="BI128" i="3"/>
  <c r="BH128" i="3"/>
  <c r="BG128" i="3"/>
  <c r="BE128" i="3"/>
  <c r="T128" i="3"/>
  <c r="T127" i="3"/>
  <c r="R128" i="3"/>
  <c r="R127" i="3"/>
  <c r="P128" i="3"/>
  <c r="P127" i="3" s="1"/>
  <c r="BI126" i="3"/>
  <c r="BH126" i="3"/>
  <c r="BG126" i="3"/>
  <c r="BE126" i="3"/>
  <c r="T126" i="3"/>
  <c r="R126" i="3"/>
  <c r="P126" i="3"/>
  <c r="BI125" i="3"/>
  <c r="BH125" i="3"/>
  <c r="BG125" i="3"/>
  <c r="BE125" i="3"/>
  <c r="T125" i="3"/>
  <c r="R125" i="3"/>
  <c r="P125" i="3"/>
  <c r="BI124" i="3"/>
  <c r="BH124" i="3"/>
  <c r="BG124" i="3"/>
  <c r="BE124" i="3"/>
  <c r="T124" i="3"/>
  <c r="R124" i="3"/>
  <c r="P124" i="3"/>
  <c r="BI123" i="3"/>
  <c r="BH123" i="3"/>
  <c r="BG123" i="3"/>
  <c r="BE123" i="3"/>
  <c r="T123" i="3"/>
  <c r="R123" i="3"/>
  <c r="P123" i="3"/>
  <c r="F114" i="3"/>
  <c r="E112" i="3"/>
  <c r="F89" i="3"/>
  <c r="E87" i="3"/>
  <c r="J24" i="3"/>
  <c r="E24" i="3"/>
  <c r="J92" i="3"/>
  <c r="J23" i="3"/>
  <c r="J21" i="3"/>
  <c r="E21" i="3"/>
  <c r="J116" i="3"/>
  <c r="J20" i="3"/>
  <c r="J18" i="3"/>
  <c r="E18" i="3"/>
  <c r="F117" i="3" s="1"/>
  <c r="J17" i="3"/>
  <c r="J15" i="3"/>
  <c r="E15" i="3"/>
  <c r="F91" i="3"/>
  <c r="J14" i="3"/>
  <c r="J12" i="3"/>
  <c r="J114" i="3"/>
  <c r="E7" i="3"/>
  <c r="E85" i="3"/>
  <c r="J37" i="2"/>
  <c r="J36" i="2"/>
  <c r="AY95" i="1" s="1"/>
  <c r="J35" i="2"/>
  <c r="AX95" i="1" s="1"/>
  <c r="BI678" i="2"/>
  <c r="BH678" i="2"/>
  <c r="BG678" i="2"/>
  <c r="BE678" i="2"/>
  <c r="T678" i="2"/>
  <c r="R678" i="2"/>
  <c r="P678" i="2"/>
  <c r="BI677" i="2"/>
  <c r="BH677" i="2"/>
  <c r="BG677" i="2"/>
  <c r="BE677" i="2"/>
  <c r="T677" i="2"/>
  <c r="R677" i="2"/>
  <c r="P677" i="2"/>
  <c r="BI670" i="2"/>
  <c r="BH670" i="2"/>
  <c r="BG670" i="2"/>
  <c r="BE670" i="2"/>
  <c r="T670" i="2"/>
  <c r="T669" i="2" s="1"/>
  <c r="R670" i="2"/>
  <c r="R669" i="2" s="1"/>
  <c r="P670" i="2"/>
  <c r="P669" i="2"/>
  <c r="BI668" i="2"/>
  <c r="BH668" i="2"/>
  <c r="BG668" i="2"/>
  <c r="BE668" i="2"/>
  <c r="T668" i="2"/>
  <c r="R668" i="2"/>
  <c r="P668" i="2"/>
  <c r="BI667" i="2"/>
  <c r="BH667" i="2"/>
  <c r="BG667" i="2"/>
  <c r="BE667" i="2"/>
  <c r="T667" i="2"/>
  <c r="R667" i="2"/>
  <c r="P667" i="2"/>
  <c r="BI666" i="2"/>
  <c r="BH666" i="2"/>
  <c r="BG666" i="2"/>
  <c r="BE666" i="2"/>
  <c r="T666" i="2"/>
  <c r="R666" i="2"/>
  <c r="P666" i="2"/>
  <c r="BI663" i="2"/>
  <c r="BH663" i="2"/>
  <c r="BG663" i="2"/>
  <c r="BE663" i="2"/>
  <c r="T663" i="2"/>
  <c r="R663" i="2"/>
  <c r="P663" i="2"/>
  <c r="BI658" i="2"/>
  <c r="BH658" i="2"/>
  <c r="BG658" i="2"/>
  <c r="BE658" i="2"/>
  <c r="T658" i="2"/>
  <c r="R658" i="2"/>
  <c r="P658" i="2"/>
  <c r="BI656" i="2"/>
  <c r="BH656" i="2"/>
  <c r="BG656" i="2"/>
  <c r="BE656" i="2"/>
  <c r="T656" i="2"/>
  <c r="R656" i="2"/>
  <c r="P656" i="2"/>
  <c r="BI655" i="2"/>
  <c r="BH655" i="2"/>
  <c r="BG655" i="2"/>
  <c r="BE655" i="2"/>
  <c r="T655" i="2"/>
  <c r="R655" i="2"/>
  <c r="P655" i="2"/>
  <c r="BI654" i="2"/>
  <c r="BH654" i="2"/>
  <c r="BG654" i="2"/>
  <c r="BE654" i="2"/>
  <c r="T654" i="2"/>
  <c r="R654" i="2"/>
  <c r="P654" i="2"/>
  <c r="BI651" i="2"/>
  <c r="BH651" i="2"/>
  <c r="BG651" i="2"/>
  <c r="BE651" i="2"/>
  <c r="T651" i="2"/>
  <c r="R651" i="2"/>
  <c r="P651" i="2"/>
  <c r="BI649" i="2"/>
  <c r="BH649" i="2"/>
  <c r="BG649" i="2"/>
  <c r="BE649" i="2"/>
  <c r="T649" i="2"/>
  <c r="R649" i="2"/>
  <c r="P649" i="2"/>
  <c r="BI646" i="2"/>
  <c r="BH646" i="2"/>
  <c r="BG646" i="2"/>
  <c r="BE646" i="2"/>
  <c r="T646" i="2"/>
  <c r="R646" i="2"/>
  <c r="P646" i="2"/>
  <c r="BI643" i="2"/>
  <c r="BH643" i="2"/>
  <c r="BG643" i="2"/>
  <c r="BE643" i="2"/>
  <c r="T643" i="2"/>
  <c r="R643" i="2"/>
  <c r="P643" i="2"/>
  <c r="BI639" i="2"/>
  <c r="BH639" i="2"/>
  <c r="BG639" i="2"/>
  <c r="BE639" i="2"/>
  <c r="T639" i="2"/>
  <c r="R639" i="2"/>
  <c r="P639" i="2"/>
  <c r="BI629" i="2"/>
  <c r="BH629" i="2"/>
  <c r="BG629" i="2"/>
  <c r="BE629" i="2"/>
  <c r="T629" i="2"/>
  <c r="R629" i="2"/>
  <c r="P629" i="2"/>
  <c r="BI625" i="2"/>
  <c r="BH625" i="2"/>
  <c r="BG625" i="2"/>
  <c r="BE625" i="2"/>
  <c r="T625" i="2"/>
  <c r="R625" i="2"/>
  <c r="P625" i="2"/>
  <c r="BI622" i="2"/>
  <c r="BH622" i="2"/>
  <c r="BG622" i="2"/>
  <c r="BE622" i="2"/>
  <c r="T622" i="2"/>
  <c r="R622" i="2"/>
  <c r="P622" i="2"/>
  <c r="BI619" i="2"/>
  <c r="BH619" i="2"/>
  <c r="BG619" i="2"/>
  <c r="BE619" i="2"/>
  <c r="T619" i="2"/>
  <c r="R619" i="2"/>
  <c r="P619" i="2"/>
  <c r="BI618" i="2"/>
  <c r="BH618" i="2"/>
  <c r="BG618" i="2"/>
  <c r="BE618" i="2"/>
  <c r="T618" i="2"/>
  <c r="R618" i="2"/>
  <c r="P618" i="2"/>
  <c r="BI617" i="2"/>
  <c r="BH617" i="2"/>
  <c r="BG617" i="2"/>
  <c r="BE617" i="2"/>
  <c r="T617" i="2"/>
  <c r="R617" i="2"/>
  <c r="P617" i="2"/>
  <c r="BI615" i="2"/>
  <c r="BH615" i="2"/>
  <c r="BG615" i="2"/>
  <c r="BE615" i="2"/>
  <c r="T615" i="2"/>
  <c r="R615" i="2"/>
  <c r="P615" i="2"/>
  <c r="BI614" i="2"/>
  <c r="BH614" i="2"/>
  <c r="BG614" i="2"/>
  <c r="BE614" i="2"/>
  <c r="T614" i="2"/>
  <c r="R614" i="2"/>
  <c r="P614" i="2"/>
  <c r="BI603" i="2"/>
  <c r="BH603" i="2"/>
  <c r="BG603" i="2"/>
  <c r="BE603" i="2"/>
  <c r="T603" i="2"/>
  <c r="R603" i="2"/>
  <c r="P603" i="2"/>
  <c r="BI600" i="2"/>
  <c r="BH600" i="2"/>
  <c r="BG600" i="2"/>
  <c r="BE600" i="2"/>
  <c r="T600" i="2"/>
  <c r="R600" i="2"/>
  <c r="P600" i="2"/>
  <c r="BI590" i="2"/>
  <c r="BH590" i="2"/>
  <c r="BG590" i="2"/>
  <c r="BE590" i="2"/>
  <c r="T590" i="2"/>
  <c r="R590" i="2"/>
  <c r="P590" i="2"/>
  <c r="BI579" i="2"/>
  <c r="BH579" i="2"/>
  <c r="BG579" i="2"/>
  <c r="BE579" i="2"/>
  <c r="T579" i="2"/>
  <c r="R579" i="2"/>
  <c r="P579" i="2"/>
  <c r="BI568" i="2"/>
  <c r="BH568" i="2"/>
  <c r="BG568" i="2"/>
  <c r="BE568" i="2"/>
  <c r="T568" i="2"/>
  <c r="R568" i="2"/>
  <c r="P568" i="2"/>
  <c r="BI557" i="2"/>
  <c r="BH557" i="2"/>
  <c r="BG557" i="2"/>
  <c r="BE557" i="2"/>
  <c r="T557" i="2"/>
  <c r="R557" i="2"/>
  <c r="P557" i="2"/>
  <c r="BI545" i="2"/>
  <c r="BH545" i="2"/>
  <c r="BG545" i="2"/>
  <c r="BE545" i="2"/>
  <c r="T545" i="2"/>
  <c r="R545" i="2"/>
  <c r="P545" i="2"/>
  <c r="BI533" i="2"/>
  <c r="BH533" i="2"/>
  <c r="BG533" i="2"/>
  <c r="BE533" i="2"/>
  <c r="T533" i="2"/>
  <c r="R533" i="2"/>
  <c r="P533" i="2"/>
  <c r="BI520" i="2"/>
  <c r="BH520" i="2"/>
  <c r="BG520" i="2"/>
  <c r="BE520" i="2"/>
  <c r="T520" i="2"/>
  <c r="R520" i="2"/>
  <c r="P520" i="2"/>
  <c r="BI510" i="2"/>
  <c r="BH510" i="2"/>
  <c r="BG510" i="2"/>
  <c r="BE510" i="2"/>
  <c r="T510" i="2"/>
  <c r="R510" i="2"/>
  <c r="P510" i="2"/>
  <c r="BI507" i="2"/>
  <c r="BH507" i="2"/>
  <c r="BG507" i="2"/>
  <c r="BE507" i="2"/>
  <c r="T507" i="2"/>
  <c r="R507" i="2"/>
  <c r="P507" i="2"/>
  <c r="BI504" i="2"/>
  <c r="BH504" i="2"/>
  <c r="BG504" i="2"/>
  <c r="BE504" i="2"/>
  <c r="T504" i="2"/>
  <c r="R504" i="2"/>
  <c r="P504" i="2"/>
  <c r="BI501" i="2"/>
  <c r="BH501" i="2"/>
  <c r="BG501" i="2"/>
  <c r="BE501" i="2"/>
  <c r="T501" i="2"/>
  <c r="R501" i="2"/>
  <c r="P501" i="2"/>
  <c r="BI498" i="2"/>
  <c r="BH498" i="2"/>
  <c r="BG498" i="2"/>
  <c r="BE498" i="2"/>
  <c r="T498" i="2"/>
  <c r="R498" i="2"/>
  <c r="P498" i="2"/>
  <c r="BI496" i="2"/>
  <c r="BH496" i="2"/>
  <c r="BG496" i="2"/>
  <c r="BE496" i="2"/>
  <c r="T496" i="2"/>
  <c r="R496" i="2"/>
  <c r="P496" i="2"/>
  <c r="BI495" i="2"/>
  <c r="BH495" i="2"/>
  <c r="BG495" i="2"/>
  <c r="BE495" i="2"/>
  <c r="T495" i="2"/>
  <c r="R495" i="2"/>
  <c r="P495" i="2"/>
  <c r="BI491" i="2"/>
  <c r="BH491" i="2"/>
  <c r="BG491" i="2"/>
  <c r="BE491" i="2"/>
  <c r="T491" i="2"/>
  <c r="R491" i="2"/>
  <c r="P491" i="2"/>
  <c r="BI488" i="2"/>
  <c r="BH488" i="2"/>
  <c r="BG488" i="2"/>
  <c r="BE488" i="2"/>
  <c r="T488" i="2"/>
  <c r="R488" i="2"/>
  <c r="P488" i="2"/>
  <c r="BI483" i="2"/>
  <c r="BH483" i="2"/>
  <c r="BG483" i="2"/>
  <c r="BE483" i="2"/>
  <c r="T483" i="2"/>
  <c r="R483" i="2"/>
  <c r="P483" i="2"/>
  <c r="BI479" i="2"/>
  <c r="BH479" i="2"/>
  <c r="BG479" i="2"/>
  <c r="BE479" i="2"/>
  <c r="T479" i="2"/>
  <c r="R479" i="2"/>
  <c r="P479" i="2"/>
  <c r="BI475" i="2"/>
  <c r="BH475" i="2"/>
  <c r="BG475" i="2"/>
  <c r="BE475" i="2"/>
  <c r="T475" i="2"/>
  <c r="R475" i="2"/>
  <c r="P475" i="2"/>
  <c r="BI471" i="2"/>
  <c r="BH471" i="2"/>
  <c r="BG471" i="2"/>
  <c r="BE471" i="2"/>
  <c r="T471" i="2"/>
  <c r="R471" i="2"/>
  <c r="P471" i="2"/>
  <c r="BI467" i="2"/>
  <c r="BH467" i="2"/>
  <c r="BG467" i="2"/>
  <c r="BE467" i="2"/>
  <c r="T467" i="2"/>
  <c r="R467" i="2"/>
  <c r="P467" i="2"/>
  <c r="BI466" i="2"/>
  <c r="BH466" i="2"/>
  <c r="BG466" i="2"/>
  <c r="BE466" i="2"/>
  <c r="T466" i="2"/>
  <c r="R466" i="2"/>
  <c r="P466" i="2"/>
  <c r="BI462" i="2"/>
  <c r="BH462" i="2"/>
  <c r="BG462" i="2"/>
  <c r="BE462" i="2"/>
  <c r="T462" i="2"/>
  <c r="R462" i="2"/>
  <c r="P462" i="2"/>
  <c r="BI458" i="2"/>
  <c r="BH458" i="2"/>
  <c r="BG458" i="2"/>
  <c r="BE458" i="2"/>
  <c r="T458" i="2"/>
  <c r="R458" i="2"/>
  <c r="P458" i="2"/>
  <c r="BI456" i="2"/>
  <c r="BH456" i="2"/>
  <c r="BG456" i="2"/>
  <c r="BE456" i="2"/>
  <c r="T456" i="2"/>
  <c r="R456" i="2"/>
  <c r="P456" i="2"/>
  <c r="BI455" i="2"/>
  <c r="BH455" i="2"/>
  <c r="BG455" i="2"/>
  <c r="BE455" i="2"/>
  <c r="T455" i="2"/>
  <c r="R455" i="2"/>
  <c r="P455" i="2"/>
  <c r="BI453" i="2"/>
  <c r="BH453" i="2"/>
  <c r="BG453" i="2"/>
  <c r="BE453" i="2"/>
  <c r="T453" i="2"/>
  <c r="R453" i="2"/>
  <c r="P453" i="2"/>
  <c r="BI448" i="2"/>
  <c r="BH448" i="2"/>
  <c r="BG448" i="2"/>
  <c r="BE448" i="2"/>
  <c r="T448" i="2"/>
  <c r="R448" i="2"/>
  <c r="P448" i="2"/>
  <c r="BI446" i="2"/>
  <c r="BH446" i="2"/>
  <c r="BG446" i="2"/>
  <c r="BE446" i="2"/>
  <c r="T446" i="2"/>
  <c r="R446" i="2"/>
  <c r="P446" i="2"/>
  <c r="BI441" i="2"/>
  <c r="BH441" i="2"/>
  <c r="BG441" i="2"/>
  <c r="BE441" i="2"/>
  <c r="T441" i="2"/>
  <c r="R441" i="2"/>
  <c r="P441" i="2"/>
  <c r="BI439" i="2"/>
  <c r="BH439" i="2"/>
  <c r="BG439" i="2"/>
  <c r="BE439" i="2"/>
  <c r="T439" i="2"/>
  <c r="R439" i="2"/>
  <c r="P439" i="2"/>
  <c r="BI434" i="2"/>
  <c r="BH434" i="2"/>
  <c r="BG434" i="2"/>
  <c r="BE434" i="2"/>
  <c r="T434" i="2"/>
  <c r="R434" i="2"/>
  <c r="P434" i="2"/>
  <c r="BI432" i="2"/>
  <c r="BH432" i="2"/>
  <c r="BG432" i="2"/>
  <c r="BE432" i="2"/>
  <c r="T432" i="2"/>
  <c r="R432" i="2"/>
  <c r="P432" i="2"/>
  <c r="BI428" i="2"/>
  <c r="BH428" i="2"/>
  <c r="BG428" i="2"/>
  <c r="BE428" i="2"/>
  <c r="T428" i="2"/>
  <c r="R428" i="2"/>
  <c r="P428" i="2"/>
  <c r="BI426" i="2"/>
  <c r="BH426" i="2"/>
  <c r="BG426" i="2"/>
  <c r="BE426" i="2"/>
  <c r="T426" i="2"/>
  <c r="R426" i="2"/>
  <c r="P426" i="2"/>
  <c r="BI425" i="2"/>
  <c r="BH425" i="2"/>
  <c r="BG425" i="2"/>
  <c r="BE425" i="2"/>
  <c r="T425" i="2"/>
  <c r="R425" i="2"/>
  <c r="P425" i="2"/>
  <c r="BI423" i="2"/>
  <c r="BH423" i="2"/>
  <c r="BG423" i="2"/>
  <c r="BE423" i="2"/>
  <c r="T423" i="2"/>
  <c r="R423" i="2"/>
  <c r="P423" i="2"/>
  <c r="BI419" i="2"/>
  <c r="BH419" i="2"/>
  <c r="BG419" i="2"/>
  <c r="BE419" i="2"/>
  <c r="T419" i="2"/>
  <c r="R419" i="2"/>
  <c r="P419" i="2"/>
  <c r="BI417" i="2"/>
  <c r="BH417" i="2"/>
  <c r="BG417" i="2"/>
  <c r="BE417" i="2"/>
  <c r="T417" i="2"/>
  <c r="R417" i="2"/>
  <c r="P417" i="2"/>
  <c r="BI412" i="2"/>
  <c r="BH412" i="2"/>
  <c r="BG412" i="2"/>
  <c r="BE412" i="2"/>
  <c r="T412" i="2"/>
  <c r="R412" i="2"/>
  <c r="P412" i="2"/>
  <c r="BI410" i="2"/>
  <c r="BH410" i="2"/>
  <c r="BG410" i="2"/>
  <c r="BE410" i="2"/>
  <c r="T410" i="2"/>
  <c r="R410" i="2"/>
  <c r="P410" i="2"/>
  <c r="BI401" i="2"/>
  <c r="BH401" i="2"/>
  <c r="BG401" i="2"/>
  <c r="BE401" i="2"/>
  <c r="T401" i="2"/>
  <c r="R401" i="2"/>
  <c r="P401" i="2"/>
  <c r="BI399" i="2"/>
  <c r="BH399" i="2"/>
  <c r="BG399" i="2"/>
  <c r="BE399" i="2"/>
  <c r="T399" i="2"/>
  <c r="R399" i="2"/>
  <c r="P399" i="2"/>
  <c r="BI394" i="2"/>
  <c r="BH394" i="2"/>
  <c r="BG394" i="2"/>
  <c r="BE394" i="2"/>
  <c r="T394" i="2"/>
  <c r="R394" i="2"/>
  <c r="P394" i="2"/>
  <c r="BI392" i="2"/>
  <c r="BH392" i="2"/>
  <c r="BG392" i="2"/>
  <c r="BE392" i="2"/>
  <c r="T392" i="2"/>
  <c r="R392" i="2"/>
  <c r="P392" i="2"/>
  <c r="BI383" i="2"/>
  <c r="BH383" i="2"/>
  <c r="BG383" i="2"/>
  <c r="BE383" i="2"/>
  <c r="T383" i="2"/>
  <c r="R383" i="2"/>
  <c r="P383" i="2"/>
  <c r="BI380" i="2"/>
  <c r="BH380" i="2"/>
  <c r="BG380" i="2"/>
  <c r="BE380" i="2"/>
  <c r="T380" i="2"/>
  <c r="R380" i="2"/>
  <c r="P380" i="2"/>
  <c r="BI379" i="2"/>
  <c r="BH379" i="2"/>
  <c r="BG379" i="2"/>
  <c r="BE379" i="2"/>
  <c r="T379" i="2"/>
  <c r="R379" i="2"/>
  <c r="P379" i="2"/>
  <c r="BI375" i="2"/>
  <c r="BH375" i="2"/>
  <c r="BG375" i="2"/>
  <c r="BE375" i="2"/>
  <c r="T375" i="2"/>
  <c r="R375" i="2"/>
  <c r="P375" i="2"/>
  <c r="BI372" i="2"/>
  <c r="BH372" i="2"/>
  <c r="BG372" i="2"/>
  <c r="BE372" i="2"/>
  <c r="T372" i="2"/>
  <c r="R372" i="2"/>
  <c r="P372" i="2"/>
  <c r="BI370" i="2"/>
  <c r="BH370" i="2"/>
  <c r="BG370" i="2"/>
  <c r="BE370" i="2"/>
  <c r="T370" i="2"/>
  <c r="R370" i="2"/>
  <c r="P370" i="2"/>
  <c r="BI367" i="2"/>
  <c r="BH367" i="2"/>
  <c r="BG367" i="2"/>
  <c r="BE367" i="2"/>
  <c r="T367" i="2"/>
  <c r="R367" i="2"/>
  <c r="P367" i="2"/>
  <c r="BI365" i="2"/>
  <c r="BH365" i="2"/>
  <c r="BG365" i="2"/>
  <c r="BE365" i="2"/>
  <c r="T365" i="2"/>
  <c r="R365" i="2"/>
  <c r="P365" i="2"/>
  <c r="BI362" i="2"/>
  <c r="BH362" i="2"/>
  <c r="BG362" i="2"/>
  <c r="BE362" i="2"/>
  <c r="T362" i="2"/>
  <c r="R362" i="2"/>
  <c r="P362" i="2"/>
  <c r="BI359" i="2"/>
  <c r="BH359" i="2"/>
  <c r="BG359" i="2"/>
  <c r="BE359" i="2"/>
  <c r="T359" i="2"/>
  <c r="R359" i="2"/>
  <c r="P359" i="2"/>
  <c r="BI357" i="2"/>
  <c r="BH357" i="2"/>
  <c r="BG357" i="2"/>
  <c r="BE357" i="2"/>
  <c r="T357" i="2"/>
  <c r="R357" i="2"/>
  <c r="P357" i="2"/>
  <c r="BI354" i="2"/>
  <c r="BH354" i="2"/>
  <c r="BG354" i="2"/>
  <c r="BE354" i="2"/>
  <c r="T354" i="2"/>
  <c r="R354" i="2"/>
  <c r="P354" i="2"/>
  <c r="BI351" i="2"/>
  <c r="BH351" i="2"/>
  <c r="BG351" i="2"/>
  <c r="BE351" i="2"/>
  <c r="T351" i="2"/>
  <c r="R351" i="2"/>
  <c r="P351" i="2"/>
  <c r="BI349" i="2"/>
  <c r="BH349" i="2"/>
  <c r="BG349" i="2"/>
  <c r="BE349" i="2"/>
  <c r="T349" i="2"/>
  <c r="R349" i="2"/>
  <c r="P349" i="2"/>
  <c r="BI340" i="2"/>
  <c r="BH340" i="2"/>
  <c r="BG340" i="2"/>
  <c r="BE340" i="2"/>
  <c r="T340" i="2"/>
  <c r="R340" i="2"/>
  <c r="P340" i="2"/>
  <c r="BI339" i="2"/>
  <c r="BH339" i="2"/>
  <c r="BG339" i="2"/>
  <c r="BE339" i="2"/>
  <c r="T339" i="2"/>
  <c r="R339" i="2"/>
  <c r="P339" i="2"/>
  <c r="BI338" i="2"/>
  <c r="BH338" i="2"/>
  <c r="BG338" i="2"/>
  <c r="BE338" i="2"/>
  <c r="T338" i="2"/>
  <c r="R338" i="2"/>
  <c r="P338" i="2"/>
  <c r="BI333" i="2"/>
  <c r="BH333" i="2"/>
  <c r="BG333" i="2"/>
  <c r="BE333" i="2"/>
  <c r="T333" i="2"/>
  <c r="R333" i="2"/>
  <c r="P333" i="2"/>
  <c r="BI332" i="2"/>
  <c r="BH332" i="2"/>
  <c r="BG332" i="2"/>
  <c r="BE332" i="2"/>
  <c r="T332" i="2"/>
  <c r="R332" i="2"/>
  <c r="P332" i="2"/>
  <c r="BI331" i="2"/>
  <c r="BH331" i="2"/>
  <c r="BG331" i="2"/>
  <c r="BE331" i="2"/>
  <c r="T331" i="2"/>
  <c r="R331" i="2"/>
  <c r="P331" i="2"/>
  <c r="BI327" i="2"/>
  <c r="BH327" i="2"/>
  <c r="BG327" i="2"/>
  <c r="BE327" i="2"/>
  <c r="T327" i="2"/>
  <c r="R327" i="2"/>
  <c r="P327" i="2"/>
  <c r="BI326" i="2"/>
  <c r="BH326" i="2"/>
  <c r="BG326" i="2"/>
  <c r="BE326" i="2"/>
  <c r="T326" i="2"/>
  <c r="R326" i="2"/>
  <c r="P326" i="2"/>
  <c r="BI324" i="2"/>
  <c r="BH324" i="2"/>
  <c r="BG324" i="2"/>
  <c r="BE324" i="2"/>
  <c r="T324" i="2"/>
  <c r="R324" i="2"/>
  <c r="P324" i="2"/>
  <c r="BI321" i="2"/>
  <c r="BH321" i="2"/>
  <c r="BG321" i="2"/>
  <c r="BE321" i="2"/>
  <c r="T321" i="2"/>
  <c r="R321" i="2"/>
  <c r="P321" i="2"/>
  <c r="BI320" i="2"/>
  <c r="BH320" i="2"/>
  <c r="BG320" i="2"/>
  <c r="BE320" i="2"/>
  <c r="T320" i="2"/>
  <c r="R320" i="2"/>
  <c r="P320" i="2"/>
  <c r="BI318" i="2"/>
  <c r="BH318" i="2"/>
  <c r="BG318" i="2"/>
  <c r="BE318" i="2"/>
  <c r="T318" i="2"/>
  <c r="R318" i="2"/>
  <c r="P318" i="2"/>
  <c r="BI315" i="2"/>
  <c r="BH315" i="2"/>
  <c r="BG315" i="2"/>
  <c r="BE315" i="2"/>
  <c r="T315" i="2"/>
  <c r="R315" i="2"/>
  <c r="P315" i="2"/>
  <c r="BI314" i="2"/>
  <c r="BH314" i="2"/>
  <c r="BG314" i="2"/>
  <c r="BE314" i="2"/>
  <c r="T314" i="2"/>
  <c r="R314" i="2"/>
  <c r="P314" i="2"/>
  <c r="BI313" i="2"/>
  <c r="BH313" i="2"/>
  <c r="BG313" i="2"/>
  <c r="BE313" i="2"/>
  <c r="T313" i="2"/>
  <c r="R313" i="2"/>
  <c r="P313" i="2"/>
  <c r="BI311" i="2"/>
  <c r="BH311" i="2"/>
  <c r="BG311" i="2"/>
  <c r="BE311" i="2"/>
  <c r="T311" i="2"/>
  <c r="R311" i="2"/>
  <c r="P311" i="2"/>
  <c r="BI308" i="2"/>
  <c r="BH308" i="2"/>
  <c r="BG308" i="2"/>
  <c r="BE308" i="2"/>
  <c r="T308" i="2"/>
  <c r="R308" i="2"/>
  <c r="P308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1" i="2"/>
  <c r="BH301" i="2"/>
  <c r="BG301" i="2"/>
  <c r="BE301" i="2"/>
  <c r="T301" i="2"/>
  <c r="R301" i="2"/>
  <c r="P301" i="2"/>
  <c r="BI299" i="2"/>
  <c r="BH299" i="2"/>
  <c r="BG299" i="2"/>
  <c r="BE299" i="2"/>
  <c r="T299" i="2"/>
  <c r="R299" i="2"/>
  <c r="P299" i="2"/>
  <c r="BI296" i="2"/>
  <c r="BH296" i="2"/>
  <c r="BG296" i="2"/>
  <c r="BE296" i="2"/>
  <c r="T296" i="2"/>
  <c r="R296" i="2"/>
  <c r="P296" i="2"/>
  <c r="BI286" i="2"/>
  <c r="BH286" i="2"/>
  <c r="BG286" i="2"/>
  <c r="BE286" i="2"/>
  <c r="T286" i="2"/>
  <c r="R286" i="2"/>
  <c r="P286" i="2"/>
  <c r="BI283" i="2"/>
  <c r="BH283" i="2"/>
  <c r="BG283" i="2"/>
  <c r="BE283" i="2"/>
  <c r="T283" i="2"/>
  <c r="R283" i="2"/>
  <c r="P283" i="2"/>
  <c r="BI277" i="2"/>
  <c r="BH277" i="2"/>
  <c r="BG277" i="2"/>
  <c r="BE277" i="2"/>
  <c r="T277" i="2"/>
  <c r="R277" i="2"/>
  <c r="P277" i="2"/>
  <c r="BI274" i="2"/>
  <c r="BH274" i="2"/>
  <c r="BG274" i="2"/>
  <c r="BE274" i="2"/>
  <c r="T274" i="2"/>
  <c r="R274" i="2"/>
  <c r="P274" i="2"/>
  <c r="BI269" i="2"/>
  <c r="BH269" i="2"/>
  <c r="BG269" i="2"/>
  <c r="BE269" i="2"/>
  <c r="T269" i="2"/>
  <c r="R269" i="2"/>
  <c r="P269" i="2"/>
  <c r="BI266" i="2"/>
  <c r="BH266" i="2"/>
  <c r="BG266" i="2"/>
  <c r="BE266" i="2"/>
  <c r="T266" i="2"/>
  <c r="R266" i="2"/>
  <c r="P266" i="2"/>
  <c r="BI261" i="2"/>
  <c r="BH261" i="2"/>
  <c r="BG261" i="2"/>
  <c r="BE261" i="2"/>
  <c r="T261" i="2"/>
  <c r="R261" i="2"/>
  <c r="P261" i="2"/>
  <c r="BI259" i="2"/>
  <c r="BH259" i="2"/>
  <c r="BG259" i="2"/>
  <c r="BE259" i="2"/>
  <c r="T259" i="2"/>
  <c r="R259" i="2"/>
  <c r="P259" i="2"/>
  <c r="BI252" i="2"/>
  <c r="BH252" i="2"/>
  <c r="BG252" i="2"/>
  <c r="BE252" i="2"/>
  <c r="T252" i="2"/>
  <c r="R252" i="2"/>
  <c r="P252" i="2"/>
  <c r="BI250" i="2"/>
  <c r="BH250" i="2"/>
  <c r="BG250" i="2"/>
  <c r="BE250" i="2"/>
  <c r="T250" i="2"/>
  <c r="R250" i="2"/>
  <c r="P250" i="2"/>
  <c r="BI241" i="2"/>
  <c r="BH241" i="2"/>
  <c r="BG241" i="2"/>
  <c r="BE241" i="2"/>
  <c r="T241" i="2"/>
  <c r="R241" i="2"/>
  <c r="P241" i="2"/>
  <c r="BI239" i="2"/>
  <c r="BH239" i="2"/>
  <c r="BG239" i="2"/>
  <c r="BE239" i="2"/>
  <c r="T239" i="2"/>
  <c r="R239" i="2"/>
  <c r="P239" i="2"/>
  <c r="BI234" i="2"/>
  <c r="BH234" i="2"/>
  <c r="BG234" i="2"/>
  <c r="BE234" i="2"/>
  <c r="T234" i="2"/>
  <c r="R234" i="2"/>
  <c r="P234" i="2"/>
  <c r="BI218" i="2"/>
  <c r="BH218" i="2"/>
  <c r="BG218" i="2"/>
  <c r="BE218" i="2"/>
  <c r="T218" i="2"/>
  <c r="R218" i="2"/>
  <c r="P218" i="2"/>
  <c r="BI202" i="2"/>
  <c r="BH202" i="2"/>
  <c r="BG202" i="2"/>
  <c r="BE202" i="2"/>
  <c r="T202" i="2"/>
  <c r="R202" i="2"/>
  <c r="P202" i="2"/>
  <c r="BI199" i="2"/>
  <c r="BH199" i="2"/>
  <c r="BG199" i="2"/>
  <c r="BE199" i="2"/>
  <c r="T199" i="2"/>
  <c r="R199" i="2"/>
  <c r="P199" i="2"/>
  <c r="BI197" i="2"/>
  <c r="BH197" i="2"/>
  <c r="BG197" i="2"/>
  <c r="BE197" i="2"/>
  <c r="T197" i="2"/>
  <c r="R197" i="2"/>
  <c r="P197" i="2"/>
  <c r="BI193" i="2"/>
  <c r="BH193" i="2"/>
  <c r="BG193" i="2"/>
  <c r="BE193" i="2"/>
  <c r="T193" i="2"/>
  <c r="R193" i="2"/>
  <c r="P193" i="2"/>
  <c r="BI190" i="2"/>
  <c r="BH190" i="2"/>
  <c r="BG190" i="2"/>
  <c r="BE190" i="2"/>
  <c r="T190" i="2"/>
  <c r="R190" i="2"/>
  <c r="P190" i="2"/>
  <c r="BI186" i="2"/>
  <c r="BH186" i="2"/>
  <c r="BG186" i="2"/>
  <c r="BE186" i="2"/>
  <c r="T186" i="2"/>
  <c r="R186" i="2"/>
  <c r="P186" i="2"/>
  <c r="BI182" i="2"/>
  <c r="BH182" i="2"/>
  <c r="BG182" i="2"/>
  <c r="BE182" i="2"/>
  <c r="T182" i="2"/>
  <c r="R182" i="2"/>
  <c r="P182" i="2"/>
  <c r="BI178" i="2"/>
  <c r="BH178" i="2"/>
  <c r="BG178" i="2"/>
  <c r="BE178" i="2"/>
  <c r="T178" i="2"/>
  <c r="R178" i="2"/>
  <c r="P178" i="2"/>
  <c r="BI174" i="2"/>
  <c r="BH174" i="2"/>
  <c r="BG174" i="2"/>
  <c r="BE174" i="2"/>
  <c r="T174" i="2"/>
  <c r="R174" i="2"/>
  <c r="P174" i="2"/>
  <c r="BI172" i="2"/>
  <c r="BH172" i="2"/>
  <c r="BG172" i="2"/>
  <c r="BE172" i="2"/>
  <c r="T172" i="2"/>
  <c r="R172" i="2"/>
  <c r="P172" i="2"/>
  <c r="BI168" i="2"/>
  <c r="BH168" i="2"/>
  <c r="BG168" i="2"/>
  <c r="BE168" i="2"/>
  <c r="T168" i="2"/>
  <c r="R168" i="2"/>
  <c r="P168" i="2"/>
  <c r="BI164" i="2"/>
  <c r="BH164" i="2"/>
  <c r="BG164" i="2"/>
  <c r="BE164" i="2"/>
  <c r="T164" i="2"/>
  <c r="R164" i="2"/>
  <c r="P164" i="2"/>
  <c r="BI160" i="2"/>
  <c r="BH160" i="2"/>
  <c r="BG160" i="2"/>
  <c r="BE160" i="2"/>
  <c r="T160" i="2"/>
  <c r="R160" i="2"/>
  <c r="P160" i="2"/>
  <c r="BI157" i="2"/>
  <c r="BH157" i="2"/>
  <c r="BG157" i="2"/>
  <c r="BE157" i="2"/>
  <c r="T157" i="2"/>
  <c r="R157" i="2"/>
  <c r="P157" i="2"/>
  <c r="BI154" i="2"/>
  <c r="BH154" i="2"/>
  <c r="BG154" i="2"/>
  <c r="BE154" i="2"/>
  <c r="T154" i="2"/>
  <c r="R154" i="2"/>
  <c r="P154" i="2"/>
  <c r="BI151" i="2"/>
  <c r="BH151" i="2"/>
  <c r="BG151" i="2"/>
  <c r="BE151" i="2"/>
  <c r="T151" i="2"/>
  <c r="R151" i="2"/>
  <c r="P151" i="2"/>
  <c r="BI148" i="2"/>
  <c r="BH148" i="2"/>
  <c r="BG148" i="2"/>
  <c r="BE148" i="2"/>
  <c r="T148" i="2"/>
  <c r="R148" i="2"/>
  <c r="P148" i="2"/>
  <c r="BI144" i="2"/>
  <c r="BH144" i="2"/>
  <c r="BG144" i="2"/>
  <c r="BE144" i="2"/>
  <c r="T144" i="2"/>
  <c r="R144" i="2"/>
  <c r="P144" i="2"/>
  <c r="BI140" i="2"/>
  <c r="BH140" i="2"/>
  <c r="BG140" i="2"/>
  <c r="BE140" i="2"/>
  <c r="T140" i="2"/>
  <c r="R140" i="2"/>
  <c r="P140" i="2"/>
  <c r="BI136" i="2"/>
  <c r="BH136" i="2"/>
  <c r="BG136" i="2"/>
  <c r="BE136" i="2"/>
  <c r="T136" i="2"/>
  <c r="R136" i="2"/>
  <c r="P136" i="2"/>
  <c r="F127" i="2"/>
  <c r="E125" i="2"/>
  <c r="F89" i="2"/>
  <c r="E87" i="2"/>
  <c r="J24" i="2"/>
  <c r="E24" i="2"/>
  <c r="J92" i="2" s="1"/>
  <c r="J23" i="2"/>
  <c r="J21" i="2"/>
  <c r="E21" i="2"/>
  <c r="J91" i="2" s="1"/>
  <c r="J20" i="2"/>
  <c r="J18" i="2"/>
  <c r="E18" i="2"/>
  <c r="F130" i="2" s="1"/>
  <c r="J17" i="2"/>
  <c r="J15" i="2"/>
  <c r="E15" i="2"/>
  <c r="F129" i="2" s="1"/>
  <c r="J14" i="2"/>
  <c r="J12" i="2"/>
  <c r="J89" i="2" s="1"/>
  <c r="E7" i="2"/>
  <c r="E85" i="2" s="1"/>
  <c r="L90" i="1"/>
  <c r="AM90" i="1"/>
  <c r="AM89" i="1"/>
  <c r="L89" i="1"/>
  <c r="AM87" i="1"/>
  <c r="L87" i="1"/>
  <c r="L85" i="1"/>
  <c r="L84" i="1"/>
  <c r="J600" i="2"/>
  <c r="BK174" i="2"/>
  <c r="J619" i="2"/>
  <c r="J483" i="2"/>
  <c r="J326" i="2"/>
  <c r="J304" i="2"/>
  <c r="BK658" i="2"/>
  <c r="BK456" i="2"/>
  <c r="BK383" i="2"/>
  <c r="BK286" i="2"/>
  <c r="J614" i="2"/>
  <c r="BK501" i="2"/>
  <c r="BK296" i="2"/>
  <c r="J197" i="2"/>
  <c r="BK667" i="2"/>
  <c r="J649" i="2"/>
  <c r="J507" i="2"/>
  <c r="BK354" i="2"/>
  <c r="J441" i="2"/>
  <c r="J193" i="2"/>
  <c r="J305" i="2"/>
  <c r="BK164" i="2"/>
  <c r="J128" i="3"/>
  <c r="J399" i="2"/>
  <c r="BK677" i="2"/>
  <c r="BK603" i="2"/>
  <c r="J466" i="2"/>
  <c r="J340" i="2"/>
  <c r="J296" i="2"/>
  <c r="BK649" i="2"/>
  <c r="J446" i="2"/>
  <c r="J338" i="2"/>
  <c r="BK639" i="2"/>
  <c r="BK545" i="2"/>
  <c r="BK326" i="2"/>
  <c r="BK202" i="2"/>
  <c r="BK168" i="2"/>
  <c r="BK655" i="2"/>
  <c r="J520" i="2"/>
  <c r="J370" i="2"/>
  <c r="J432" i="2"/>
  <c r="BK318" i="2"/>
  <c r="BK193" i="2"/>
  <c r="BK466" i="2"/>
  <c r="BK365" i="2"/>
  <c r="J655" i="2"/>
  <c r="J458" i="2"/>
  <c r="BK301" i="2"/>
  <c r="J471" i="2"/>
  <c r="BK426" i="2"/>
  <c r="BK241" i="2"/>
  <c r="J359" i="2"/>
  <c r="J286" i="2"/>
  <c r="J178" i="2"/>
  <c r="J269" i="2"/>
  <c r="J136" i="2"/>
  <c r="BK126" i="3"/>
  <c r="J124" i="3"/>
  <c r="BK172" i="2"/>
  <c r="BK568" i="2"/>
  <c r="J479" i="2"/>
  <c r="BK399" i="2"/>
  <c r="J259" i="2"/>
  <c r="J625" i="2"/>
  <c r="BK357" i="2"/>
  <c r="J299" i="2"/>
  <c r="J617" i="2"/>
  <c r="J379" i="2"/>
  <c r="BK259" i="2"/>
  <c r="BK417" i="2"/>
  <c r="J261" i="2"/>
  <c r="BK643" i="2"/>
  <c r="BK432" i="2"/>
  <c r="J383" i="2"/>
  <c r="J667" i="2"/>
  <c r="BK496" i="2"/>
  <c r="BK439" i="2"/>
  <c r="BK349" i="2"/>
  <c r="J154" i="2"/>
  <c r="BK629" i="2"/>
  <c r="J401" i="2"/>
  <c r="BK186" i="2"/>
  <c r="BK491" i="2"/>
  <c r="J462" i="2"/>
  <c r="J266" i="2"/>
  <c r="BK144" i="2"/>
  <c r="J603" i="2"/>
  <c r="J349" i="2"/>
  <c r="BK218" i="2"/>
  <c r="J639" i="2"/>
  <c r="BK446" i="2"/>
  <c r="BK340" i="2"/>
  <c r="J202" i="2"/>
  <c r="BK333" i="2"/>
  <c r="J186" i="2"/>
  <c r="J157" i="2"/>
  <c r="BK140" i="2"/>
  <c r="J130" i="3"/>
  <c r="BK124" i="3"/>
  <c r="J327" i="2"/>
  <c r="BK663" i="2"/>
  <c r="BK507" i="2"/>
  <c r="J467" i="2"/>
  <c r="BK380" i="2"/>
  <c r="J168" i="2"/>
  <c r="J663" i="2"/>
  <c r="BK467" i="2"/>
  <c r="BK359" i="2"/>
  <c r="BK277" i="2"/>
  <c r="BK625" i="2"/>
  <c r="BK412" i="2"/>
  <c r="BK324" i="2"/>
  <c r="J218" i="2"/>
  <c r="J174" i="2"/>
  <c r="J651" i="2"/>
  <c r="BK614" i="2"/>
  <c r="J380" i="2"/>
  <c r="AS94" i="1"/>
  <c r="BK488" i="2"/>
  <c r="BK434" i="2"/>
  <c r="J367" i="2"/>
  <c r="J622" i="2"/>
  <c r="J419" i="2"/>
  <c r="BK338" i="2"/>
  <c r="J654" i="2"/>
  <c r="BK479" i="2"/>
  <c r="J394" i="2"/>
  <c r="J144" i="2"/>
  <c r="J283" i="2"/>
  <c r="J160" i="2"/>
  <c r="BK125" i="3"/>
  <c r="BK392" i="2"/>
  <c r="BK670" i="2"/>
  <c r="BK600" i="2"/>
  <c r="J491" i="2"/>
  <c r="BK425" i="2"/>
  <c r="BK351" i="2"/>
  <c r="J311" i="2"/>
  <c r="BK666" i="2"/>
  <c r="J579" i="2"/>
  <c r="J428" i="2"/>
  <c r="BK266" i="2"/>
  <c r="J557" i="2"/>
  <c r="J372" i="2"/>
  <c r="J666" i="2"/>
  <c r="BK617" i="2"/>
  <c r="J439" i="2"/>
  <c r="J318" i="2"/>
  <c r="J501" i="2"/>
  <c r="BK339" i="2"/>
  <c r="BK299" i="2"/>
  <c r="BK136" i="2"/>
  <c r="J495" i="2"/>
  <c r="BK448" i="2"/>
  <c r="BK313" i="2"/>
  <c r="J646" i="2"/>
  <c r="BK428" i="2"/>
  <c r="BK372" i="2"/>
  <c r="BK197" i="2"/>
  <c r="BK520" i="2"/>
  <c r="BK441" i="2"/>
  <c r="BK283" i="2"/>
  <c r="J354" i="2"/>
  <c r="BK305" i="2"/>
  <c r="BK190" i="2"/>
  <c r="BK154" i="2"/>
  <c r="BK148" i="2"/>
  <c r="BK128" i="3"/>
  <c r="BK178" i="2"/>
  <c r="BK646" i="2"/>
  <c r="J488" i="2"/>
  <c r="J423" i="2"/>
  <c r="J324" i="2"/>
  <c r="BK308" i="2"/>
  <c r="BK668" i="2"/>
  <c r="J475" i="2"/>
  <c r="J321" i="2"/>
  <c r="BK182" i="2"/>
  <c r="BK590" i="2"/>
  <c r="J456" i="2"/>
  <c r="BK327" i="2"/>
  <c r="J250" i="2"/>
  <c r="J668" i="2"/>
  <c r="BK619" i="2"/>
  <c r="J425" i="2"/>
  <c r="J199" i="2"/>
  <c r="BK332" i="2"/>
  <c r="BK157" i="2"/>
  <c r="J333" i="2"/>
  <c r="BK130" i="3"/>
  <c r="J125" i="3"/>
  <c r="J308" i="2"/>
  <c r="J656" i="2"/>
  <c r="BK495" i="2"/>
  <c r="BK453" i="2"/>
  <c r="BK320" i="2"/>
  <c r="J677" i="2"/>
  <c r="J590" i="2"/>
  <c r="BK423" i="2"/>
  <c r="J301" i="2"/>
  <c r="J643" i="2"/>
  <c r="BK375" i="2"/>
  <c r="BK151" i="2"/>
  <c r="BK475" i="2"/>
  <c r="J357" i="2"/>
  <c r="BK274" i="2"/>
  <c r="J172" i="2"/>
  <c r="J629" i="2"/>
  <c r="J533" i="2"/>
  <c r="J392" i="2"/>
  <c r="BK250" i="2"/>
  <c r="BK504" i="2"/>
  <c r="BK419" i="2"/>
  <c r="J313" i="2"/>
  <c r="BK510" i="2"/>
  <c r="BK483" i="2"/>
  <c r="J315" i="2"/>
  <c r="J148" i="2"/>
  <c r="BK557" i="2"/>
  <c r="BK394" i="2"/>
  <c r="J277" i="2"/>
  <c r="J448" i="2"/>
  <c r="BK410" i="2"/>
  <c r="J140" i="2"/>
  <c r="J274" i="2"/>
  <c r="J182" i="2"/>
  <c r="J239" i="2"/>
  <c r="J126" i="3"/>
  <c r="BK123" i="3"/>
  <c r="BK367" i="2"/>
  <c r="J151" i="2"/>
  <c r="BK498" i="2"/>
  <c r="BK462" i="2"/>
  <c r="BK401" i="2"/>
  <c r="BK315" i="2"/>
  <c r="J190" i="2"/>
  <c r="J618" i="2"/>
  <c r="J417" i="2"/>
  <c r="J331" i="2"/>
  <c r="J453" i="2"/>
  <c r="BK269" i="2"/>
  <c r="J670" i="2"/>
  <c r="BK654" i="2"/>
  <c r="BK458" i="2"/>
  <c r="J339" i="2"/>
  <c r="BK533" i="2"/>
  <c r="BK362" i="2"/>
  <c r="J241" i="2"/>
  <c r="J498" i="2"/>
  <c r="BK471" i="2"/>
  <c r="J410" i="2"/>
  <c r="BK252" i="2"/>
  <c r="BK618" i="2"/>
  <c r="BK331" i="2"/>
  <c r="J164" i="2"/>
  <c r="J504" i="2"/>
  <c r="J434" i="2"/>
  <c r="BK314" i="2"/>
  <c r="BK370" i="2"/>
  <c r="J320" i="2"/>
  <c r="BK199" i="2"/>
  <c r="BK304" i="2"/>
  <c r="BK160" i="2"/>
  <c r="J123" i="3"/>
  <c r="BK622" i="2"/>
  <c r="BK678" i="2"/>
  <c r="BK579" i="2"/>
  <c r="BK455" i="2"/>
  <c r="BK321" i="2"/>
  <c r="BK239" i="2"/>
  <c r="BK656" i="2"/>
  <c r="J455" i="2"/>
  <c r="J365" i="2"/>
  <c r="BK261" i="2"/>
  <c r="J568" i="2"/>
  <c r="J375" i="2"/>
  <c r="J252" i="2"/>
  <c r="J658" i="2"/>
  <c r="BK615" i="2"/>
  <c r="J362" i="2"/>
  <c r="BK234" i="2"/>
  <c r="J351" i="2"/>
  <c r="J678" i="2"/>
  <c r="J510" i="2"/>
  <c r="BK379" i="2"/>
  <c r="J545" i="2"/>
  <c r="J426" i="2"/>
  <c r="BK311" i="2"/>
  <c r="J496" i="2"/>
  <c r="J412" i="2"/>
  <c r="J332" i="2"/>
  <c r="J234" i="2"/>
  <c r="J615" i="2"/>
  <c r="J314" i="2"/>
  <c r="BK651" i="2"/>
  <c r="BK300" i="2" l="1"/>
  <c r="J300" i="2" s="1"/>
  <c r="J101" i="2" s="1"/>
  <c r="BK382" i="2"/>
  <c r="J382" i="2"/>
  <c r="J105" i="2" s="1"/>
  <c r="R427" i="2"/>
  <c r="T616" i="2"/>
  <c r="P173" i="2"/>
  <c r="R300" i="2"/>
  <c r="R676" i="2"/>
  <c r="R675" i="2" s="1"/>
  <c r="P135" i="2"/>
  <c r="P163" i="2"/>
  <c r="T163" i="2"/>
  <c r="R350" i="2"/>
  <c r="T378" i="2"/>
  <c r="P497" i="2"/>
  <c r="T676" i="2"/>
  <c r="T675" i="2" s="1"/>
  <c r="BK173" i="2"/>
  <c r="J173" i="2"/>
  <c r="J100" i="2"/>
  <c r="P350" i="2"/>
  <c r="P378" i="2"/>
  <c r="R497" i="2"/>
  <c r="BK676" i="2"/>
  <c r="J676" i="2" s="1"/>
  <c r="J113" i="2" s="1"/>
  <c r="R135" i="2"/>
  <c r="T300" i="2"/>
  <c r="BK378" i="2"/>
  <c r="J378" i="2"/>
  <c r="J103" i="2"/>
  <c r="P427" i="2"/>
  <c r="T427" i="2"/>
  <c r="T457" i="2"/>
  <c r="BK657" i="2"/>
  <c r="J657" i="2" s="1"/>
  <c r="J110" i="2" s="1"/>
  <c r="BK135" i="2"/>
  <c r="J135" i="2"/>
  <c r="J98" i="2" s="1"/>
  <c r="BK163" i="2"/>
  <c r="J163" i="2"/>
  <c r="J99" i="2"/>
  <c r="BK350" i="2"/>
  <c r="J350" i="2"/>
  <c r="J102" i="2" s="1"/>
  <c r="BK427" i="2"/>
  <c r="J427" i="2"/>
  <c r="J106" i="2" s="1"/>
  <c r="P457" i="2"/>
  <c r="P616" i="2"/>
  <c r="T173" i="2"/>
  <c r="T382" i="2"/>
  <c r="R457" i="2"/>
  <c r="BK616" i="2"/>
  <c r="J616" i="2" s="1"/>
  <c r="J109" i="2" s="1"/>
  <c r="P676" i="2"/>
  <c r="P675" i="2"/>
  <c r="T135" i="2"/>
  <c r="R163" i="2"/>
  <c r="T350" i="2"/>
  <c r="R378" i="2"/>
  <c r="T497" i="2"/>
  <c r="P657" i="2"/>
  <c r="R122" i="3"/>
  <c r="R121" i="3"/>
  <c r="R120" i="3"/>
  <c r="R173" i="2"/>
  <c r="P382" i="2"/>
  <c r="BK497" i="2"/>
  <c r="J497" i="2" s="1"/>
  <c r="J108" i="2" s="1"/>
  <c r="T657" i="2"/>
  <c r="P300" i="2"/>
  <c r="R382" i="2"/>
  <c r="BK457" i="2"/>
  <c r="J457" i="2" s="1"/>
  <c r="J107" i="2" s="1"/>
  <c r="R616" i="2"/>
  <c r="R657" i="2"/>
  <c r="BK122" i="3"/>
  <c r="J122" i="3"/>
  <c r="J98" i="3"/>
  <c r="P122" i="3"/>
  <c r="P121" i="3"/>
  <c r="P120" i="3" s="1"/>
  <c r="AU96" i="1" s="1"/>
  <c r="T122" i="3"/>
  <c r="T121" i="3"/>
  <c r="T120" i="3"/>
  <c r="BK669" i="2"/>
  <c r="J669" i="2"/>
  <c r="J111" i="2"/>
  <c r="BK127" i="3"/>
  <c r="J127" i="3"/>
  <c r="J99" i="3"/>
  <c r="BK129" i="3"/>
  <c r="J129" i="3" s="1"/>
  <c r="J100" i="3" s="1"/>
  <c r="E110" i="3"/>
  <c r="BF128" i="3"/>
  <c r="J89" i="3"/>
  <c r="J117" i="3"/>
  <c r="BF125" i="3"/>
  <c r="BF130" i="3"/>
  <c r="J91" i="3"/>
  <c r="F116" i="3"/>
  <c r="BK134" i="2"/>
  <c r="J134" i="2" s="1"/>
  <c r="J97" i="2" s="1"/>
  <c r="F92" i="3"/>
  <c r="BF126" i="3"/>
  <c r="BF123" i="3"/>
  <c r="BF124" i="3"/>
  <c r="J129" i="2"/>
  <c r="BF178" i="2"/>
  <c r="BF327" i="2"/>
  <c r="F92" i="2"/>
  <c r="BF140" i="2"/>
  <c r="BF148" i="2"/>
  <c r="BF475" i="2"/>
  <c r="E123" i="2"/>
  <c r="J130" i="2"/>
  <c r="BF174" i="2"/>
  <c r="BF313" i="2"/>
  <c r="BF339" i="2"/>
  <c r="BF362" i="2"/>
  <c r="J127" i="2"/>
  <c r="BF250" i="2"/>
  <c r="BF259" i="2"/>
  <c r="BF304" i="2"/>
  <c r="BF357" i="2"/>
  <c r="BF367" i="2"/>
  <c r="BF372" i="2"/>
  <c r="BF375" i="2"/>
  <c r="BF399" i="2"/>
  <c r="BF419" i="2"/>
  <c r="BF453" i="2"/>
  <c r="BF557" i="2"/>
  <c r="BF590" i="2"/>
  <c r="BF649" i="2"/>
  <c r="BF172" i="2"/>
  <c r="BF190" i="2"/>
  <c r="BF193" i="2"/>
  <c r="BF241" i="2"/>
  <c r="BF252" i="2"/>
  <c r="BF305" i="2"/>
  <c r="BF311" i="2"/>
  <c r="BF359" i="2"/>
  <c r="BF365" i="2"/>
  <c r="BF380" i="2"/>
  <c r="BF410" i="2"/>
  <c r="BF423" i="2"/>
  <c r="BF466" i="2"/>
  <c r="BF520" i="2"/>
  <c r="BF568" i="2"/>
  <c r="BF579" i="2"/>
  <c r="BF639" i="2"/>
  <c r="BF186" i="2"/>
  <c r="BF274" i="2"/>
  <c r="BF283" i="2"/>
  <c r="BF299" i="2"/>
  <c r="BF301" i="2"/>
  <c r="BF326" i="2"/>
  <c r="BF338" i="2"/>
  <c r="BF439" i="2"/>
  <c r="BF458" i="2"/>
  <c r="BF471" i="2"/>
  <c r="BF479" i="2"/>
  <c r="BF495" i="2"/>
  <c r="BF496" i="2"/>
  <c r="F91" i="2"/>
  <c r="BF151" i="2"/>
  <c r="BF168" i="2"/>
  <c r="BF197" i="2"/>
  <c r="BF218" i="2"/>
  <c r="BF314" i="2"/>
  <c r="BF324" i="2"/>
  <c r="BF340" i="2"/>
  <c r="BF354" i="2"/>
  <c r="BF383" i="2"/>
  <c r="BF434" i="2"/>
  <c r="BF448" i="2"/>
  <c r="BF456" i="2"/>
  <c r="BF202" i="2"/>
  <c r="BF239" i="2"/>
  <c r="BF261" i="2"/>
  <c r="BF269" i="2"/>
  <c r="BF321" i="2"/>
  <c r="BF331" i="2"/>
  <c r="BF351" i="2"/>
  <c r="BF401" i="2"/>
  <c r="BF425" i="2"/>
  <c r="BF426" i="2"/>
  <c r="BF441" i="2"/>
  <c r="BF446" i="2"/>
  <c r="BF455" i="2"/>
  <c r="BF467" i="2"/>
  <c r="BF625" i="2"/>
  <c r="BF643" i="2"/>
  <c r="BF646" i="2"/>
  <c r="BF654" i="2"/>
  <c r="BF668" i="2"/>
  <c r="BF677" i="2"/>
  <c r="BF678" i="2"/>
  <c r="BF154" i="2"/>
  <c r="BF157" i="2"/>
  <c r="BF182" i="2"/>
  <c r="BF199" i="2"/>
  <c r="BF234" i="2"/>
  <c r="BF277" i="2"/>
  <c r="BF286" i="2"/>
  <c r="BF315" i="2"/>
  <c r="BF320" i="2"/>
  <c r="BF507" i="2"/>
  <c r="BF600" i="2"/>
  <c r="BF603" i="2"/>
  <c r="BF296" i="2"/>
  <c r="BF308" i="2"/>
  <c r="BF318" i="2"/>
  <c r="BF394" i="2"/>
  <c r="BF432" i="2"/>
  <c r="BF462" i="2"/>
  <c r="BF498" i="2"/>
  <c r="BF504" i="2"/>
  <c r="BF510" i="2"/>
  <c r="BF545" i="2"/>
  <c r="BF619" i="2"/>
  <c r="BF651" i="2"/>
  <c r="BF656" i="2"/>
  <c r="BF658" i="2"/>
  <c r="BF666" i="2"/>
  <c r="BF670" i="2"/>
  <c r="BF136" i="2"/>
  <c r="BF144" i="2"/>
  <c r="BF160" i="2"/>
  <c r="BF266" i="2"/>
  <c r="BF392" i="2"/>
  <c r="BF483" i="2"/>
  <c r="BF488" i="2"/>
  <c r="BF491" i="2"/>
  <c r="BF501" i="2"/>
  <c r="BF533" i="2"/>
  <c r="BF615" i="2"/>
  <c r="BF622" i="2"/>
  <c r="BF629" i="2"/>
  <c r="BF655" i="2"/>
  <c r="BF663" i="2"/>
  <c r="BF667" i="2"/>
  <c r="BF164" i="2"/>
  <c r="BF332" i="2"/>
  <c r="BF333" i="2"/>
  <c r="BF349" i="2"/>
  <c r="BF370" i="2"/>
  <c r="BF379" i="2"/>
  <c r="BF412" i="2"/>
  <c r="BF417" i="2"/>
  <c r="BF428" i="2"/>
  <c r="BF614" i="2"/>
  <c r="BF617" i="2"/>
  <c r="BF618" i="2"/>
  <c r="J33" i="2"/>
  <c r="AV95" i="1" s="1"/>
  <c r="F33" i="2"/>
  <c r="AZ95" i="1" s="1"/>
  <c r="F37" i="2"/>
  <c r="BD95" i="1" s="1"/>
  <c r="F36" i="2"/>
  <c r="BC95" i="1" s="1"/>
  <c r="F35" i="2"/>
  <c r="BB95" i="1" s="1"/>
  <c r="F33" i="3"/>
  <c r="AZ96" i="1"/>
  <c r="F37" i="3"/>
  <c r="BD96" i="1"/>
  <c r="F35" i="3"/>
  <c r="BB96" i="1" s="1"/>
  <c r="F36" i="3"/>
  <c r="BC96" i="1"/>
  <c r="J33" i="3"/>
  <c r="AV96" i="1"/>
  <c r="BK381" i="2" l="1"/>
  <c r="J381" i="2" s="1"/>
  <c r="J104" i="2" s="1"/>
  <c r="BK675" i="2"/>
  <c r="J675" i="2" s="1"/>
  <c r="J112" i="2" s="1"/>
  <c r="P381" i="2"/>
  <c r="P133" i="2" s="1"/>
  <c r="AU95" i="1" s="1"/>
  <c r="AU94" i="1" s="1"/>
  <c r="R134" i="2"/>
  <c r="R381" i="2"/>
  <c r="R133" i="2"/>
  <c r="T134" i="2"/>
  <c r="T381" i="2"/>
  <c r="T133" i="2" s="1"/>
  <c r="P134" i="2"/>
  <c r="BK121" i="3"/>
  <c r="J121" i="3"/>
  <c r="J97" i="3"/>
  <c r="F34" i="2"/>
  <c r="BA95" i="1" s="1"/>
  <c r="BB94" i="1"/>
  <c r="W31" i="1" s="1"/>
  <c r="BD94" i="1"/>
  <c r="W33" i="1" s="1"/>
  <c r="AZ94" i="1"/>
  <c r="W29" i="1"/>
  <c r="BC94" i="1"/>
  <c r="AY94" i="1" s="1"/>
  <c r="F34" i="3"/>
  <c r="BA96" i="1"/>
  <c r="J34" i="3"/>
  <c r="AW96" i="1"/>
  <c r="AT96" i="1"/>
  <c r="J34" i="2"/>
  <c r="AW95" i="1" s="1"/>
  <c r="AT95" i="1" s="1"/>
  <c r="BK133" i="2" l="1"/>
  <c r="J133" i="2" s="1"/>
  <c r="J30" i="2" s="1"/>
  <c r="AG95" i="1" s="1"/>
  <c r="AN95" i="1" s="1"/>
  <c r="BK120" i="3"/>
  <c r="J120" i="3"/>
  <c r="J96" i="3" s="1"/>
  <c r="W32" i="1"/>
  <c r="AV94" i="1"/>
  <c r="AK29" i="1" s="1"/>
  <c r="BA94" i="1"/>
  <c r="AW94" i="1" s="1"/>
  <c r="AK30" i="1" s="1"/>
  <c r="AX94" i="1"/>
  <c r="J96" i="2" l="1"/>
  <c r="J39" i="2"/>
  <c r="J30" i="3"/>
  <c r="AG96" i="1"/>
  <c r="AT94" i="1"/>
  <c r="W30" i="1"/>
  <c r="J39" i="3" l="1"/>
  <c r="AG94" i="1"/>
  <c r="AN96" i="1"/>
  <c r="AN94" i="1" l="1"/>
  <c r="AK26" i="1"/>
  <c r="AK35" i="1" s="1"/>
</calcChain>
</file>

<file path=xl/sharedStrings.xml><?xml version="1.0" encoding="utf-8"?>
<sst xmlns="http://schemas.openxmlformats.org/spreadsheetml/2006/main" count="6186" uniqueCount="892">
  <si>
    <t>Export Komplet</t>
  </si>
  <si>
    <t/>
  </si>
  <si>
    <t>2.0</t>
  </si>
  <si>
    <t>False</t>
  </si>
  <si>
    <t>{49993d97-8087-464b-8d62-ded656eb1370}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</si>
  <si>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</si>
  <si>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</si>
  <si>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</si>
  <si>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</si>
  <si>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</si>
  <si>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</si>
  <si>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</si>
  <si>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</si>
  <si>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</si>
  <si>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11_2025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</si>
  <si>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</si>
  <si>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</si>
  <si>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BD Modřany - Pod Sady 1710/30 a 1711/32</t>
  </si>
  <si>
    <t>KSO:</t>
  </si>
  <si>
    <t>CC-CZ:</t>
  </si>
  <si>
    <t>Místo:</t>
  </si>
  <si>
    <t xml:space="preserve"> </t>
  </si>
  <si>
    <t>Datum:</t>
  </si>
  <si>
    <t>16. 4. 2025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</si>
  <si>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</si>
  <si>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</si>
  <si>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</si>
  <si>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</si>
  <si>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</si>
  <si>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</si>
  <si>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</si>
  <si>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</si>
  <si>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</si>
  <si>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</si>
  <si>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</si>
  <si>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</si>
  <si>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</si>
  <si>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</si>
  <si>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</si>
  <si>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</si>
  <si>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</si>
  <si>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</si>
  <si>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</si>
  <si>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</si>
  <si>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</si>
  <si>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</si>
  <si>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</si>
  <si>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</si>
  <si>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</si>
  <si>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</si>
  <si>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</si>
  <si>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</si>
  <si>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</si>
  <si>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</si>
  <si>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</si>
  <si>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</si>
  <si>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</si>
  <si>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</si>
  <si>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</si>
  <si>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</si>
  <si>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</si>
  <si>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</si>
  <si>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</si>
  <si>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</si>
  <si>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</si>
  <si>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</si>
  <si>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</si>
  <si>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</si>
  <si>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</si>
  <si>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</si>
  <si>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</si>
  <si>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</si>
  <si>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</si>
  <si>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</si>
  <si>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</si>
  <si>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</si>
  <si>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</si>
  <si>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</si>
  <si>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</si>
  <si>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01 Stavební část</t>
  </si>
  <si>
    <t>STA</t>
  </si>
  <si>
    <t>1</t>
  </si>
  <si>
    <t>{0073c4c5-f709-4638-9800-c1c4119da950}</t>
  </si>
  <si>
    <t>901</t>
  </si>
  <si>
    <t>VON</t>
  </si>
  <si>
    <t>{52429e0c-8c68-472f-80c3-34afa0a7f585}</t>
  </si>
  <si>
    <t>KRYCÍ LIST SOUPISU PRACÍ</t>
  </si>
  <si>
    <t>Objekt:</t>
  </si>
  <si>
    <t>01 - SO 01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</si>
  <si>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</si>
  <si>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</si>
  <si>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</si>
  <si>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</si>
  <si>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</si>
  <si>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</si>
  <si>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</si>
  <si>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</si>
  <si>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</si>
  <si>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</si>
  <si>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</si>
  <si>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</si>
  <si>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</si>
  <si>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</si>
  <si>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</si>
  <si>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</si>
  <si>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</si>
  <si>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</si>
  <si>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767 - Konstrukce zámečnické</t>
  </si>
  <si>
    <t xml:space="preserve">    783 - Dokončovací práce - nátěry</t>
  </si>
  <si>
    <t>M - Práce a dodávky M</t>
  </si>
  <si>
    <t xml:space="preserve">    21-M - Elektromontáže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</si>
  <si>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</si>
  <si>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</si>
  <si>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</si>
  <si>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</si>
  <si>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</si>
  <si>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</si>
  <si>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</si>
  <si>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</si>
  <si>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</si>
  <si>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</si>
  <si>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</si>
  <si>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</si>
  <si>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</si>
  <si>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</si>
  <si>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</si>
  <si>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</si>
  <si>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</si>
  <si>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</si>
  <si>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113106133</t>
  </si>
  <si>
    <t>Rozebrání dlažeb z kamenných dlaždic komunikací pro pěší strojně pl do 50 m2</t>
  </si>
  <si>
    <t>m2</t>
  </si>
  <si>
    <t>4</t>
  </si>
  <si>
    <t>2</t>
  </si>
  <si>
    <t>-808362735</t>
  </si>
  <si>
    <t>VV</t>
  </si>
  <si>
    <t>"viz TZ a PD"</t>
  </si>
  <si>
    <t>"bourání stávajícího chodníku" 50</t>
  </si>
  <si>
    <t>Součet</t>
  </si>
  <si>
    <t>113107322</t>
  </si>
  <si>
    <t>Odstranění podkladu z kameniva drceného tl přes 100 do 200 mm strojně pl do 50 m2</t>
  </si>
  <si>
    <t>-1556622102</t>
  </si>
  <si>
    <t>3</t>
  </si>
  <si>
    <t>132251254</t>
  </si>
  <si>
    <t>Hloubení rýh nezapažených š do 2000 mm v hornině třídy těžitelnosti I skupiny 3 objem do 500 m3 strojně</t>
  </si>
  <si>
    <t>m3</t>
  </si>
  <si>
    <t>-684574484</t>
  </si>
  <si>
    <t>"odkopávka kolem objektu pro zateplení soklu"</t>
  </si>
  <si>
    <t>(1,3*1,4*30)+(1,2*1,15*30)+(1,25*1,35*9,8*2)</t>
  </si>
  <si>
    <t>162351103</t>
  </si>
  <si>
    <t>Vodorovné přemístění přes 50 do 500 m výkopku/sypaniny z horniny třídy těžitelnosti I skupiny 1 až 3</t>
  </si>
  <si>
    <t>-1580136169</t>
  </si>
  <si>
    <t>"zásyp na mezideponii a zpět" 129,075*2</t>
  </si>
  <si>
    <t>5</t>
  </si>
  <si>
    <t>167151101</t>
  </si>
  <si>
    <t>Nakládání výkopku z hornin třídy těžitelnosti I skupiny 1 až 3 do 100 m3</t>
  </si>
  <si>
    <t>1511125564</t>
  </si>
  <si>
    <t>"zásyp  zpět" 129,075</t>
  </si>
  <si>
    <t>6</t>
  </si>
  <si>
    <t>171251201</t>
  </si>
  <si>
    <t>Uložení sypaniny na skládky nebo meziskládky</t>
  </si>
  <si>
    <t>-1070491608</t>
  </si>
  <si>
    <t>"zásyp" 129,075</t>
  </si>
  <si>
    <t>7</t>
  </si>
  <si>
    <t>174151102</t>
  </si>
  <si>
    <t>Zásyp v prostoru s omezeným pohybem stroje sypaninou se zhutněním</t>
  </si>
  <si>
    <t>920158822</t>
  </si>
  <si>
    <t>"zpětný zásyp" 129,075</t>
  </si>
  <si>
    <t>8</t>
  </si>
  <si>
    <t>181951112</t>
  </si>
  <si>
    <t>Úprava pláně v hornině třídy těžitelnosti I skupiny 1 až 3 se zhutněním strojně</t>
  </si>
  <si>
    <t>219370715</t>
  </si>
  <si>
    <t>"chodník" 50</t>
  </si>
  <si>
    <t>Komunikace pozemní</t>
  </si>
  <si>
    <t>9</t>
  </si>
  <si>
    <t>564851011</t>
  </si>
  <si>
    <t>Podklad ze štěrkodrtě ŠD plochy do 100 m2 tl 150 mm</t>
  </si>
  <si>
    <t>-1285792051</t>
  </si>
  <si>
    <t>"nový chodník" 50,0</t>
  </si>
  <si>
    <t>10</t>
  </si>
  <si>
    <t>596811120</t>
  </si>
  <si>
    <t>Kladení betonové dlažby komunikací pro pěší do lože z kameniva velikosti do 0,09 m2 pl do 50 m2</t>
  </si>
  <si>
    <t>1271901842</t>
  </si>
  <si>
    <t>11</t>
  </si>
  <si>
    <t>M</t>
  </si>
  <si>
    <t>592480R5</t>
  </si>
  <si>
    <t>dlažba chodníková betonová tl 50mm přírodní</t>
  </si>
  <si>
    <t>1956092181</t>
  </si>
  <si>
    <t>Úpravy povrchů, podlahy a osazování výplní</t>
  </si>
  <si>
    <t>611131321</t>
  </si>
  <si>
    <t>Penetrační disperzní nátěr vnitřních stropů nanášený strojně</t>
  </si>
  <si>
    <t>-639376980</t>
  </si>
  <si>
    <t>"zateplení stropu 1NP"</t>
  </si>
  <si>
    <t>"m.č. 1.01 až 1.26" 228,3</t>
  </si>
  <si>
    <t>13</t>
  </si>
  <si>
    <t>611142001</t>
  </si>
  <si>
    <t>Pletivo sklovláknité vnitřních stropů vtlačené do tmelu</t>
  </si>
  <si>
    <t>1252081742</t>
  </si>
  <si>
    <t>14</t>
  </si>
  <si>
    <t>611381016</t>
  </si>
  <si>
    <t>Tenkovrstvá minerální zatíraná (škrábaná) omítka zrnitost 1,5 mm vnitřních stropů rovných</t>
  </si>
  <si>
    <t>-1473804797</t>
  </si>
  <si>
    <t>15</t>
  </si>
  <si>
    <t>621211021</t>
  </si>
  <si>
    <t>Montáž kontaktního zateplení vnějších podhledů lepením a mechanickým kotvením polystyrénových desek do betonu nebo zdiva tl přes 80 do 120 mm vč. montáže a dodávky výztužných profilů</t>
  </si>
  <si>
    <t>1127657694</t>
  </si>
  <si>
    <t>"zateplení římsy pod střechou" 81*0,35</t>
  </si>
  <si>
    <t>16</t>
  </si>
  <si>
    <t>28375938</t>
  </si>
  <si>
    <t>deska EPS 70 fasádní λ=0,039 tl 100mm</t>
  </si>
  <si>
    <t>-46433657</t>
  </si>
  <si>
    <t>17</t>
  </si>
  <si>
    <t>621221011</t>
  </si>
  <si>
    <t>Montáž kontaktního zateplení vnějších podhledů lepením a mechanickým kotvením desek z minerální vlny s podélnou orientací do betonu a zdiva tl přes 40 do 80 mm vč. montáže a dodávky výztužných profilů</t>
  </si>
  <si>
    <t>-1150178309</t>
  </si>
  <si>
    <t>"zateplení římsy pod okny" 3,6*2*0,1</t>
  </si>
  <si>
    <t>18</t>
  </si>
  <si>
    <t>63152R50</t>
  </si>
  <si>
    <t>minerální vata tl 50mm</t>
  </si>
  <si>
    <t>1149328526</t>
  </si>
  <si>
    <t>0,72*1,05 'Přepočtené koeficientem množství</t>
  </si>
  <si>
    <t>19</t>
  </si>
  <si>
    <t>621385202</t>
  </si>
  <si>
    <t>Oprava tenkovrstvé minerální omítky podhledů v rozsahu přes 10 do 30 %</t>
  </si>
  <si>
    <t>1647528104</t>
  </si>
  <si>
    <t>29,07+0,72</t>
  </si>
  <si>
    <t>20</t>
  </si>
  <si>
    <t>622131321</t>
  </si>
  <si>
    <t>Penetrační nátěr vnějších stěn nanášený strojně</t>
  </si>
  <si>
    <t>447566816</t>
  </si>
  <si>
    <t>"sever" (30,2*5,58)-((1,32*1,16*6)+(1,33*1,74*2)+(0,58*1,16*16)+(1,46*0,8*2))</t>
  </si>
  <si>
    <t>"jih" (30,2*5,58)-((1,32*1,75*4)+(2,07*1,44*12))</t>
  </si>
  <si>
    <t>"západ" 9,95*5,58</t>
  </si>
  <si>
    <t>"východ" 9,95*5,58</t>
  </si>
  <si>
    <t>"zateplení římsy nad suterénem" 81*0,4</t>
  </si>
  <si>
    <t>"nové fasádní zateplení soklu XPS  - skladba F02"</t>
  </si>
  <si>
    <t>(1,1*30)+(1,4*30)+(1,25*9,8*2)+(1,95*1,0)</t>
  </si>
  <si>
    <t>"odpočet otvorů"</t>
  </si>
  <si>
    <t>-((0,59*0,56*17)+(0,88*0,56*5)+(1,18*0,56*4)+(1,05*2,1))</t>
  </si>
  <si>
    <t>"ostění oken a dveří"</t>
  </si>
  <si>
    <t>((3,6*9)+(2,9*14)+(4,8*2)+(5,0*6)+(2,95*4)+(1,8*1)+(5,2*1)+(1,8*17)+(2,4*4)+(4,35*3)+(5,65*6))*0,15</t>
  </si>
  <si>
    <t>"parapety"</t>
  </si>
  <si>
    <t>((1,3*9)+(0,6*14)+(2,05*6)+(0,55*4)+(0,6*1)+(0,6*17)+(0,9*4)+(13,*3)+(2,1*6))*0,15</t>
  </si>
  <si>
    <t>622142001</t>
  </si>
  <si>
    <t>Sklovláknité pletivo vnějších stěn vtlačené do tmelu</t>
  </si>
  <si>
    <t>-1074878364</t>
  </si>
  <si>
    <t>22</t>
  </si>
  <si>
    <t>622211021</t>
  </si>
  <si>
    <t>Montáž kontaktního zateplení vnějších stěn lepením a mechanickým kotvením polystyrénových desek do betonu a zdiva tl přes 80 do 120 mm vč. montáže a dodávky výztužných profilů</t>
  </si>
  <si>
    <t>673067886</t>
  </si>
  <si>
    <t>"zateplení římsy nad suterénem"</t>
  </si>
  <si>
    <t>81*0,55</t>
  </si>
  <si>
    <t>23</t>
  </si>
  <si>
    <t>813328692</t>
  </si>
  <si>
    <t>44,55*1,05 'Přepočtené koeficientem množství</t>
  </si>
  <si>
    <t>24</t>
  </si>
  <si>
    <t>622211025</t>
  </si>
  <si>
    <t>Montáž kontaktního zateplení lepením a injektovaným kotvením polystyrénových desek tl přes 80 do 120 mm vč. montáže a dodávky výztužných profilů</t>
  </si>
  <si>
    <t>-728882908</t>
  </si>
  <si>
    <t>"nové fasádní zateplení soklu XPS pod terénem - skladba FS01"</t>
  </si>
  <si>
    <t>(1,44*30)+(1,17*30)+(1,31*9,8*2)-(1,95*1,0)</t>
  </si>
  <si>
    <t>25</t>
  </si>
  <si>
    <t>28376423R</t>
  </si>
  <si>
    <t>deska XPS fasádní tl 120mm</t>
  </si>
  <si>
    <t>-1935622482</t>
  </si>
  <si>
    <t>190,547*1,05 'Přepočtené koeficientem množství</t>
  </si>
  <si>
    <t>26</t>
  </si>
  <si>
    <t>622211031</t>
  </si>
  <si>
    <t>Montáž kontaktního zateplení vnějších stěn lepením a mechanickým kotvením polystyrénových desek do betonu a zdiva tl přes 120 do 160 mm vč. montáže a dodávky výztužných profilů</t>
  </si>
  <si>
    <t>-1478351825</t>
  </si>
  <si>
    <t>27</t>
  </si>
  <si>
    <t>ISV.8591057302961</t>
  </si>
  <si>
    <t>Isover EPS GreyWall Plus 160 mm, λD = 0,031 (W·m-1·K-1),1000x500x160mm, fasádní desky s grafitem pro kontaktní zateplovací systémy ETICS s maximálním izolačním účinkem.</t>
  </si>
  <si>
    <t>1312859218</t>
  </si>
  <si>
    <t>376,148*1,05 'Přepočtené koeficientem množství</t>
  </si>
  <si>
    <t>28</t>
  </si>
  <si>
    <t>622212001</t>
  </si>
  <si>
    <t>Montáž kontaktního zateplení vnějšího ostění, nadpraží nebo parapetu hl. špalety do 200 mm lepením desek z polystyrenu tl do 40 mm</t>
  </si>
  <si>
    <t>m</t>
  </si>
  <si>
    <t>961804263</t>
  </si>
  <si>
    <t>(3,6*9)+(2,9*14)+(4,8*2)+(5,0*6)+(2,95*4)+(1,8*1)+(5,2*1)+(1,8*17)+(2,4*4)+(4,35*3)+(5,65*6)</t>
  </si>
  <si>
    <t>29</t>
  </si>
  <si>
    <t>28375932</t>
  </si>
  <si>
    <t>deska EPS 70 fasádní λ=0,039 tl 40mm</t>
  </si>
  <si>
    <t>-1919694530</t>
  </si>
  <si>
    <t>218,55*0,15</t>
  </si>
  <si>
    <t>30</t>
  </si>
  <si>
    <t>622212011</t>
  </si>
  <si>
    <t>Montáž kontaktního zateplení vnějšího ostění, nadpraží nebo parapetu hl. špalety do 200 mm lepením desek z polystyrenu tl do 80 mm</t>
  </si>
  <si>
    <t>829458877</t>
  </si>
  <si>
    <t>(1,3*9)+(0,6*14)+(2,05*6)+(0,55*4)+(0,6*1)+(0,6*17)+(0,9*4)+(13,*3)+(2,1*6)</t>
  </si>
  <si>
    <t>31</t>
  </si>
  <si>
    <t>28375933</t>
  </si>
  <si>
    <t>deska EPS 70 fasádní λ=0,039 tl 50mm</t>
  </si>
  <si>
    <t>-1056779010</t>
  </si>
  <si>
    <t>100,6*0,15</t>
  </si>
  <si>
    <t>32</t>
  </si>
  <si>
    <t>622331R11</t>
  </si>
  <si>
    <t>FASÁDNÍ OMÍTKA - URČENA PRO SOKLOVÉ ZDIVO - omítka hlazená, zrnitosti 1,5 mm</t>
  </si>
  <si>
    <t>-767137370</t>
  </si>
  <si>
    <t>33</t>
  </si>
  <si>
    <t>622385202</t>
  </si>
  <si>
    <t>Oprava tenkovrstvé minerální omítky stěn v rozsahu přes 10 do 30 %</t>
  </si>
  <si>
    <t>-1778024482</t>
  </si>
  <si>
    <t>544,94</t>
  </si>
  <si>
    <t>34</t>
  </si>
  <si>
    <t>622521012</t>
  </si>
  <si>
    <t>Tenkovrstvá silikátová zatíraná omítka zrnitost 1,5 mm vnějších stěn</t>
  </si>
  <si>
    <t>285056800</t>
  </si>
  <si>
    <t>35</t>
  </si>
  <si>
    <t>644941112</t>
  </si>
  <si>
    <t>Osazování ventilačních mřížek velikosti přes 150 x 200 do 300 x 300 mm</t>
  </si>
  <si>
    <t>kus</t>
  </si>
  <si>
    <t>-946165806</t>
  </si>
  <si>
    <t>"bude koordinováno na stavbě" 32</t>
  </si>
  <si>
    <t>36</t>
  </si>
  <si>
    <t>56245603</t>
  </si>
  <si>
    <t>mřížka větrací hranatá plast se síťovinou 200x200mm</t>
  </si>
  <si>
    <t>811742093</t>
  </si>
  <si>
    <t>Ostatní konstrukce a práce, bourání</t>
  </si>
  <si>
    <t>37</t>
  </si>
  <si>
    <t>916231213</t>
  </si>
  <si>
    <t>Osazení chodníkového obrubníku betonového stojatého s boční opěrou do lože z betonu prostého</t>
  </si>
  <si>
    <t>-204008953</t>
  </si>
  <si>
    <t>"viz TZ a PD" 95,0</t>
  </si>
  <si>
    <t>38</t>
  </si>
  <si>
    <t>5921706R</t>
  </si>
  <si>
    <t>obrubník betonový 1000x50x200mm</t>
  </si>
  <si>
    <t>569895247</t>
  </si>
  <si>
    <t>39</t>
  </si>
  <si>
    <t>916991121</t>
  </si>
  <si>
    <t>Lože pod obrubníky, krajníky nebo obruby z dlažebních kostek z betonu prostého</t>
  </si>
  <si>
    <t>963961026</t>
  </si>
  <si>
    <t>"viz TZ a PD" 95*0,03</t>
  </si>
  <si>
    <t>40</t>
  </si>
  <si>
    <t>941111121</t>
  </si>
  <si>
    <t>Montáž lešení řadového trubkového lehkého s podlahami zatížení do 200 kg/m2 š od 0,9 do 1,2 m v do 10 m</t>
  </si>
  <si>
    <t>-803068688</t>
  </si>
  <si>
    <t>(31+11)*2*7,3</t>
  </si>
  <si>
    <t>41</t>
  </si>
  <si>
    <t>941111221</t>
  </si>
  <si>
    <t>Příplatek k lešení řadovému trubkovému lehkému s podlahami do 200 kg/m2 š od 0,9 do 1,2 m v 10 m za každý den použití</t>
  </si>
  <si>
    <t>748166431</t>
  </si>
  <si>
    <t>613,2*90 'Přepočtené koeficientem množství</t>
  </si>
  <si>
    <t>42</t>
  </si>
  <si>
    <t>941111322</t>
  </si>
  <si>
    <t>Odborná prohlídka lešení řadového trubkového lehkého s podlahami zatížení do 200 kg/m2 š od 0,6 do 1,5 m v do 25 m pl přes 500 do 2000 m2 zakrytého sítí</t>
  </si>
  <si>
    <t>-598317485</t>
  </si>
  <si>
    <t>43</t>
  </si>
  <si>
    <t>941111821</t>
  </si>
  <si>
    <t>Demontáž lešení řadového trubkového lehkého s podlahami zatížení do 200 kg/m2 š od 0,9 do 1,2 m v do 10 m</t>
  </si>
  <si>
    <t>1233565288</t>
  </si>
  <si>
    <t>44</t>
  </si>
  <si>
    <t>944511111</t>
  </si>
  <si>
    <t>Montáž ochranné sítě z textilie z umělých vláken</t>
  </si>
  <si>
    <t>1888308608</t>
  </si>
  <si>
    <t>45</t>
  </si>
  <si>
    <t>944511211</t>
  </si>
  <si>
    <t>Příplatek k ochranné síti za každý den použití</t>
  </si>
  <si>
    <t>-353212502</t>
  </si>
  <si>
    <t>46</t>
  </si>
  <si>
    <t>944511811</t>
  </si>
  <si>
    <t>Demontáž ochranné sítě z textilie z umělých vláken</t>
  </si>
  <si>
    <t>1755934679</t>
  </si>
  <si>
    <t>47</t>
  </si>
  <si>
    <t>944711113</t>
  </si>
  <si>
    <t>Montáž záchytné stříšky š přes 2 do 2,5 m</t>
  </si>
  <si>
    <t>1811111230</t>
  </si>
  <si>
    <t>2,5*2</t>
  </si>
  <si>
    <t>48</t>
  </si>
  <si>
    <t>944711213</t>
  </si>
  <si>
    <t>Příplatek k záchytné stříšce š přes 2 do 2,5 m za každý den použití</t>
  </si>
  <si>
    <t>-7390774</t>
  </si>
  <si>
    <t>5*90 'Přepočtené koeficientem množství</t>
  </si>
  <si>
    <t>49</t>
  </si>
  <si>
    <t>944711813</t>
  </si>
  <si>
    <t>Demontáž záchytné stříšky š přes 2 do 2,5 m</t>
  </si>
  <si>
    <t>-1225025859</t>
  </si>
  <si>
    <t>50</t>
  </si>
  <si>
    <t>949101111</t>
  </si>
  <si>
    <t>Lešení pomocné pro objekty pozemních staveb s lešeňovou podlahou v do 1,9 m zatížení do 150 kg/m2</t>
  </si>
  <si>
    <t>-813917595</t>
  </si>
  <si>
    <t>51</t>
  </si>
  <si>
    <t>953993326</t>
  </si>
  <si>
    <t>Osazení bezpečnostní, orientační nebo informační tabulky přivrtáním na zdivo</t>
  </si>
  <si>
    <t>1815244996</t>
  </si>
  <si>
    <t>52</t>
  </si>
  <si>
    <t>73534 G02</t>
  </si>
  <si>
    <t>Číslo popisné a orientační na fasádě</t>
  </si>
  <si>
    <t>-277560008</t>
  </si>
  <si>
    <t>53</t>
  </si>
  <si>
    <t>955R0001</t>
  </si>
  <si>
    <t>Záchytný systém střechy</t>
  </si>
  <si>
    <t>kpl</t>
  </si>
  <si>
    <t>1218467726</t>
  </si>
  <si>
    <t>PODROBNĚ BUDE NAVRŽEN DODAVATELEM NA ZÁKLADĚ STANDARDŮ A ZVYKLOSTÍ</t>
  </si>
  <si>
    <t>DODAVATELE A PŘI DODRŽENÍ PLATNÉ LEGISLATIVY</t>
  </si>
  <si>
    <t>54</t>
  </si>
  <si>
    <t>959R0001</t>
  </si>
  <si>
    <t>Demontáž a zpětná montáž zvonkového tabla</t>
  </si>
  <si>
    <t>-1411870778</t>
  </si>
  <si>
    <t>55</t>
  </si>
  <si>
    <t>959R0002</t>
  </si>
  <si>
    <t>Demontáž a zpětná montáž nástěnného svítidla (nové svítidlo)</t>
  </si>
  <si>
    <t>-1528300270</t>
  </si>
  <si>
    <t>56</t>
  </si>
  <si>
    <t>985131311</t>
  </si>
  <si>
    <t>Ruční dočištění ploch stěn, rubu kleneb a podlah ocelových kartáči</t>
  </si>
  <si>
    <t>1679651976</t>
  </si>
  <si>
    <t>57</t>
  </si>
  <si>
    <t>993111111</t>
  </si>
  <si>
    <t>Dovoz a odvoz lešení řadového do 10 km včetně naložení a složení</t>
  </si>
  <si>
    <t>1678596188</t>
  </si>
  <si>
    <t>997</t>
  </si>
  <si>
    <t>Přesun sutě</t>
  </si>
  <si>
    <t>58</t>
  </si>
  <si>
    <t>997013113</t>
  </si>
  <si>
    <t>Vnitrostaveništní doprava suti a vybouraných hmot pro budovy v přes 9 do 12 m</t>
  </si>
  <si>
    <t>t</t>
  </si>
  <si>
    <t>-924599335</t>
  </si>
  <si>
    <t>30,174-(14,5+11,75)</t>
  </si>
  <si>
    <t>59</t>
  </si>
  <si>
    <t>997013501</t>
  </si>
  <si>
    <t>Odvoz suti a vybouraných hmot na skládku nebo meziskládku do 1 km se složením</t>
  </si>
  <si>
    <t>-448543758</t>
  </si>
  <si>
    <t>60</t>
  </si>
  <si>
    <t>997013509</t>
  </si>
  <si>
    <t>Příplatek k odvozu suti a vybouraných hmot na skládku ZKD 1 km přes 1 km</t>
  </si>
  <si>
    <t>1206112512</t>
  </si>
  <si>
    <t>3,934*9 'Přepočtené koeficientem množství</t>
  </si>
  <si>
    <t>61</t>
  </si>
  <si>
    <t>997013871</t>
  </si>
  <si>
    <t>Poplatek za uložení stavebního odpadu na recyklační skládce (skládkovné) směsného stavebního a demoličního kód odpadu 17 09 04</t>
  </si>
  <si>
    <t>-554440584</t>
  </si>
  <si>
    <t>62</t>
  </si>
  <si>
    <t>997221551</t>
  </si>
  <si>
    <t>Vodorovná doprava suti ze sypkých materiálů do 1 km</t>
  </si>
  <si>
    <t>1488116281</t>
  </si>
  <si>
    <t>"kamenivo" 14,5</t>
  </si>
  <si>
    <t>63</t>
  </si>
  <si>
    <t>997221559</t>
  </si>
  <si>
    <t>Příplatek ZKD 1 km u vodorovné dopravy suti ze sypkých materiálů</t>
  </si>
  <si>
    <t>702259606</t>
  </si>
  <si>
    <t>14,5*9 'Přepočtené koeficientem množství</t>
  </si>
  <si>
    <t>64</t>
  </si>
  <si>
    <t>997221561</t>
  </si>
  <si>
    <t>Vodorovná doprava suti z kusových materiálů do 1 km</t>
  </si>
  <si>
    <t>1657819580</t>
  </si>
  <si>
    <t>"dlažba" 11,75</t>
  </si>
  <si>
    <t>65</t>
  </si>
  <si>
    <t>997221569</t>
  </si>
  <si>
    <t>Příplatek ZKD 1 km u vodorovné dopravy suti z kusových materiálů</t>
  </si>
  <si>
    <t>383228589</t>
  </si>
  <si>
    <t>11,75*9 'Přepočtené koeficientem množství</t>
  </si>
  <si>
    <t>66</t>
  </si>
  <si>
    <t>997221861</t>
  </si>
  <si>
    <t>Poplatek za uložení na recyklační skládce (skládkovné) stavebního odpadu z prostého betonu pod kódem 17 01 01</t>
  </si>
  <si>
    <t>-173002256</t>
  </si>
  <si>
    <t>67</t>
  </si>
  <si>
    <t>997221873</t>
  </si>
  <si>
    <t>Poplatek za uložení na recyklační skládce (skládkovné) stavebního odpadu zeminy a kamení zatříděného do Katalogu odpadů pod kódem 17 05 04</t>
  </si>
  <si>
    <t>1979863140</t>
  </si>
  <si>
    <t>998</t>
  </si>
  <si>
    <t>Přesun hmot</t>
  </si>
  <si>
    <t>68</t>
  </si>
  <si>
    <t>998011002</t>
  </si>
  <si>
    <t>Přesun hmot pro budovy zděné v přes 6 do 12 m</t>
  </si>
  <si>
    <t>613258168</t>
  </si>
  <si>
    <t>69</t>
  </si>
  <si>
    <t>998011014</t>
  </si>
  <si>
    <t>Příplatek k přesunu hmot pro budovy zděné za zvětšený přesun do 500 m</t>
  </si>
  <si>
    <t>510227982</t>
  </si>
  <si>
    <t>PSV</t>
  </si>
  <si>
    <t>Práce a dodávky PSV</t>
  </si>
  <si>
    <t>711</t>
  </si>
  <si>
    <t>Izolace proti vodě, vlhkosti a plynům</t>
  </si>
  <si>
    <t>70</t>
  </si>
  <si>
    <t>711112001</t>
  </si>
  <si>
    <t>Provedení izolace proti zemní vlhkosti svislé za studena nátěrem penetračním</t>
  </si>
  <si>
    <t>-1767394517</t>
  </si>
  <si>
    <t>71</t>
  </si>
  <si>
    <t>11163150</t>
  </si>
  <si>
    <t>lak penetrační asfaltový</t>
  </si>
  <si>
    <t>766538330</t>
  </si>
  <si>
    <t>190,547*0,00034 'Přepočtené koeficientem množství</t>
  </si>
  <si>
    <t>72</t>
  </si>
  <si>
    <t>711132101</t>
  </si>
  <si>
    <t>Provedení izolace proti zemní vlhkosti pásy na sucho svislé AIP nebo tkaninou</t>
  </si>
  <si>
    <t>468666274</t>
  </si>
  <si>
    <t>((1,44*30)+(1,17*30)+(1,31*9,8*2)-(1,95*1,0))</t>
  </si>
  <si>
    <t>73</t>
  </si>
  <si>
    <t>69311R43</t>
  </si>
  <si>
    <t>geotextilie separační</t>
  </si>
  <si>
    <t>573856149</t>
  </si>
  <si>
    <t>102,026*1,221 'Přepočtené koeficientem množství</t>
  </si>
  <si>
    <t>74</t>
  </si>
  <si>
    <t>711142559</t>
  </si>
  <si>
    <t>Provedení izolace proti zemní vlhkosti pásy přitavením svislé NAIP</t>
  </si>
  <si>
    <t>-872642823</t>
  </si>
  <si>
    <t>75</t>
  </si>
  <si>
    <t>DEK.1010151880</t>
  </si>
  <si>
    <t>GLASTEK 40 SPECIAL MINERAL (role/7,5m2)</t>
  </si>
  <si>
    <t>-992024831</t>
  </si>
  <si>
    <t>190,547*1,221 'Přepočtené koeficientem množství</t>
  </si>
  <si>
    <t>76</t>
  </si>
  <si>
    <t>711161273</t>
  </si>
  <si>
    <t>Provedení izolace proti zemní vlhkosti svislé z nopové fólie</t>
  </si>
  <si>
    <t>640492505</t>
  </si>
  <si>
    <t>77</t>
  </si>
  <si>
    <t>28323005</t>
  </si>
  <si>
    <t>fólie profilovaná (nopová)  HDPE s výškou nopů 8mm</t>
  </si>
  <si>
    <t>-411856621</t>
  </si>
  <si>
    <t>78</t>
  </si>
  <si>
    <t>711491176</t>
  </si>
  <si>
    <t>Připevnění doplňků izolace proti vodě ukončovací lištou</t>
  </si>
  <si>
    <t>1703252064</t>
  </si>
  <si>
    <t>"ukončovací lišta nopové folie"</t>
  </si>
  <si>
    <t>(30+30+(9,8*2))-1,95</t>
  </si>
  <si>
    <t>79</t>
  </si>
  <si>
    <t>28323009</t>
  </si>
  <si>
    <t>lišta ukončovací pro drenážní fólie profilované tl 8mm</t>
  </si>
  <si>
    <t>-1122768584</t>
  </si>
  <si>
    <t>77,65*1,02 'Přepočtené koeficientem množství</t>
  </si>
  <si>
    <t>80</t>
  </si>
  <si>
    <t>998711202</t>
  </si>
  <si>
    <t>Přesun hmot procentní pro izolace proti vodě, vlhkosti a plynům v objektech v přes 6 do 12 m</t>
  </si>
  <si>
    <t>%</t>
  </si>
  <si>
    <t>-731762297</t>
  </si>
  <si>
    <t>81</t>
  </si>
  <si>
    <t>998711293</t>
  </si>
  <si>
    <t>Příplatek k přesunu hmot procentnímu pro izolace proti vodě, vlhkosti a plynům za zvětšený přesun do 500 m</t>
  </si>
  <si>
    <t>1541469050</t>
  </si>
  <si>
    <t>713</t>
  </si>
  <si>
    <t>Izolace tepelné</t>
  </si>
  <si>
    <t>82</t>
  </si>
  <si>
    <t>713111127</t>
  </si>
  <si>
    <t>Montáž izolace tepelné spodem stropů lepením celoplošně rohoží, pásů, dílců, desek</t>
  </si>
  <si>
    <t>-844579771</t>
  </si>
  <si>
    <t>83</t>
  </si>
  <si>
    <t>63150R64</t>
  </si>
  <si>
    <t>minerální vata  tl 100mm</t>
  </si>
  <si>
    <t>203192894</t>
  </si>
  <si>
    <t>228,3*1,05 'Přepočtené koeficientem množství</t>
  </si>
  <si>
    <t>84</t>
  </si>
  <si>
    <t>713121121</t>
  </si>
  <si>
    <t>Montáž izolace tepelné podlah volně kladenými rohožemi, pásy, dílci, deskami 2 vrstvy</t>
  </si>
  <si>
    <t>1393710536</t>
  </si>
  <si>
    <t>"zateplení stropu nad 2 NP - SO 01"</t>
  </si>
  <si>
    <t>(9,05*29,08)</t>
  </si>
  <si>
    <t>85</t>
  </si>
  <si>
    <t>63152R12</t>
  </si>
  <si>
    <t>minerální vata tl 120mm</t>
  </si>
  <si>
    <t>-878768310</t>
  </si>
  <si>
    <t>263,174*2,1 'Přepočtené koeficientem množství</t>
  </si>
  <si>
    <t>86</t>
  </si>
  <si>
    <t>713121131</t>
  </si>
  <si>
    <t>Montáž izolace tepelné podlah parotěsné reflexní tl do 5 mm</t>
  </si>
  <si>
    <t>-1335991200</t>
  </si>
  <si>
    <t>87</t>
  </si>
  <si>
    <t>28355R04</t>
  </si>
  <si>
    <t>parozábrana folie tl 3mm</t>
  </si>
  <si>
    <t>-1355806824</t>
  </si>
  <si>
    <t>263,174*1,05 'Přepočtené koeficientem množství</t>
  </si>
  <si>
    <t>88</t>
  </si>
  <si>
    <t>713151111</t>
  </si>
  <si>
    <t>Montáž izolace tepelné střech šikmých kladené volně mezi krokve rohoží, pásů, desek</t>
  </si>
  <si>
    <t>629797608</t>
  </si>
  <si>
    <t>"eliminace tepelného mostu - výplň mezi krokvemi"</t>
  </si>
  <si>
    <t>1,25*30,0*2</t>
  </si>
  <si>
    <t>89</t>
  </si>
  <si>
    <t>63152R55</t>
  </si>
  <si>
    <t xml:space="preserve">minerální vata  tl 160mm </t>
  </si>
  <si>
    <t>146200113</t>
  </si>
  <si>
    <t>75*1,02 'Přepočtené koeficientem množství</t>
  </si>
  <si>
    <t>90</t>
  </si>
  <si>
    <t>998713202</t>
  </si>
  <si>
    <t>Přesun hmot procentní pro izolace tepelné v objektech v přes 6 do 12 m</t>
  </si>
  <si>
    <t>-1817415160</t>
  </si>
  <si>
    <t>91</t>
  </si>
  <si>
    <t>998713293</t>
  </si>
  <si>
    <t>Příplatek k přesunu hmot procentnímu pro izolace tepelné za zvětšený přesun do 500 m</t>
  </si>
  <si>
    <t>-1132555846</t>
  </si>
  <si>
    <t>762</t>
  </si>
  <si>
    <t>Konstrukce tesařské</t>
  </si>
  <si>
    <t>92</t>
  </si>
  <si>
    <t>762342214</t>
  </si>
  <si>
    <t>Montáž laťování na střechách jednoduchých sklonu do 60° osové vzdálenosti přes 150 do 360 mm</t>
  </si>
  <si>
    <t>-1004809460</t>
  </si>
  <si>
    <t>"skladba S02"</t>
  </si>
  <si>
    <t>(13,0*31)-((0,78*0,48*6)+(0,48*1,08*2)+(0,48*0,48)+(0,6*0,6*7))</t>
  </si>
  <si>
    <t>93</t>
  </si>
  <si>
    <t>60514101</t>
  </si>
  <si>
    <t>řezivo jehličnaté lať 10-25cm2</t>
  </si>
  <si>
    <t>2014500989</t>
  </si>
  <si>
    <t>396,966*7*0,04*0,04</t>
  </si>
  <si>
    <t>4,446*1,1 'Přepočtené koeficientem množství</t>
  </si>
  <si>
    <t>94</t>
  </si>
  <si>
    <t>762342811</t>
  </si>
  <si>
    <t>Demontáž laťování střech z latí osové vzdálenosti do 0,22 m</t>
  </si>
  <si>
    <t>61708731</t>
  </si>
  <si>
    <t>95</t>
  </si>
  <si>
    <t>76251R224</t>
  </si>
  <si>
    <t>Podlahové kce podkladové z desek OSB  vč. fošnového roštu</t>
  </si>
  <si>
    <t>-722030041</t>
  </si>
  <si>
    <t>"pochozí lávky - přístup ke komínovým tělesům" 15</t>
  </si>
  <si>
    <t>96</t>
  </si>
  <si>
    <t>762711921</t>
  </si>
  <si>
    <t>Vyřezání části prostorových vázaných konstrukcí průřezové pl řeziva přes 120 do 224 cm2 dl do 3 m</t>
  </si>
  <si>
    <t>-663276747</t>
  </si>
  <si>
    <t xml:space="preserve">"viz TZ a PD" </t>
  </si>
  <si>
    <t>"výměna stávající pozednice" 1,95</t>
  </si>
  <si>
    <t>97</t>
  </si>
  <si>
    <t>762711922</t>
  </si>
  <si>
    <t>Vyřezání části prostorových vázaných konstrukcí průřezové pl řeziva přes 120 do 224 cm2 dl přes 3 do 5 m</t>
  </si>
  <si>
    <t>-1659902364</t>
  </si>
  <si>
    <t>"výměna stávajících krokví" 3,2</t>
  </si>
  <si>
    <t>98</t>
  </si>
  <si>
    <t>762711923</t>
  </si>
  <si>
    <t>Vyřezání části prostorových vázaných konstrukcí průřezové pl řeziva přes 120 do 224 cm2 dl přes 5 do 8 m</t>
  </si>
  <si>
    <t>912392774</t>
  </si>
  <si>
    <t>"výměna stávajících krokví" 6,5+6,5</t>
  </si>
  <si>
    <t>99</t>
  </si>
  <si>
    <t>762712942</t>
  </si>
  <si>
    <t>Montáž doplnění části prostorové vázané konstrukce hranoly hoblovanými průřezové pl přes 120 do 224 cm2</t>
  </si>
  <si>
    <t>1728203905</t>
  </si>
  <si>
    <t>"výměna stávajících krokví" 6,5+6,5+3,2</t>
  </si>
  <si>
    <t>100</t>
  </si>
  <si>
    <t>60512131</t>
  </si>
  <si>
    <t>hranol stavební řezivo průřezu do 224cm2 dl 6-8m</t>
  </si>
  <si>
    <t>1749046953</t>
  </si>
  <si>
    <t>"výměna stávajících krokví" (6,5+6,5)*0,1*0,14</t>
  </si>
  <si>
    <t>101</t>
  </si>
  <si>
    <t>60512130</t>
  </si>
  <si>
    <t>hranol stavební řezivo průřezu do 224cm2 do dl 6m</t>
  </si>
  <si>
    <t>-234172712</t>
  </si>
  <si>
    <t>"výměna stávajících krokví" 3,2*0,1*0,14</t>
  </si>
  <si>
    <t>"výměna stávající pozednice" 1,95*0,12*0,12</t>
  </si>
  <si>
    <t>102</t>
  </si>
  <si>
    <t>998762202</t>
  </si>
  <si>
    <t>Přesun hmot procentní pro kce tesařské v objektech v přes 6 do 12 m</t>
  </si>
  <si>
    <t>-447539558</t>
  </si>
  <si>
    <t>104</t>
  </si>
  <si>
    <t>998762294</t>
  </si>
  <si>
    <t>Příplatek k přesunu hmot procentnímu pro kce tesařské za zvětšený přesun do 1000 m</t>
  </si>
  <si>
    <t>-2002929503</t>
  </si>
  <si>
    <t>764</t>
  </si>
  <si>
    <t>Konstrukce klempířské</t>
  </si>
  <si>
    <t>105</t>
  </si>
  <si>
    <t>764002841</t>
  </si>
  <si>
    <t>Demontáž oplechování horních ploch zdí a nadezdívek do suti</t>
  </si>
  <si>
    <t>-592302005</t>
  </si>
  <si>
    <t>"viz TZ a PD" 92,3</t>
  </si>
  <si>
    <t>106</t>
  </si>
  <si>
    <t>764002851</t>
  </si>
  <si>
    <t>Demontáž oplechování parapetů do suti</t>
  </si>
  <si>
    <t>-1889317382</t>
  </si>
  <si>
    <t>"viz TZ a PD" 55,0+18,3</t>
  </si>
  <si>
    <t>107</t>
  </si>
  <si>
    <t>764004801</t>
  </si>
  <si>
    <t>Demontáž podokapního žlabu do suti</t>
  </si>
  <si>
    <t>-227304103</t>
  </si>
  <si>
    <t>"viz TZ a PD" 83,6</t>
  </si>
  <si>
    <t>108</t>
  </si>
  <si>
    <t>764004861</t>
  </si>
  <si>
    <t>Demontáž svodu do suti</t>
  </si>
  <si>
    <t>813157457</t>
  </si>
  <si>
    <t>"viz TZ a PD" 33</t>
  </si>
  <si>
    <t>109</t>
  </si>
  <si>
    <t>764212R20</t>
  </si>
  <si>
    <t>Oplechování konce střechy okapovou lištou rš 205 mm</t>
  </si>
  <si>
    <t>363578853</t>
  </si>
  <si>
    <t>"výpis klempířských prvkůů</t>
  </si>
  <si>
    <t>Materiál: Pozinkovaný plech s povrchovou práškovou úpravou komaxit</t>
  </si>
  <si>
    <t>tloušťka plechu 0,6 mm - FeZn</t>
  </si>
  <si>
    <t>Povrchová úprava:</t>
  </si>
  <si>
    <t>komaxit - RAL dle výběru investora - v barvě střešní krytiny</t>
  </si>
  <si>
    <t>ocelové prvky žárově zinkovány</t>
  </si>
  <si>
    <t>Doplňky: Včetně všech kotevních, spojovacích a ostatních pomocných prvků</t>
  </si>
  <si>
    <t>83,6</t>
  </si>
  <si>
    <t>110</t>
  </si>
  <si>
    <t>76421R518</t>
  </si>
  <si>
    <t>Oplechování rovné římsy z Pz s upraveným povrchem rš 180 mm</t>
  </si>
  <si>
    <t>1758982548</t>
  </si>
  <si>
    <t>"výpis klempířských prvků"</t>
  </si>
  <si>
    <t>Oplechování z ocelového žárově zinkovaného plechu tl. 0,6 mm,</t>
  </si>
  <si>
    <t>s ochrannou barevnou vrstvou - přesný odstín bude vzorován a schválen investorem !!!</t>
  </si>
  <si>
    <t>Referenční standard: např. Lindab Rainline.</t>
  </si>
  <si>
    <t>Oplechování kotveno k podkladu z tepelné izolace!</t>
  </si>
  <si>
    <t>Povrchová úprava / odstín:</t>
  </si>
  <si>
    <t>Ocelový žárově zinkovaný plech tl. 0,6 mm s ochrannou barevnou vrstvou.</t>
  </si>
  <si>
    <t>Odstín - RAL 9005 (černá matná) - přesný odstín bude vzorován a schválen investorem !!!</t>
  </si>
  <si>
    <t>"K 01" 81,5</t>
  </si>
  <si>
    <t>"K 05" 5,8</t>
  </si>
  <si>
    <t>"K 06" 5,0</t>
  </si>
  <si>
    <t>111</t>
  </si>
  <si>
    <t>76421R605</t>
  </si>
  <si>
    <t>Oplechování rovných parapetů mechanicky kotvené z Pz s povrchovou úpravou rš 360 mm</t>
  </si>
  <si>
    <t>783739718</t>
  </si>
  <si>
    <t>Vnější parapet oken v 1. NP a 2.NP.</t>
  </si>
  <si>
    <t>Parapety budou provedeny z ocelového žárově zinkovaného plechu tl. 0,6 mm</t>
  </si>
  <si>
    <t>Referenční standard: např. Lindab Rainline</t>
  </si>
  <si>
    <t>Parapet kotven ("naklapnut") systémově k rámu okna.</t>
  </si>
  <si>
    <t>"K 02" 55</t>
  </si>
  <si>
    <t>112</t>
  </si>
  <si>
    <t>76421R615</t>
  </si>
  <si>
    <t>Oplechování rovných parapetů mechanicky kotvené z Pz s povrchovou úpravou rš 340 mm</t>
  </si>
  <si>
    <t>-115046083</t>
  </si>
  <si>
    <t>Vnější parapet oken v 1. PP</t>
  </si>
  <si>
    <t>"K 07" 18,3</t>
  </si>
  <si>
    <t>113</t>
  </si>
  <si>
    <t>7643146R5</t>
  </si>
  <si>
    <t>Oplechování komínů rš 780x460 mm</t>
  </si>
  <si>
    <t>-54264401</t>
  </si>
  <si>
    <t>Doplňky: Včetně všech kotevních, spojovacích a ostatních pomocných prvků dle dodavatele.</t>
  </si>
  <si>
    <t>Poznámka: Přesný typ plechu, odstín apod. může být upraven na základě požadavku investora</t>
  </si>
  <si>
    <t>"K/10" 6</t>
  </si>
  <si>
    <t>114</t>
  </si>
  <si>
    <t>7643146R6</t>
  </si>
  <si>
    <t>Oplechování komínů rš 1080x460 mm</t>
  </si>
  <si>
    <t>-371865533</t>
  </si>
  <si>
    <t>"K/10" 2</t>
  </si>
  <si>
    <t>115</t>
  </si>
  <si>
    <t>7643146R7</t>
  </si>
  <si>
    <t>Oplechování komínů rš 460x460 mm</t>
  </si>
  <si>
    <t>-1961852715</t>
  </si>
  <si>
    <t>"K/10" 1</t>
  </si>
  <si>
    <t>116</t>
  </si>
  <si>
    <t>764511602</t>
  </si>
  <si>
    <t>Žlab podokapní půlkruhový z Pz s povrchovou úpravou rš 330 mm</t>
  </si>
  <si>
    <t>-1750069659</t>
  </si>
  <si>
    <t>Okap bude proveden z ocelového žárově zinkovaného plechu tl. 0,6 mm,</t>
  </si>
  <si>
    <t>"K 03" 83,6</t>
  </si>
  <si>
    <t>117</t>
  </si>
  <si>
    <t>764511642</t>
  </si>
  <si>
    <t>Kotlík oválný (trychtýřový) pro podokapní žlaby z Pz s povrchovou úpravou 330/100 mm</t>
  </si>
  <si>
    <t>-362534145</t>
  </si>
  <si>
    <t>"výpis klempířských prvků" 4</t>
  </si>
  <si>
    <t>118</t>
  </si>
  <si>
    <t>764518622</t>
  </si>
  <si>
    <t>Svody kruhové včetně objímek, kolen, odskoků z Pz s povrchovou úpravou průměru 100 mm</t>
  </si>
  <si>
    <t>-1404325995</t>
  </si>
  <si>
    <t>Dešťový svod kruhový Ø 100 mm</t>
  </si>
  <si>
    <t>Svod bude proveden z ocelového žárově zinkovaného plechu tl. 0,6 mm,</t>
  </si>
  <si>
    <t>"K 04" 8,5*2+8*2</t>
  </si>
  <si>
    <t>119</t>
  </si>
  <si>
    <t>998764202</t>
  </si>
  <si>
    <t>Přesun hmot procentní pro konstrukce klempířské v objektech v přes 6 do 12 m</t>
  </si>
  <si>
    <t>1093217563</t>
  </si>
  <si>
    <t>120</t>
  </si>
  <si>
    <t>998764293</t>
  </si>
  <si>
    <t>Příplatek k přesunu hmot procentnímu pro konstrukce klempířské za zvětšený přesun do 500 m</t>
  </si>
  <si>
    <t>567227911</t>
  </si>
  <si>
    <t>765</t>
  </si>
  <si>
    <t>Krytina skládaná</t>
  </si>
  <si>
    <t>121</t>
  </si>
  <si>
    <t>76511182R</t>
  </si>
  <si>
    <t>Demontáž krytiny sklonu do 30°  do suti</t>
  </si>
  <si>
    <t>203308454</t>
  </si>
  <si>
    <t>122</t>
  </si>
  <si>
    <t>765111831</t>
  </si>
  <si>
    <t>Příplatek k demontáži krytiny do suti za sklon přes 30°</t>
  </si>
  <si>
    <t>-454887674</t>
  </si>
  <si>
    <t>123</t>
  </si>
  <si>
    <t>765114R01</t>
  </si>
  <si>
    <t>Střešní tašková krytina (přesný typ dle původní)</t>
  </si>
  <si>
    <t>-1446843201</t>
  </si>
  <si>
    <t>124</t>
  </si>
  <si>
    <t>765115253</t>
  </si>
  <si>
    <t>Montáž držáku antény pro keramickou krytinu</t>
  </si>
  <si>
    <t>1155102438</t>
  </si>
  <si>
    <t>"použity stávající" 5</t>
  </si>
  <si>
    <t>125</t>
  </si>
  <si>
    <t>765115302</t>
  </si>
  <si>
    <t>Montáž střešního výlezu pl jednotlivě přes 0,25 m2 pro keramickou krytinu</t>
  </si>
  <si>
    <t>-309884226</t>
  </si>
  <si>
    <t>7+2</t>
  </si>
  <si>
    <t>126</t>
  </si>
  <si>
    <t>55345010</t>
  </si>
  <si>
    <t>výlez na střechu 600x600mm</t>
  </si>
  <si>
    <t>1732232542</t>
  </si>
  <si>
    <t>Nezateplený s plným poklopem o rozměru výlezu 600x600</t>
  </si>
  <si>
    <t>S ochrannou barevnou vrstvou - přesný odstín bude vzorován a schválen investorem</t>
  </si>
  <si>
    <t>Odstín - RAL dle barvy střešní krytiny - přesný odstín bude vzorován a schválen investorem !!!</t>
  </si>
  <si>
    <t>Doplňky: Součástí dodávky bude jejich montáž dle standardů dodavatele.</t>
  </si>
  <si>
    <t>127</t>
  </si>
  <si>
    <t>5534501R1</t>
  </si>
  <si>
    <t>zateplený výlez na střechu 580x1030 mm</t>
  </si>
  <si>
    <t>1197727790</t>
  </si>
  <si>
    <t>128</t>
  </si>
  <si>
    <t>765118253</t>
  </si>
  <si>
    <t xml:space="preserve">demontáž držáku antény </t>
  </si>
  <si>
    <t>-489893737</t>
  </si>
  <si>
    <t xml:space="preserve"> 5</t>
  </si>
  <si>
    <t>129</t>
  </si>
  <si>
    <t>765191011</t>
  </si>
  <si>
    <t>Montáž pojistné hydroizolační nebo parotěsné fólie kladené ve sklonu do 30° volně na krokve</t>
  </si>
  <si>
    <t>-296726865</t>
  </si>
  <si>
    <t>130</t>
  </si>
  <si>
    <t>28329250</t>
  </si>
  <si>
    <t>fólie nekontaktní nízkodifuzně propustná PE mikroperforovaná pro doplňkovou hydroizolační vrstvu třípláštových střech (reakce na oheň - třída F) 110g/m2</t>
  </si>
  <si>
    <t>1531287431</t>
  </si>
  <si>
    <t>396,966*1,1 'Přepočtené koeficientem množství</t>
  </si>
  <si>
    <t>131</t>
  </si>
  <si>
    <t>765191911</t>
  </si>
  <si>
    <t>Demontáž pojistné hydroizolační fólie kladené ve sklonu přes 30°</t>
  </si>
  <si>
    <t>227008060</t>
  </si>
  <si>
    <t>132</t>
  </si>
  <si>
    <t>765192811</t>
  </si>
  <si>
    <t>Demontáž střešního výlezu jakékoliv plochy</t>
  </si>
  <si>
    <t>-2097145479</t>
  </si>
  <si>
    <t>133</t>
  </si>
  <si>
    <t>998765202</t>
  </si>
  <si>
    <t>Přesun hmot procentní pro krytiny skládané v objektech v přes 6 do 12 m</t>
  </si>
  <si>
    <t>2032649408</t>
  </si>
  <si>
    <t>134</t>
  </si>
  <si>
    <t>998765293</t>
  </si>
  <si>
    <t>Příplatek k přesunu hmot procentnímu pro krytiny skládané za zvětšený přesun do 500 m</t>
  </si>
  <si>
    <t>220733517</t>
  </si>
  <si>
    <t>767</t>
  </si>
  <si>
    <t>Konstrukce zámečnické</t>
  </si>
  <si>
    <t>135</t>
  </si>
  <si>
    <t>767627307</t>
  </si>
  <si>
    <t>Připojovací spára oken a stěn paropropustnou páskou exteriérovou</t>
  </si>
  <si>
    <t>-1813543908</t>
  </si>
  <si>
    <t>((1,30+1,15)*2*9)+((0,6+1,15)*2*14)+((1,3+1,75)*2*2)+((2,05+1,15)*2*6)+((1,2+0,55)*2*4)+((0,6+0,6))</t>
  </si>
  <si>
    <t>((0,6+0,6)*2*17)+((0,9+0,8)*2*4)+((1,3+1,75)*2*3)+((2,1+1,45)*2*6)</t>
  </si>
  <si>
    <t>136</t>
  </si>
  <si>
    <t>767851104</t>
  </si>
  <si>
    <t>Montáž lávek komínových - kompletní celé lávky</t>
  </si>
  <si>
    <t>-220761073</t>
  </si>
  <si>
    <t>"bezpečnostní lávka pro revize komínů" 8</t>
  </si>
  <si>
    <t>137</t>
  </si>
  <si>
    <t>55344686</t>
  </si>
  <si>
    <t>lávka komínová 250x3000mm</t>
  </si>
  <si>
    <t>2074847014</t>
  </si>
  <si>
    <t>138</t>
  </si>
  <si>
    <t>998767202</t>
  </si>
  <si>
    <t>Přesun hmot procentní pro zámečnické konstrukce v objektech v přes 6 do 12 m</t>
  </si>
  <si>
    <t>1336127645</t>
  </si>
  <si>
    <t>139</t>
  </si>
  <si>
    <t>998767293</t>
  </si>
  <si>
    <t>Příplatek k přesunu hmot procentnímu pro zámečnické konstrukce za zvětšený přesun do 500 m</t>
  </si>
  <si>
    <t>453290818</t>
  </si>
  <si>
    <t>783</t>
  </si>
  <si>
    <t>Dokončovací práce - nátěry</t>
  </si>
  <si>
    <t>140</t>
  </si>
  <si>
    <t>783214121</t>
  </si>
  <si>
    <t>Sanační biocidní ošetření stříkáním tesařských konstrukcí zabudovaných do konstrukce</t>
  </si>
  <si>
    <t>-1028664565</t>
  </si>
  <si>
    <t>"krov a laťování"</t>
  </si>
  <si>
    <t>((13,0*31)-((0,78*0,48*6)+(0,48*1,08*2)+(0,48*0,48)+(0,6*0,6*7)))*2</t>
  </si>
  <si>
    <t>Práce a dodávky M</t>
  </si>
  <si>
    <t>21-M</t>
  </si>
  <si>
    <t>Elektromontáže</t>
  </si>
  <si>
    <t>141</t>
  </si>
  <si>
    <t>210220R01</t>
  </si>
  <si>
    <t>Montáž hromosvodové soupravy</t>
  </si>
  <si>
    <t>-301451380</t>
  </si>
  <si>
    <t>142</t>
  </si>
  <si>
    <t>210220R81</t>
  </si>
  <si>
    <t>Demontáž hromosvodové soupravy</t>
  </si>
  <si>
    <t>-1837559325</t>
  </si>
  <si>
    <t>901 - VON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</si>
  <si>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</si>
  <si>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</si>
  <si>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</si>
  <si>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</si>
  <si>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</si>
  <si>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</si>
  <si>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</si>
  <si>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</si>
  <si>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011503000</t>
  </si>
  <si>
    <t>Stavební průzkum bez rozlišení - pasportizace/repasportizace</t>
  </si>
  <si>
    <t>-1868110501</t>
  </si>
  <si>
    <t>013203000</t>
  </si>
  <si>
    <t>Dokumentace stavby bez rozlišení - DIO</t>
  </si>
  <si>
    <t>-938646780</t>
  </si>
  <si>
    <t>013244000</t>
  </si>
  <si>
    <t>Dokumentace pro provádění stavby</t>
  </si>
  <si>
    <t>-210189745</t>
  </si>
  <si>
    <t>013254000</t>
  </si>
  <si>
    <t>Dokumentace skutečného provedení stavby</t>
  </si>
  <si>
    <t>741045120</t>
  </si>
  <si>
    <t>VRN3</t>
  </si>
  <si>
    <t>Zařízení staveniště</t>
  </si>
  <si>
    <t>030001000</t>
  </si>
  <si>
    <t>-1104129607</t>
  </si>
  <si>
    <t>VRN7</t>
  </si>
  <si>
    <t>Provozní vlivy</t>
  </si>
  <si>
    <t>070001000</t>
  </si>
  <si>
    <t>1024</t>
  </si>
  <si>
    <t>-1039581307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</si>
</sst>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2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>
      <alignment horizontal="center" vertical="center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topLeftCell="A58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>
      <c r="AR2" s="185" t="s">
        <v>5</v>
      </c>
      <c r="AS2" s="186"/>
      <c r="AT2" s="186"/>
      <c r="AU2" s="186"/>
      <c r="AV2" s="186"/>
      <c r="AW2" s="186"/>
      <c r="AX2" s="186"/>
      <c r="AY2" s="186"/>
      <c r="AZ2" s="186"/>
      <c r="BA2" s="186"/>
      <c r="BB2" s="186"/>
      <c r="BC2" s="186"/>
      <c r="BD2" s="186"/>
      <c r="BE2" s="186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216" t="s">
        <v>14</v>
      </c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  <c r="AB5" s="186"/>
      <c r="AC5" s="186"/>
      <c r="AD5" s="186"/>
      <c r="AE5" s="186"/>
      <c r="AF5" s="186"/>
      <c r="AG5" s="186"/>
      <c r="AH5" s="186"/>
      <c r="AI5" s="186"/>
      <c r="AJ5" s="186"/>
      <c r="AR5" s="19"/>
      <c r="BE5" s="213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217" t="s">
        <v>17</v>
      </c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86"/>
      <c r="AC6" s="186"/>
      <c r="AD6" s="186"/>
      <c r="AE6" s="186"/>
      <c r="AF6" s="186"/>
      <c r="AG6" s="186"/>
      <c r="AH6" s="186"/>
      <c r="AI6" s="186"/>
      <c r="AJ6" s="186"/>
      <c r="AR6" s="19"/>
      <c r="BE6" s="214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214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214"/>
      <c r="BS8" s="16" t="s">
        <v>6</v>
      </c>
    </row>
    <row r="9" spans="1:74" ht="14.45" customHeight="1">
      <c r="B9" s="19"/>
      <c r="AR9" s="19"/>
      <c r="BE9" s="214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1</v>
      </c>
      <c r="AR10" s="19"/>
      <c r="BE10" s="214"/>
      <c r="BS10" s="16" t="s">
        <v>6</v>
      </c>
    </row>
    <row r="11" spans="1:74" ht="18.399999999999999" customHeight="1">
      <c r="B11" s="19"/>
      <c r="E11" s="24" t="s">
        <v>21</v>
      </c>
      <c r="AK11" s="26" t="s">
        <v>26</v>
      </c>
      <c r="AN11" s="24" t="s">
        <v>1</v>
      </c>
      <c r="AR11" s="19"/>
      <c r="BE11" s="214"/>
      <c r="BS11" s="16" t="s">
        <v>6</v>
      </c>
    </row>
    <row r="12" spans="1:74" ht="6.95" customHeight="1">
      <c r="B12" s="19"/>
      <c r="AR12" s="19"/>
      <c r="BE12" s="214"/>
      <c r="BS12" s="16" t="s">
        <v>6</v>
      </c>
    </row>
    <row r="13" spans="1:74" ht="12" customHeight="1">
      <c r="B13" s="19"/>
      <c r="D13" s="26" t="s">
        <v>27</v>
      </c>
      <c r="AK13" s="26" t="s">
        <v>25</v>
      </c>
      <c r="AN13" s="28" t="s">
        <v>28</v>
      </c>
      <c r="AR13" s="19"/>
      <c r="BE13" s="214"/>
      <c r="BS13" s="16" t="s">
        <v>6</v>
      </c>
    </row>
    <row r="14" spans="1:74" ht="12.75">
      <c r="B14" s="19"/>
      <c r="E14" s="218" t="s">
        <v>28</v>
      </c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9"/>
      <c r="Z14" s="219"/>
      <c r="AA14" s="219"/>
      <c r="AB14" s="219"/>
      <c r="AC14" s="219"/>
      <c r="AD14" s="219"/>
      <c r="AE14" s="219"/>
      <c r="AF14" s="219"/>
      <c r="AG14" s="219"/>
      <c r="AH14" s="219"/>
      <c r="AI14" s="219"/>
      <c r="AJ14" s="219"/>
      <c r="AK14" s="26" t="s">
        <v>26</v>
      </c>
      <c r="AN14" s="28" t="s">
        <v>28</v>
      </c>
      <c r="AR14" s="19"/>
      <c r="BE14" s="214"/>
      <c r="BS14" s="16" t="s">
        <v>6</v>
      </c>
    </row>
    <row r="15" spans="1:74" ht="6.95" customHeight="1">
      <c r="B15" s="19"/>
      <c r="AR15" s="19"/>
      <c r="BE15" s="214"/>
      <c r="BS15" s="16" t="s">
        <v>3</v>
      </c>
    </row>
    <row r="16" spans="1:74" ht="12" customHeight="1">
      <c r="B16" s="19"/>
      <c r="D16" s="26" t="s">
        <v>29</v>
      </c>
      <c r="AK16" s="26" t="s">
        <v>25</v>
      </c>
      <c r="AN16" s="24" t="s">
        <v>1</v>
      </c>
      <c r="AR16" s="19"/>
      <c r="BE16" s="214"/>
      <c r="BS16" s="16" t="s">
        <v>3</v>
      </c>
    </row>
    <row r="17" spans="2:71" ht="18.399999999999999" customHeight="1">
      <c r="B17" s="19"/>
      <c r="E17" s="24" t="s">
        <v>21</v>
      </c>
      <c r="AK17" s="26" t="s">
        <v>26</v>
      </c>
      <c r="AN17" s="24" t="s">
        <v>1</v>
      </c>
      <c r="AR17" s="19"/>
      <c r="BE17" s="214"/>
      <c r="BS17" s="16" t="s">
        <v>30</v>
      </c>
    </row>
    <row r="18" spans="2:71" ht="6.95" customHeight="1">
      <c r="B18" s="19"/>
      <c r="AR18" s="19"/>
      <c r="BE18" s="214"/>
      <c r="BS18" s="16" t="s">
        <v>6</v>
      </c>
    </row>
    <row r="19" spans="2:71" ht="12" customHeight="1">
      <c r="B19" s="19"/>
      <c r="D19" s="26" t="s">
        <v>31</v>
      </c>
      <c r="AK19" s="26" t="s">
        <v>25</v>
      </c>
      <c r="AN19" s="24" t="s">
        <v>1</v>
      </c>
      <c r="AR19" s="19"/>
      <c r="BE19" s="214"/>
      <c r="BS19" s="16" t="s">
        <v>6</v>
      </c>
    </row>
    <row r="20" spans="2:71" ht="18.399999999999999" customHeight="1">
      <c r="B20" s="19"/>
      <c r="E20" s="24" t="s">
        <v>21</v>
      </c>
      <c r="AK20" s="26" t="s">
        <v>26</v>
      </c>
      <c r="AN20" s="24" t="s">
        <v>1</v>
      </c>
      <c r="AR20" s="19"/>
      <c r="BE20" s="214"/>
      <c r="BS20" s="16" t="s">
        <v>30</v>
      </c>
    </row>
    <row r="21" spans="2:71" ht="6.95" customHeight="1">
      <c r="B21" s="19"/>
      <c r="AR21" s="19"/>
      <c r="BE21" s="214"/>
    </row>
    <row r="22" spans="2:71" ht="12" customHeight="1">
      <c r="B22" s="19"/>
      <c r="D22" s="26" t="s">
        <v>32</v>
      </c>
      <c r="AR22" s="19"/>
      <c r="BE22" s="214"/>
    </row>
    <row r="23" spans="2:71" ht="16.5" customHeight="1">
      <c r="B23" s="19"/>
      <c r="E23" s="220" t="s">
        <v>1</v>
      </c>
      <c r="F23" s="220"/>
      <c r="G23" s="220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20"/>
      <c r="Y23" s="220"/>
      <c r="Z23" s="220"/>
      <c r="AA23" s="220"/>
      <c r="AB23" s="220"/>
      <c r="AC23" s="220"/>
      <c r="AD23" s="220"/>
      <c r="AE23" s="220"/>
      <c r="AF23" s="220"/>
      <c r="AG23" s="220"/>
      <c r="AH23" s="220"/>
      <c r="AI23" s="220"/>
      <c r="AJ23" s="220"/>
      <c r="AK23" s="220"/>
      <c r="AL23" s="220"/>
      <c r="AM23" s="220"/>
      <c r="AN23" s="220"/>
      <c r="AR23" s="19"/>
      <c r="BE23" s="214"/>
    </row>
    <row r="24" spans="2:71" ht="6.95" customHeight="1">
      <c r="B24" s="19"/>
      <c r="AR24" s="19"/>
      <c r="BE24" s="214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14"/>
    </row>
    <row r="26" spans="2:71" s="1" customFormat="1" ht="25.9" customHeight="1">
      <c r="B26" s="31"/>
      <c r="D26" s="32" t="s">
        <v>33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21">
        <f>ROUND(AG94,2)</f>
        <v>0</v>
      </c>
      <c r="AL26" s="222"/>
      <c r="AM26" s="222"/>
      <c r="AN26" s="222"/>
      <c r="AO26" s="222"/>
      <c r="AR26" s="31"/>
      <c r="BE26" s="214"/>
    </row>
    <row r="27" spans="2:71" s="1" customFormat="1" ht="6.95" customHeight="1">
      <c r="B27" s="31"/>
      <c r="AR27" s="31"/>
      <c r="BE27" s="214"/>
    </row>
    <row r="28" spans="2:71" s="1" customFormat="1" ht="12.75">
      <c r="B28" s="31"/>
      <c r="L28" s="223" t="s">
        <v>34</v>
      </c>
      <c r="M28" s="223"/>
      <c r="N28" s="223"/>
      <c r="O28" s="223"/>
      <c r="P28" s="223"/>
      <c r="W28" s="223" t="s">
        <v>35</v>
      </c>
      <c r="X28" s="223"/>
      <c r="Y28" s="223"/>
      <c r="Z28" s="223"/>
      <c r="AA28" s="223"/>
      <c r="AB28" s="223"/>
      <c r="AC28" s="223"/>
      <c r="AD28" s="223"/>
      <c r="AE28" s="223"/>
      <c r="AK28" s="223" t="s">
        <v>36</v>
      </c>
      <c r="AL28" s="223"/>
      <c r="AM28" s="223"/>
      <c r="AN28" s="223"/>
      <c r="AO28" s="223"/>
      <c r="AR28" s="31"/>
      <c r="BE28" s="214"/>
    </row>
    <row r="29" spans="2:71" s="2" customFormat="1" ht="14.45" customHeight="1">
      <c r="B29" s="35"/>
      <c r="D29" s="26" t="s">
        <v>37</v>
      </c>
      <c r="F29" s="26" t="s">
        <v>38</v>
      </c>
      <c r="L29" s="208">
        <v>0.21</v>
      </c>
      <c r="M29" s="207"/>
      <c r="N29" s="207"/>
      <c r="O29" s="207"/>
      <c r="P29" s="207"/>
      <c r="W29" s="206">
        <f>ROUND(AZ94, 2)</f>
        <v>0</v>
      </c>
      <c r="X29" s="207"/>
      <c r="Y29" s="207"/>
      <c r="Z29" s="207"/>
      <c r="AA29" s="207"/>
      <c r="AB29" s="207"/>
      <c r="AC29" s="207"/>
      <c r="AD29" s="207"/>
      <c r="AE29" s="207"/>
      <c r="AK29" s="206">
        <f>ROUND(AV94, 2)</f>
        <v>0</v>
      </c>
      <c r="AL29" s="207"/>
      <c r="AM29" s="207"/>
      <c r="AN29" s="207"/>
      <c r="AO29" s="207"/>
      <c r="AR29" s="35"/>
      <c r="BE29" s="215"/>
    </row>
    <row r="30" spans="2:71" s="2" customFormat="1" ht="14.45" customHeight="1">
      <c r="B30" s="35"/>
      <c r="F30" s="26" t="s">
        <v>39</v>
      </c>
      <c r="L30" s="208">
        <v>0.12</v>
      </c>
      <c r="M30" s="207"/>
      <c r="N30" s="207"/>
      <c r="O30" s="207"/>
      <c r="P30" s="207"/>
      <c r="W30" s="206">
        <f>ROUND(BA94, 2)</f>
        <v>0</v>
      </c>
      <c r="X30" s="207"/>
      <c r="Y30" s="207"/>
      <c r="Z30" s="207"/>
      <c r="AA30" s="207"/>
      <c r="AB30" s="207"/>
      <c r="AC30" s="207"/>
      <c r="AD30" s="207"/>
      <c r="AE30" s="207"/>
      <c r="AK30" s="206">
        <f>ROUND(AW94, 2)</f>
        <v>0</v>
      </c>
      <c r="AL30" s="207"/>
      <c r="AM30" s="207"/>
      <c r="AN30" s="207"/>
      <c r="AO30" s="207"/>
      <c r="AR30" s="35"/>
      <c r="BE30" s="215"/>
    </row>
    <row r="31" spans="2:71" s="2" customFormat="1" ht="14.45" hidden="1" customHeight="1">
      <c r="B31" s="35"/>
      <c r="F31" s="26" t="s">
        <v>40</v>
      </c>
      <c r="L31" s="208">
        <v>0.21</v>
      </c>
      <c r="M31" s="207"/>
      <c r="N31" s="207"/>
      <c r="O31" s="207"/>
      <c r="P31" s="207"/>
      <c r="W31" s="206">
        <f>ROUND(BB94, 2)</f>
        <v>0</v>
      </c>
      <c r="X31" s="207"/>
      <c r="Y31" s="207"/>
      <c r="Z31" s="207"/>
      <c r="AA31" s="207"/>
      <c r="AB31" s="207"/>
      <c r="AC31" s="207"/>
      <c r="AD31" s="207"/>
      <c r="AE31" s="207"/>
      <c r="AK31" s="206">
        <v>0</v>
      </c>
      <c r="AL31" s="207"/>
      <c r="AM31" s="207"/>
      <c r="AN31" s="207"/>
      <c r="AO31" s="207"/>
      <c r="AR31" s="35"/>
      <c r="BE31" s="215"/>
    </row>
    <row r="32" spans="2:71" s="2" customFormat="1" ht="14.45" hidden="1" customHeight="1">
      <c r="B32" s="35"/>
      <c r="F32" s="26" t="s">
        <v>41</v>
      </c>
      <c r="L32" s="208">
        <v>0.12</v>
      </c>
      <c r="M32" s="207"/>
      <c r="N32" s="207"/>
      <c r="O32" s="207"/>
      <c r="P32" s="207"/>
      <c r="W32" s="206">
        <f>ROUND(BC94, 2)</f>
        <v>0</v>
      </c>
      <c r="X32" s="207"/>
      <c r="Y32" s="207"/>
      <c r="Z32" s="207"/>
      <c r="AA32" s="207"/>
      <c r="AB32" s="207"/>
      <c r="AC32" s="207"/>
      <c r="AD32" s="207"/>
      <c r="AE32" s="207"/>
      <c r="AK32" s="206">
        <v>0</v>
      </c>
      <c r="AL32" s="207"/>
      <c r="AM32" s="207"/>
      <c r="AN32" s="207"/>
      <c r="AO32" s="207"/>
      <c r="AR32" s="35"/>
      <c r="BE32" s="215"/>
    </row>
    <row r="33" spans="2:57" s="2" customFormat="1" ht="14.45" hidden="1" customHeight="1">
      <c r="B33" s="35"/>
      <c r="F33" s="26" t="s">
        <v>42</v>
      </c>
      <c r="L33" s="208">
        <v>0</v>
      </c>
      <c r="M33" s="207"/>
      <c r="N33" s="207"/>
      <c r="O33" s="207"/>
      <c r="P33" s="207"/>
      <c r="W33" s="206">
        <f>ROUND(BD94, 2)</f>
        <v>0</v>
      </c>
      <c r="X33" s="207"/>
      <c r="Y33" s="207"/>
      <c r="Z33" s="207"/>
      <c r="AA33" s="207"/>
      <c r="AB33" s="207"/>
      <c r="AC33" s="207"/>
      <c r="AD33" s="207"/>
      <c r="AE33" s="207"/>
      <c r="AK33" s="206">
        <v>0</v>
      </c>
      <c r="AL33" s="207"/>
      <c r="AM33" s="207"/>
      <c r="AN33" s="207"/>
      <c r="AO33" s="207"/>
      <c r="AR33" s="35"/>
      <c r="BE33" s="215"/>
    </row>
    <row r="34" spans="2:57" s="1" customFormat="1" ht="6.95" customHeight="1">
      <c r="B34" s="31"/>
      <c r="AR34" s="31"/>
      <c r="BE34" s="214"/>
    </row>
    <row r="35" spans="2:57" s="1" customFormat="1" ht="25.9" customHeight="1">
      <c r="B35" s="31"/>
      <c r="C35" s="36"/>
      <c r="D35" s="37" t="s">
        <v>43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44</v>
      </c>
      <c r="U35" s="38"/>
      <c r="V35" s="38"/>
      <c r="W35" s="38"/>
      <c r="X35" s="209" t="s">
        <v>45</v>
      </c>
      <c r="Y35" s="210"/>
      <c r="Z35" s="210"/>
      <c r="AA35" s="210"/>
      <c r="AB35" s="210"/>
      <c r="AC35" s="38"/>
      <c r="AD35" s="38"/>
      <c r="AE35" s="38"/>
      <c r="AF35" s="38"/>
      <c r="AG35" s="38"/>
      <c r="AH35" s="38"/>
      <c r="AI35" s="38"/>
      <c r="AJ35" s="38"/>
      <c r="AK35" s="211">
        <f>SUM(AK26:AK33)</f>
        <v>0</v>
      </c>
      <c r="AL35" s="210"/>
      <c r="AM35" s="210"/>
      <c r="AN35" s="210"/>
      <c r="AO35" s="212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46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47</v>
      </c>
      <c r="AI49" s="41"/>
      <c r="AJ49" s="41"/>
      <c r="AK49" s="41"/>
      <c r="AL49" s="41"/>
      <c r="AM49" s="41"/>
      <c r="AN49" s="41"/>
      <c r="AO49" s="41"/>
      <c r="AR49" s="31"/>
    </row>
    <row r="50" spans="2:44">
      <c r="B50" s="19"/>
      <c r="AR50" s="19"/>
    </row>
    <row r="51" spans="2:44">
      <c r="B51" s="19"/>
      <c r="AR51" s="19"/>
    </row>
    <row r="52" spans="2:44">
      <c r="B52" s="19"/>
      <c r="AR52" s="19"/>
    </row>
    <row r="53" spans="2:44">
      <c r="B53" s="19"/>
      <c r="AR53" s="19"/>
    </row>
    <row r="54" spans="2:44">
      <c r="B54" s="19"/>
      <c r="AR54" s="19"/>
    </row>
    <row r="55" spans="2:44">
      <c r="B55" s="19"/>
      <c r="AR55" s="19"/>
    </row>
    <row r="56" spans="2:44">
      <c r="B56" s="19"/>
      <c r="AR56" s="19"/>
    </row>
    <row r="57" spans="2:44">
      <c r="B57" s="19"/>
      <c r="AR57" s="19"/>
    </row>
    <row r="58" spans="2:44">
      <c r="B58" s="19"/>
      <c r="AR58" s="19"/>
    </row>
    <row r="59" spans="2:44">
      <c r="B59" s="19"/>
      <c r="AR59" s="19"/>
    </row>
    <row r="60" spans="2:44" s="1" customFormat="1" ht="12.75">
      <c r="B60" s="31"/>
      <c r="D60" s="42" t="s">
        <v>48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49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48</v>
      </c>
      <c r="AI60" s="33"/>
      <c r="AJ60" s="33"/>
      <c r="AK60" s="33"/>
      <c r="AL60" s="33"/>
      <c r="AM60" s="42" t="s">
        <v>49</v>
      </c>
      <c r="AN60" s="33"/>
      <c r="AO60" s="33"/>
      <c r="AR60" s="31"/>
    </row>
    <row r="61" spans="2:44">
      <c r="B61" s="19"/>
      <c r="AR61" s="19"/>
    </row>
    <row r="62" spans="2:44">
      <c r="B62" s="19"/>
      <c r="AR62" s="19"/>
    </row>
    <row r="63" spans="2:44">
      <c r="B63" s="19"/>
      <c r="AR63" s="19"/>
    </row>
    <row r="64" spans="2:44" s="1" customFormat="1" ht="12.75">
      <c r="B64" s="31"/>
      <c r="D64" s="40" t="s">
        <v>50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51</v>
      </c>
      <c r="AI64" s="41"/>
      <c r="AJ64" s="41"/>
      <c r="AK64" s="41"/>
      <c r="AL64" s="41"/>
      <c r="AM64" s="41"/>
      <c r="AN64" s="41"/>
      <c r="AO64" s="41"/>
      <c r="AR64" s="31"/>
    </row>
    <row r="65" spans="2:44">
      <c r="B65" s="19"/>
      <c r="AR65" s="19"/>
    </row>
    <row r="66" spans="2:44">
      <c r="B66" s="19"/>
      <c r="AR66" s="19"/>
    </row>
    <row r="67" spans="2:44">
      <c r="B67" s="19"/>
      <c r="AR67" s="19"/>
    </row>
    <row r="68" spans="2:44">
      <c r="B68" s="19"/>
      <c r="AR68" s="19"/>
    </row>
    <row r="69" spans="2:44">
      <c r="B69" s="19"/>
      <c r="AR69" s="19"/>
    </row>
    <row r="70" spans="2:44">
      <c r="B70" s="19"/>
      <c r="AR70" s="19"/>
    </row>
    <row r="71" spans="2:44">
      <c r="B71" s="19"/>
      <c r="AR71" s="19"/>
    </row>
    <row r="72" spans="2:44">
      <c r="B72" s="19"/>
      <c r="AR72" s="19"/>
    </row>
    <row r="73" spans="2:44">
      <c r="B73" s="19"/>
      <c r="AR73" s="19"/>
    </row>
    <row r="74" spans="2:44">
      <c r="B74" s="19"/>
      <c r="AR74" s="19"/>
    </row>
    <row r="75" spans="2:44" s="1" customFormat="1" ht="12.75">
      <c r="B75" s="31"/>
      <c r="D75" s="42" t="s">
        <v>48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49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48</v>
      </c>
      <c r="AI75" s="33"/>
      <c r="AJ75" s="33"/>
      <c r="AK75" s="33"/>
      <c r="AL75" s="33"/>
      <c r="AM75" s="42" t="s">
        <v>49</v>
      </c>
      <c r="AN75" s="33"/>
      <c r="AO75" s="33"/>
      <c r="AR75" s="31"/>
    </row>
    <row r="76" spans="2:44" s="1" customFormat="1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5" customHeight="1">
      <c r="B82" s="31"/>
      <c r="C82" s="20" t="s">
        <v>52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11_2025</v>
      </c>
      <c r="AR84" s="47"/>
    </row>
    <row r="85" spans="1:91" s="4" customFormat="1" ht="36.950000000000003" customHeight="1">
      <c r="B85" s="48"/>
      <c r="C85" s="49" t="s">
        <v>16</v>
      </c>
      <c r="L85" s="197" t="str">
        <f>K6</f>
        <v>Stavební úpravy BD Modřany - Pod Sady 1710/30 a 1711/32</v>
      </c>
      <c r="M85" s="198"/>
      <c r="N85" s="198"/>
      <c r="O85" s="198"/>
      <c r="P85" s="198"/>
      <c r="Q85" s="198"/>
      <c r="R85" s="198"/>
      <c r="S85" s="198"/>
      <c r="T85" s="198"/>
      <c r="U85" s="198"/>
      <c r="V85" s="198"/>
      <c r="W85" s="198"/>
      <c r="X85" s="198"/>
      <c r="Y85" s="198"/>
      <c r="Z85" s="198"/>
      <c r="AA85" s="198"/>
      <c r="AB85" s="198"/>
      <c r="AC85" s="198"/>
      <c r="AD85" s="198"/>
      <c r="AE85" s="198"/>
      <c r="AF85" s="198"/>
      <c r="AG85" s="198"/>
      <c r="AH85" s="198"/>
      <c r="AI85" s="198"/>
      <c r="AJ85" s="198"/>
      <c r="AR85" s="48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20</v>
      </c>
      <c r="L87" s="50" t="str">
        <f>IF(K8="","",K8)</f>
        <v xml:space="preserve"> </v>
      </c>
      <c r="AI87" s="26" t="s">
        <v>22</v>
      </c>
      <c r="AM87" s="199" t="str">
        <f>IF(AN8= "","",AN8)</f>
        <v>16. 4. 2025</v>
      </c>
      <c r="AN87" s="199"/>
      <c r="AR87" s="31"/>
    </row>
    <row r="88" spans="1:91" s="1" customFormat="1" ht="6.95" customHeight="1">
      <c r="B88" s="31"/>
      <c r="AR88" s="31"/>
    </row>
    <row r="89" spans="1:91" s="1" customFormat="1" ht="15.2" customHeight="1">
      <c r="B89" s="31"/>
      <c r="C89" s="26" t="s">
        <v>24</v>
      </c>
      <c r="L89" s="3" t="str">
        <f>IF(E11= "","",E11)</f>
        <v xml:space="preserve"> </v>
      </c>
      <c r="AI89" s="26" t="s">
        <v>29</v>
      </c>
      <c r="AM89" s="200" t="str">
        <f>IF(E17="","",E17)</f>
        <v xml:space="preserve"> </v>
      </c>
      <c r="AN89" s="201"/>
      <c r="AO89" s="201"/>
      <c r="AP89" s="201"/>
      <c r="AR89" s="31"/>
      <c r="AS89" s="202" t="s">
        <v>53</v>
      </c>
      <c r="AT89" s="203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31"/>
      <c r="C90" s="26" t="s">
        <v>27</v>
      </c>
      <c r="L90" s="3" t="str">
        <f>IF(E14= "Vyplň údaj","",E14)</f>
        <v/>
      </c>
      <c r="AI90" s="26" t="s">
        <v>31</v>
      </c>
      <c r="AM90" s="200" t="str">
        <f>IF(E20="","",E20)</f>
        <v xml:space="preserve"> </v>
      </c>
      <c r="AN90" s="201"/>
      <c r="AO90" s="201"/>
      <c r="AP90" s="201"/>
      <c r="AR90" s="31"/>
      <c r="AS90" s="204"/>
      <c r="AT90" s="205"/>
      <c r="BD90" s="55"/>
    </row>
    <row r="91" spans="1:91" s="1" customFormat="1" ht="10.9" customHeight="1">
      <c r="B91" s="31"/>
      <c r="AR91" s="31"/>
      <c r="AS91" s="204"/>
      <c r="AT91" s="205"/>
      <c r="BD91" s="55"/>
    </row>
    <row r="92" spans="1:91" s="1" customFormat="1" ht="29.25" customHeight="1">
      <c r="B92" s="31"/>
      <c r="C92" s="192" t="s">
        <v>54</v>
      </c>
      <c r="D92" s="193"/>
      <c r="E92" s="193"/>
      <c r="F92" s="193"/>
      <c r="G92" s="193"/>
      <c r="H92" s="56"/>
      <c r="I92" s="194" t="s">
        <v>55</v>
      </c>
      <c r="J92" s="193"/>
      <c r="K92" s="193"/>
      <c r="L92" s="193"/>
      <c r="M92" s="193"/>
      <c r="N92" s="193"/>
      <c r="O92" s="193"/>
      <c r="P92" s="193"/>
      <c r="Q92" s="193"/>
      <c r="R92" s="193"/>
      <c r="S92" s="193"/>
      <c r="T92" s="193"/>
      <c r="U92" s="193"/>
      <c r="V92" s="193"/>
      <c r="W92" s="193"/>
      <c r="X92" s="193"/>
      <c r="Y92" s="193"/>
      <c r="Z92" s="193"/>
      <c r="AA92" s="193"/>
      <c r="AB92" s="193"/>
      <c r="AC92" s="193"/>
      <c r="AD92" s="193"/>
      <c r="AE92" s="193"/>
      <c r="AF92" s="193"/>
      <c r="AG92" s="195" t="s">
        <v>56</v>
      </c>
      <c r="AH92" s="193"/>
      <c r="AI92" s="193"/>
      <c r="AJ92" s="193"/>
      <c r="AK92" s="193"/>
      <c r="AL92" s="193"/>
      <c r="AM92" s="193"/>
      <c r="AN92" s="194" t="s">
        <v>57</v>
      </c>
      <c r="AO92" s="193"/>
      <c r="AP92" s="196"/>
      <c r="AQ92" s="57" t="s">
        <v>58</v>
      </c>
      <c r="AR92" s="31"/>
      <c r="AS92" s="58" t="s">
        <v>59</v>
      </c>
      <c r="AT92" s="59" t="s">
        <v>60</v>
      </c>
      <c r="AU92" s="59" t="s">
        <v>61</v>
      </c>
      <c r="AV92" s="59" t="s">
        <v>62</v>
      </c>
      <c r="AW92" s="59" t="s">
        <v>63</v>
      </c>
      <c r="AX92" s="59" t="s">
        <v>64</v>
      </c>
      <c r="AY92" s="59" t="s">
        <v>65</v>
      </c>
      <c r="AZ92" s="59" t="s">
        <v>66</v>
      </c>
      <c r="BA92" s="59" t="s">
        <v>67</v>
      </c>
      <c r="BB92" s="59" t="s">
        <v>68</v>
      </c>
      <c r="BC92" s="59" t="s">
        <v>69</v>
      </c>
      <c r="BD92" s="60" t="s">
        <v>70</v>
      </c>
    </row>
    <row r="93" spans="1:91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71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90">
        <f>ROUND(SUM(AG95:AG96),2)</f>
        <v>0</v>
      </c>
      <c r="AH94" s="190"/>
      <c r="AI94" s="190"/>
      <c r="AJ94" s="190"/>
      <c r="AK94" s="190"/>
      <c r="AL94" s="190"/>
      <c r="AM94" s="190"/>
      <c r="AN94" s="191">
        <f>SUM(AG94,AT94)</f>
        <v>0</v>
      </c>
      <c r="AO94" s="191"/>
      <c r="AP94" s="191"/>
      <c r="AQ94" s="66" t="s">
        <v>1</v>
      </c>
      <c r="AR94" s="62"/>
      <c r="AS94" s="67">
        <f>ROUND(SUM(AS95:AS96),2)</f>
        <v>0</v>
      </c>
      <c r="AT94" s="68">
        <f>ROUND(SUM(AV94:AW94),2)</f>
        <v>0</v>
      </c>
      <c r="AU94" s="69">
        <f>ROUND(SUM(AU95:AU96),5)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ROUND(SUM(AZ95:AZ96),2)</f>
        <v>0</v>
      </c>
      <c r="BA94" s="68">
        <f>ROUND(SUM(BA95:BA96),2)</f>
        <v>0</v>
      </c>
      <c r="BB94" s="68">
        <f>ROUND(SUM(BB95:BB96),2)</f>
        <v>0</v>
      </c>
      <c r="BC94" s="68">
        <f>ROUND(SUM(BC95:BC96),2)</f>
        <v>0</v>
      </c>
      <c r="BD94" s="70">
        <f>ROUND(SUM(BD95:BD96),2)</f>
        <v>0</v>
      </c>
      <c r="BS94" s="71" t="s">
        <v>72</v>
      </c>
      <c r="BT94" s="71" t="s">
        <v>73</v>
      </c>
      <c r="BU94" s="72" t="s">
        <v>74</v>
      </c>
      <c r="BV94" s="71" t="s">
        <v>75</v>
      </c>
      <c r="BW94" s="71" t="s">
        <v>4</v>
      </c>
      <c r="BX94" s="71" t="s">
        <v>76</v>
      </c>
      <c r="CL94" s="71" t="s">
        <v>1</v>
      </c>
    </row>
    <row r="95" spans="1:91" s="6" customFormat="1" ht="16.5" customHeight="1">
      <c r="A95" s="73" t="s">
        <v>77</v>
      </c>
      <c r="B95" s="74"/>
      <c r="C95" s="75"/>
      <c r="D95" s="189" t="s">
        <v>78</v>
      </c>
      <c r="E95" s="189"/>
      <c r="F95" s="189"/>
      <c r="G95" s="189"/>
      <c r="H95" s="189"/>
      <c r="I95" s="76"/>
      <c r="J95" s="189" t="s">
        <v>79</v>
      </c>
      <c r="K95" s="189"/>
      <c r="L95" s="189"/>
      <c r="M95" s="189"/>
      <c r="N95" s="189"/>
      <c r="O95" s="189"/>
      <c r="P95" s="189"/>
      <c r="Q95" s="189"/>
      <c r="R95" s="189"/>
      <c r="S95" s="189"/>
      <c r="T95" s="189"/>
      <c r="U95" s="189"/>
      <c r="V95" s="189"/>
      <c r="W95" s="189"/>
      <c r="X95" s="189"/>
      <c r="Y95" s="189"/>
      <c r="Z95" s="189"/>
      <c r="AA95" s="189"/>
      <c r="AB95" s="189"/>
      <c r="AC95" s="189"/>
      <c r="AD95" s="189"/>
      <c r="AE95" s="189"/>
      <c r="AF95" s="189"/>
      <c r="AG95" s="187">
        <f>'01 - SO 01 Stavební část'!J30</f>
        <v>0</v>
      </c>
      <c r="AH95" s="188"/>
      <c r="AI95" s="188"/>
      <c r="AJ95" s="188"/>
      <c r="AK95" s="188"/>
      <c r="AL95" s="188"/>
      <c r="AM95" s="188"/>
      <c r="AN95" s="187">
        <f>SUM(AG95,AT95)</f>
        <v>0</v>
      </c>
      <c r="AO95" s="188"/>
      <c r="AP95" s="188"/>
      <c r="AQ95" s="77" t="s">
        <v>80</v>
      </c>
      <c r="AR95" s="74"/>
      <c r="AS95" s="78">
        <v>0</v>
      </c>
      <c r="AT95" s="79">
        <f>ROUND(SUM(AV95:AW95),2)</f>
        <v>0</v>
      </c>
      <c r="AU95" s="80">
        <f>'01 - SO 01 Stavební část'!P133</f>
        <v>0</v>
      </c>
      <c r="AV95" s="79">
        <f>'01 - SO 01 Stavební část'!J33</f>
        <v>0</v>
      </c>
      <c r="AW95" s="79">
        <f>'01 - SO 01 Stavební část'!J34</f>
        <v>0</v>
      </c>
      <c r="AX95" s="79">
        <f>'01 - SO 01 Stavební část'!J35</f>
        <v>0</v>
      </c>
      <c r="AY95" s="79">
        <f>'01 - SO 01 Stavební část'!J36</f>
        <v>0</v>
      </c>
      <c r="AZ95" s="79">
        <f>'01 - SO 01 Stavební část'!F33</f>
        <v>0</v>
      </c>
      <c r="BA95" s="79">
        <f>'01 - SO 01 Stavební část'!F34</f>
        <v>0</v>
      </c>
      <c r="BB95" s="79">
        <f>'01 - SO 01 Stavební část'!F35</f>
        <v>0</v>
      </c>
      <c r="BC95" s="79">
        <f>'01 - SO 01 Stavební část'!F36</f>
        <v>0</v>
      </c>
      <c r="BD95" s="81">
        <f>'01 - SO 01 Stavební část'!F37</f>
        <v>0</v>
      </c>
      <c r="BT95" s="82" t="s">
        <v>81</v>
      </c>
      <c r="BV95" s="82" t="s">
        <v>75</v>
      </c>
      <c r="BW95" s="82" t="s">
        <v>82</v>
      </c>
      <c r="BX95" s="82" t="s">
        <v>4</v>
      </c>
      <c r="CL95" s="82" t="s">
        <v>1</v>
      </c>
      <c r="CM95" s="82" t="s">
        <v>81</v>
      </c>
    </row>
    <row r="96" spans="1:91" s="6" customFormat="1" ht="16.5" customHeight="1">
      <c r="A96" s="73" t="s">
        <v>77</v>
      </c>
      <c r="B96" s="74"/>
      <c r="C96" s="75"/>
      <c r="D96" s="189" t="s">
        <v>83</v>
      </c>
      <c r="E96" s="189"/>
      <c r="F96" s="189"/>
      <c r="G96" s="189"/>
      <c r="H96" s="189"/>
      <c r="I96" s="76"/>
      <c r="J96" s="189" t="s">
        <v>84</v>
      </c>
      <c r="K96" s="189"/>
      <c r="L96" s="189"/>
      <c r="M96" s="189"/>
      <c r="N96" s="189"/>
      <c r="O96" s="189"/>
      <c r="P96" s="189"/>
      <c r="Q96" s="189"/>
      <c r="R96" s="189"/>
      <c r="S96" s="189"/>
      <c r="T96" s="189"/>
      <c r="U96" s="189"/>
      <c r="V96" s="189"/>
      <c r="W96" s="189"/>
      <c r="X96" s="189"/>
      <c r="Y96" s="189"/>
      <c r="Z96" s="189"/>
      <c r="AA96" s="189"/>
      <c r="AB96" s="189"/>
      <c r="AC96" s="189"/>
      <c r="AD96" s="189"/>
      <c r="AE96" s="189"/>
      <c r="AF96" s="189"/>
      <c r="AG96" s="187">
        <f>'901 - VON'!J30</f>
        <v>0</v>
      </c>
      <c r="AH96" s="188"/>
      <c r="AI96" s="188"/>
      <c r="AJ96" s="188"/>
      <c r="AK96" s="188"/>
      <c r="AL96" s="188"/>
      <c r="AM96" s="188"/>
      <c r="AN96" s="187">
        <f>SUM(AG96,AT96)</f>
        <v>0</v>
      </c>
      <c r="AO96" s="188"/>
      <c r="AP96" s="188"/>
      <c r="AQ96" s="77" t="s">
        <v>84</v>
      </c>
      <c r="AR96" s="74"/>
      <c r="AS96" s="83">
        <v>0</v>
      </c>
      <c r="AT96" s="84">
        <f>ROUND(SUM(AV96:AW96),2)</f>
        <v>0</v>
      </c>
      <c r="AU96" s="85">
        <f>'901 - VON'!P120</f>
        <v>0</v>
      </c>
      <c r="AV96" s="84">
        <f>'901 - VON'!J33</f>
        <v>0</v>
      </c>
      <c r="AW96" s="84">
        <f>'901 - VON'!J34</f>
        <v>0</v>
      </c>
      <c r="AX96" s="84">
        <f>'901 - VON'!J35</f>
        <v>0</v>
      </c>
      <c r="AY96" s="84">
        <f>'901 - VON'!J36</f>
        <v>0</v>
      </c>
      <c r="AZ96" s="84">
        <f>'901 - VON'!F33</f>
        <v>0</v>
      </c>
      <c r="BA96" s="84">
        <f>'901 - VON'!F34</f>
        <v>0</v>
      </c>
      <c r="BB96" s="84">
        <f>'901 - VON'!F35</f>
        <v>0</v>
      </c>
      <c r="BC96" s="84">
        <f>'901 - VON'!F36</f>
        <v>0</v>
      </c>
      <c r="BD96" s="86">
        <f>'901 - VON'!F37</f>
        <v>0</v>
      </c>
      <c r="BT96" s="82" t="s">
        <v>81</v>
      </c>
      <c r="BV96" s="82" t="s">
        <v>75</v>
      </c>
      <c r="BW96" s="82" t="s">
        <v>85</v>
      </c>
      <c r="BX96" s="82" t="s">
        <v>4</v>
      </c>
      <c r="CL96" s="82" t="s">
        <v>1</v>
      </c>
      <c r="CM96" s="82" t="s">
        <v>81</v>
      </c>
    </row>
    <row r="97" spans="2:44" s="1" customFormat="1" ht="30" customHeight="1">
      <c r="B97" s="31"/>
      <c r="AR97" s="31"/>
    </row>
    <row r="98" spans="2:44" s="1" customFormat="1" ht="6.95" customHeight="1">
      <c r="B98" s="43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  <c r="AL98" s="44"/>
      <c r="AM98" s="44"/>
      <c r="AN98" s="44"/>
      <c r="AO98" s="44"/>
      <c r="AP98" s="44"/>
      <c r="AQ98" s="44"/>
      <c r="AR98" s="31"/>
    </row>
  </sheetData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</mergeCells>
  <hyperlinks>
    <hyperlink ref="A95" location="'01 - SO 01 Stavební část'!C2" display="/" xr:uid="{00000000-0004-0000-0000-000000000000}"/>
    <hyperlink ref="A96" location="'901 - VON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679"/>
  <sheetViews>
    <sheetView showGridLines="0" topLeftCell="A659" workbookViewId="0">
      <selection activeCell="H669" sqref="H66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5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6" t="s">
        <v>82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81</v>
      </c>
    </row>
    <row r="4" spans="2:46" ht="24.95" customHeight="1">
      <c r="B4" s="19"/>
      <c r="D4" s="20" t="s">
        <v>86</v>
      </c>
      <c r="L4" s="19"/>
      <c r="M4" s="87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5" t="str">
        <f>'Rekapitulace stavby'!K6</f>
        <v>Stavební úpravy BD Modřany - Pod Sady 1710/30 a 1711/32</v>
      </c>
      <c r="F7" s="226"/>
      <c r="G7" s="226"/>
      <c r="H7" s="226"/>
      <c r="L7" s="19"/>
    </row>
    <row r="8" spans="2:46" s="1" customFormat="1" ht="12" customHeight="1">
      <c r="B8" s="31"/>
      <c r="D8" s="26" t="s">
        <v>87</v>
      </c>
      <c r="L8" s="31"/>
    </row>
    <row r="9" spans="2:46" s="1" customFormat="1" ht="16.5" customHeight="1">
      <c r="B9" s="31"/>
      <c r="E9" s="197" t="s">
        <v>88</v>
      </c>
      <c r="F9" s="224"/>
      <c r="G9" s="224"/>
      <c r="H9" s="224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16. 4. 2025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26</v>
      </c>
      <c r="J15" s="24" t="str">
        <f>IF('Rekapitulace stavby'!AN11="","",'Rekapitulace stavby'!AN11)</f>
        <v/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27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7" t="str">
        <f>'Rekapitulace stavby'!E14</f>
        <v>Vyplň údaj</v>
      </c>
      <c r="F18" s="216"/>
      <c r="G18" s="216"/>
      <c r="H18" s="216"/>
      <c r="I18" s="26" t="s">
        <v>26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29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26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31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26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32</v>
      </c>
      <c r="L26" s="31"/>
    </row>
    <row r="27" spans="2:12" s="7" customFormat="1" ht="16.5" customHeight="1">
      <c r="B27" s="88"/>
      <c r="E27" s="220" t="s">
        <v>1</v>
      </c>
      <c r="F27" s="220"/>
      <c r="G27" s="220"/>
      <c r="H27" s="220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33</v>
      </c>
      <c r="J30" s="65">
        <f>ROUND(J133,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35</v>
      </c>
      <c r="I32" s="34" t="s">
        <v>34</v>
      </c>
      <c r="J32" s="34" t="s">
        <v>36</v>
      </c>
      <c r="L32" s="31"/>
    </row>
    <row r="33" spans="2:12" s="1" customFormat="1" ht="14.45" customHeight="1">
      <c r="B33" s="31"/>
      <c r="D33" s="54" t="s">
        <v>37</v>
      </c>
      <c r="E33" s="26" t="s">
        <v>38</v>
      </c>
      <c r="F33" s="90">
        <f>ROUND((SUM(BE133:BE678)),  2)</f>
        <v>0</v>
      </c>
      <c r="I33" s="91">
        <v>0.21</v>
      </c>
      <c r="J33" s="90">
        <f>ROUND(((SUM(BE133:BE678))*I33),  2)</f>
        <v>0</v>
      </c>
      <c r="L33" s="31"/>
    </row>
    <row r="34" spans="2:12" s="1" customFormat="1" ht="14.45" customHeight="1">
      <c r="B34" s="31"/>
      <c r="E34" s="26" t="s">
        <v>39</v>
      </c>
      <c r="F34" s="90">
        <f>ROUND((SUM(BF133:BF678)),  2)</f>
        <v>0</v>
      </c>
      <c r="I34" s="91">
        <v>0.12</v>
      </c>
      <c r="J34" s="90">
        <f>ROUND(((SUM(BF133:BF678))*I34),  2)</f>
        <v>0</v>
      </c>
      <c r="L34" s="31"/>
    </row>
    <row r="35" spans="2:12" s="1" customFormat="1" ht="14.45" hidden="1" customHeight="1">
      <c r="B35" s="31"/>
      <c r="E35" s="26" t="s">
        <v>40</v>
      </c>
      <c r="F35" s="90">
        <f>ROUND((SUM(BG133:BG678)),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41</v>
      </c>
      <c r="F36" s="90">
        <f>ROUND((SUM(BH133:BH678)),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42</v>
      </c>
      <c r="F37" s="90">
        <f>ROUND((SUM(BI133:BI678)),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43</v>
      </c>
      <c r="E39" s="56"/>
      <c r="F39" s="56"/>
      <c r="G39" s="94" t="s">
        <v>44</v>
      </c>
      <c r="H39" s="95" t="s">
        <v>45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31"/>
      <c r="D61" s="42" t="s">
        <v>48</v>
      </c>
      <c r="E61" s="33"/>
      <c r="F61" s="98" t="s">
        <v>49</v>
      </c>
      <c r="G61" s="42" t="s">
        <v>48</v>
      </c>
      <c r="H61" s="33"/>
      <c r="I61" s="33"/>
      <c r="J61" s="99" t="s">
        <v>49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31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31"/>
      <c r="D76" s="42" t="s">
        <v>48</v>
      </c>
      <c r="E76" s="33"/>
      <c r="F76" s="98" t="s">
        <v>49</v>
      </c>
      <c r="G76" s="42" t="s">
        <v>48</v>
      </c>
      <c r="H76" s="33"/>
      <c r="I76" s="33"/>
      <c r="J76" s="99" t="s">
        <v>49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89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5" t="str">
        <f>E7</f>
        <v>Stavební úpravy BD Modřany - Pod Sady 1710/30 a 1711/32</v>
      </c>
      <c r="F85" s="226"/>
      <c r="G85" s="226"/>
      <c r="H85" s="226"/>
      <c r="L85" s="31"/>
    </row>
    <row r="86" spans="2:47" s="1" customFormat="1" ht="12" customHeight="1">
      <c r="B86" s="31"/>
      <c r="C86" s="26" t="s">
        <v>87</v>
      </c>
      <c r="L86" s="31"/>
    </row>
    <row r="87" spans="2:47" s="1" customFormat="1" ht="16.5" customHeight="1">
      <c r="B87" s="31"/>
      <c r="E87" s="197" t="str">
        <f>E9</f>
        <v>01 - SO 01 Stavební část</v>
      </c>
      <c r="F87" s="224"/>
      <c r="G87" s="224"/>
      <c r="H87" s="224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16. 4. 2025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 xml:space="preserve"> </v>
      </c>
      <c r="I91" s="26" t="s">
        <v>29</v>
      </c>
      <c r="J91" s="29" t="str">
        <f>E21</f>
        <v xml:space="preserve"> </v>
      </c>
      <c r="L91" s="31"/>
    </row>
    <row r="92" spans="2:47" s="1" customFormat="1" ht="15.2" customHeight="1">
      <c r="B92" s="31"/>
      <c r="C92" s="26" t="s">
        <v>27</v>
      </c>
      <c r="F92" s="24" t="str">
        <f>IF(E18="","",E18)</f>
        <v>Vyplň údaj</v>
      </c>
      <c r="I92" s="26" t="s">
        <v>31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90</v>
      </c>
      <c r="D94" s="92"/>
      <c r="E94" s="92"/>
      <c r="F94" s="92"/>
      <c r="G94" s="92"/>
      <c r="H94" s="92"/>
      <c r="I94" s="92"/>
      <c r="J94" s="101" t="s">
        <v>91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92</v>
      </c>
      <c r="J96" s="65">
        <f>J133</f>
        <v>0</v>
      </c>
      <c r="L96" s="31"/>
      <c r="AU96" s="16" t="s">
        <v>93</v>
      </c>
    </row>
    <row r="97" spans="2:12" s="8" customFormat="1" ht="24.95" customHeight="1">
      <c r="B97" s="103"/>
      <c r="D97" s="104" t="s">
        <v>94</v>
      </c>
      <c r="E97" s="105"/>
      <c r="F97" s="105"/>
      <c r="G97" s="105"/>
      <c r="H97" s="105"/>
      <c r="I97" s="105"/>
      <c r="J97" s="106">
        <f>J134</f>
        <v>0</v>
      </c>
      <c r="L97" s="103"/>
    </row>
    <row r="98" spans="2:12" s="9" customFormat="1" ht="19.899999999999999" customHeight="1">
      <c r="B98" s="107"/>
      <c r="D98" s="108" t="s">
        <v>95</v>
      </c>
      <c r="E98" s="109"/>
      <c r="F98" s="109"/>
      <c r="G98" s="109"/>
      <c r="H98" s="109"/>
      <c r="I98" s="109"/>
      <c r="J98" s="110">
        <f>J135</f>
        <v>0</v>
      </c>
      <c r="L98" s="107"/>
    </row>
    <row r="99" spans="2:12" s="9" customFormat="1" ht="19.899999999999999" customHeight="1">
      <c r="B99" s="107"/>
      <c r="D99" s="108" t="s">
        <v>96</v>
      </c>
      <c r="E99" s="109"/>
      <c r="F99" s="109"/>
      <c r="G99" s="109"/>
      <c r="H99" s="109"/>
      <c r="I99" s="109"/>
      <c r="J99" s="110">
        <f>J163</f>
        <v>0</v>
      </c>
      <c r="L99" s="107"/>
    </row>
    <row r="100" spans="2:12" s="9" customFormat="1" ht="19.899999999999999" customHeight="1">
      <c r="B100" s="107"/>
      <c r="D100" s="108" t="s">
        <v>97</v>
      </c>
      <c r="E100" s="109"/>
      <c r="F100" s="109"/>
      <c r="G100" s="109"/>
      <c r="H100" s="109"/>
      <c r="I100" s="109"/>
      <c r="J100" s="110">
        <f>J173</f>
        <v>0</v>
      </c>
      <c r="L100" s="107"/>
    </row>
    <row r="101" spans="2:12" s="9" customFormat="1" ht="19.899999999999999" customHeight="1">
      <c r="B101" s="107"/>
      <c r="D101" s="108" t="s">
        <v>98</v>
      </c>
      <c r="E101" s="109"/>
      <c r="F101" s="109"/>
      <c r="G101" s="109"/>
      <c r="H101" s="109"/>
      <c r="I101" s="109"/>
      <c r="J101" s="110">
        <f>J300</f>
        <v>0</v>
      </c>
      <c r="L101" s="107"/>
    </row>
    <row r="102" spans="2:12" s="9" customFormat="1" ht="19.899999999999999" customHeight="1">
      <c r="B102" s="107"/>
      <c r="D102" s="108" t="s">
        <v>99</v>
      </c>
      <c r="E102" s="109"/>
      <c r="F102" s="109"/>
      <c r="G102" s="109"/>
      <c r="H102" s="109"/>
      <c r="I102" s="109"/>
      <c r="J102" s="110">
        <f>J350</f>
        <v>0</v>
      </c>
      <c r="L102" s="107"/>
    </row>
    <row r="103" spans="2:12" s="9" customFormat="1" ht="19.899999999999999" customHeight="1">
      <c r="B103" s="107"/>
      <c r="D103" s="108" t="s">
        <v>100</v>
      </c>
      <c r="E103" s="109"/>
      <c r="F103" s="109"/>
      <c r="G103" s="109"/>
      <c r="H103" s="109"/>
      <c r="I103" s="109"/>
      <c r="J103" s="110">
        <f>J378</f>
        <v>0</v>
      </c>
      <c r="L103" s="107"/>
    </row>
    <row r="104" spans="2:12" s="8" customFormat="1" ht="24.95" customHeight="1">
      <c r="B104" s="103"/>
      <c r="D104" s="104" t="s">
        <v>101</v>
      </c>
      <c r="E104" s="105"/>
      <c r="F104" s="105"/>
      <c r="G104" s="105"/>
      <c r="H104" s="105"/>
      <c r="I104" s="105"/>
      <c r="J104" s="106">
        <f>J381</f>
        <v>0</v>
      </c>
      <c r="L104" s="103"/>
    </row>
    <row r="105" spans="2:12" s="9" customFormat="1" ht="19.899999999999999" customHeight="1">
      <c r="B105" s="107"/>
      <c r="D105" s="108" t="s">
        <v>102</v>
      </c>
      <c r="E105" s="109"/>
      <c r="F105" s="109"/>
      <c r="G105" s="109"/>
      <c r="H105" s="109"/>
      <c r="I105" s="109"/>
      <c r="J105" s="110">
        <f>J382</f>
        <v>0</v>
      </c>
      <c r="L105" s="107"/>
    </row>
    <row r="106" spans="2:12" s="9" customFormat="1" ht="19.899999999999999" customHeight="1">
      <c r="B106" s="107"/>
      <c r="D106" s="108" t="s">
        <v>103</v>
      </c>
      <c r="E106" s="109"/>
      <c r="F106" s="109"/>
      <c r="G106" s="109"/>
      <c r="H106" s="109"/>
      <c r="I106" s="109"/>
      <c r="J106" s="110">
        <f>J427</f>
        <v>0</v>
      </c>
      <c r="L106" s="107"/>
    </row>
    <row r="107" spans="2:12" s="9" customFormat="1" ht="19.899999999999999" customHeight="1">
      <c r="B107" s="107"/>
      <c r="D107" s="108" t="s">
        <v>104</v>
      </c>
      <c r="E107" s="109"/>
      <c r="F107" s="109"/>
      <c r="G107" s="109"/>
      <c r="H107" s="109"/>
      <c r="I107" s="109"/>
      <c r="J107" s="110">
        <f>J457</f>
        <v>0</v>
      </c>
      <c r="L107" s="107"/>
    </row>
    <row r="108" spans="2:12" s="9" customFormat="1" ht="19.899999999999999" customHeight="1">
      <c r="B108" s="107"/>
      <c r="D108" s="108" t="s">
        <v>105</v>
      </c>
      <c r="E108" s="109"/>
      <c r="F108" s="109"/>
      <c r="G108" s="109"/>
      <c r="H108" s="109"/>
      <c r="I108" s="109"/>
      <c r="J108" s="110">
        <f>J497</f>
        <v>0</v>
      </c>
      <c r="L108" s="107"/>
    </row>
    <row r="109" spans="2:12" s="9" customFormat="1" ht="19.899999999999999" customHeight="1">
      <c r="B109" s="107"/>
      <c r="D109" s="108" t="s">
        <v>106</v>
      </c>
      <c r="E109" s="109"/>
      <c r="F109" s="109"/>
      <c r="G109" s="109"/>
      <c r="H109" s="109"/>
      <c r="I109" s="109"/>
      <c r="J109" s="110">
        <f>J616</f>
        <v>0</v>
      </c>
      <c r="L109" s="107"/>
    </row>
    <row r="110" spans="2:12" s="9" customFormat="1" ht="19.899999999999999" customHeight="1">
      <c r="B110" s="107"/>
      <c r="D110" s="108" t="s">
        <v>107</v>
      </c>
      <c r="E110" s="109"/>
      <c r="F110" s="109"/>
      <c r="G110" s="109"/>
      <c r="H110" s="109"/>
      <c r="I110" s="109"/>
      <c r="J110" s="110">
        <f>J657</f>
        <v>0</v>
      </c>
      <c r="L110" s="107"/>
    </row>
    <row r="111" spans="2:12" s="9" customFormat="1" ht="19.899999999999999" customHeight="1">
      <c r="B111" s="107"/>
      <c r="D111" s="108" t="s">
        <v>108</v>
      </c>
      <c r="E111" s="109"/>
      <c r="F111" s="109"/>
      <c r="G111" s="109"/>
      <c r="H111" s="109"/>
      <c r="I111" s="109"/>
      <c r="J111" s="110">
        <f>J669</f>
        <v>0</v>
      </c>
      <c r="L111" s="107"/>
    </row>
    <row r="112" spans="2:12" s="8" customFormat="1" ht="24.95" customHeight="1">
      <c r="B112" s="103"/>
      <c r="D112" s="104" t="s">
        <v>109</v>
      </c>
      <c r="E112" s="105"/>
      <c r="F112" s="105"/>
      <c r="G112" s="105"/>
      <c r="H112" s="105"/>
      <c r="I112" s="105"/>
      <c r="J112" s="106">
        <f>J675</f>
        <v>0</v>
      </c>
      <c r="L112" s="103"/>
    </row>
    <row r="113" spans="2:12" s="9" customFormat="1" ht="19.899999999999999" customHeight="1">
      <c r="B113" s="107"/>
      <c r="D113" s="108" t="s">
        <v>110</v>
      </c>
      <c r="E113" s="109"/>
      <c r="F113" s="109"/>
      <c r="G113" s="109"/>
      <c r="H113" s="109"/>
      <c r="I113" s="109"/>
      <c r="J113" s="110">
        <f>J676</f>
        <v>0</v>
      </c>
      <c r="L113" s="107"/>
    </row>
    <row r="114" spans="2:12" s="1" customFormat="1" ht="21.75" customHeight="1">
      <c r="B114" s="31"/>
      <c r="L114" s="31"/>
    </row>
    <row r="115" spans="2:12" s="1" customFormat="1" ht="6.95" customHeight="1">
      <c r="B115" s="43"/>
      <c r="C115" s="44"/>
      <c r="D115" s="44"/>
      <c r="E115" s="44"/>
      <c r="F115" s="44"/>
      <c r="G115" s="44"/>
      <c r="H115" s="44"/>
      <c r="I115" s="44"/>
      <c r="J115" s="44"/>
      <c r="K115" s="44"/>
      <c r="L115" s="31"/>
    </row>
    <row r="119" spans="2:12" s="1" customFormat="1" ht="6.95" customHeight="1">
      <c r="B119" s="45"/>
      <c r="C119" s="46"/>
      <c r="D119" s="46"/>
      <c r="E119" s="46"/>
      <c r="F119" s="46"/>
      <c r="G119" s="46"/>
      <c r="H119" s="46"/>
      <c r="I119" s="46"/>
      <c r="J119" s="46"/>
      <c r="K119" s="46"/>
      <c r="L119" s="31"/>
    </row>
    <row r="120" spans="2:12" s="1" customFormat="1" ht="24.95" customHeight="1">
      <c r="B120" s="31"/>
      <c r="C120" s="20" t="s">
        <v>111</v>
      </c>
      <c r="L120" s="31"/>
    </row>
    <row r="121" spans="2:12" s="1" customFormat="1" ht="6.95" customHeight="1">
      <c r="B121" s="31"/>
      <c r="L121" s="31"/>
    </row>
    <row r="122" spans="2:12" s="1" customFormat="1" ht="12" customHeight="1">
      <c r="B122" s="31"/>
      <c r="C122" s="26" t="s">
        <v>16</v>
      </c>
      <c r="L122" s="31"/>
    </row>
    <row r="123" spans="2:12" s="1" customFormat="1" ht="16.5" customHeight="1">
      <c r="B123" s="31"/>
      <c r="E123" s="225" t="str">
        <f>E7</f>
        <v>Stavební úpravy BD Modřany - Pod Sady 1710/30 a 1711/32</v>
      </c>
      <c r="F123" s="226"/>
      <c r="G123" s="226"/>
      <c r="H123" s="226"/>
      <c r="L123" s="31"/>
    </row>
    <row r="124" spans="2:12" s="1" customFormat="1" ht="12" customHeight="1">
      <c r="B124" s="31"/>
      <c r="C124" s="26" t="s">
        <v>87</v>
      </c>
      <c r="L124" s="31"/>
    </row>
    <row r="125" spans="2:12" s="1" customFormat="1" ht="16.5" customHeight="1">
      <c r="B125" s="31"/>
      <c r="E125" s="197" t="str">
        <f>E9</f>
        <v>01 - SO 01 Stavební část</v>
      </c>
      <c r="F125" s="224"/>
      <c r="G125" s="224"/>
      <c r="H125" s="224"/>
      <c r="L125" s="31"/>
    </row>
    <row r="126" spans="2:12" s="1" customFormat="1" ht="6.95" customHeight="1">
      <c r="B126" s="31"/>
      <c r="L126" s="31"/>
    </row>
    <row r="127" spans="2:12" s="1" customFormat="1" ht="12" customHeight="1">
      <c r="B127" s="31"/>
      <c r="C127" s="26" t="s">
        <v>20</v>
      </c>
      <c r="F127" s="24" t="str">
        <f>F12</f>
        <v xml:space="preserve"> </v>
      </c>
      <c r="I127" s="26" t="s">
        <v>22</v>
      </c>
      <c r="J127" s="51" t="str">
        <f>IF(J12="","",J12)</f>
        <v>16. 4. 2025</v>
      </c>
      <c r="L127" s="31"/>
    </row>
    <row r="128" spans="2:12" s="1" customFormat="1" ht="6.95" customHeight="1">
      <c r="B128" s="31"/>
      <c r="L128" s="31"/>
    </row>
    <row r="129" spans="2:65" s="1" customFormat="1" ht="15.2" customHeight="1">
      <c r="B129" s="31"/>
      <c r="C129" s="26" t="s">
        <v>24</v>
      </c>
      <c r="F129" s="24" t="str">
        <f>E15</f>
        <v xml:space="preserve"> </v>
      </c>
      <c r="I129" s="26" t="s">
        <v>29</v>
      </c>
      <c r="J129" s="29" t="str">
        <f>E21</f>
        <v xml:space="preserve"> </v>
      </c>
      <c r="L129" s="31"/>
    </row>
    <row r="130" spans="2:65" s="1" customFormat="1" ht="15.2" customHeight="1">
      <c r="B130" s="31"/>
      <c r="C130" s="26" t="s">
        <v>27</v>
      </c>
      <c r="F130" s="24" t="str">
        <f>IF(E18="","",E18)</f>
        <v>Vyplň údaj</v>
      </c>
      <c r="I130" s="26" t="s">
        <v>31</v>
      </c>
      <c r="J130" s="29" t="str">
        <f>E24</f>
        <v xml:space="preserve"> </v>
      </c>
      <c r="L130" s="31"/>
    </row>
    <row r="131" spans="2:65" s="1" customFormat="1" ht="10.35" customHeight="1">
      <c r="B131" s="31"/>
      <c r="L131" s="31"/>
    </row>
    <row r="132" spans="2:65" s="10" customFormat="1" ht="29.25" customHeight="1">
      <c r="B132" s="111"/>
      <c r="C132" s="112" t="s">
        <v>112</v>
      </c>
      <c r="D132" s="113" t="s">
        <v>58</v>
      </c>
      <c r="E132" s="113" t="s">
        <v>54</v>
      </c>
      <c r="F132" s="113" t="s">
        <v>55</v>
      </c>
      <c r="G132" s="113" t="s">
        <v>113</v>
      </c>
      <c r="H132" s="113" t="s">
        <v>114</v>
      </c>
      <c r="I132" s="113" t="s">
        <v>115</v>
      </c>
      <c r="J132" s="114" t="s">
        <v>91</v>
      </c>
      <c r="K132" s="115" t="s">
        <v>116</v>
      </c>
      <c r="L132" s="111"/>
      <c r="M132" s="58" t="s">
        <v>1</v>
      </c>
      <c r="N132" s="59" t="s">
        <v>37</v>
      </c>
      <c r="O132" s="59" t="s">
        <v>117</v>
      </c>
      <c r="P132" s="59" t="s">
        <v>118</v>
      </c>
      <c r="Q132" s="59" t="s">
        <v>119</v>
      </c>
      <c r="R132" s="59" t="s">
        <v>120</v>
      </c>
      <c r="S132" s="59" t="s">
        <v>121</v>
      </c>
      <c r="T132" s="60" t="s">
        <v>122</v>
      </c>
    </row>
    <row r="133" spans="2:65" s="1" customFormat="1" ht="22.9" customHeight="1">
      <c r="B133" s="31"/>
      <c r="C133" s="63" t="s">
        <v>123</v>
      </c>
      <c r="J133" s="116">
        <f>BK133</f>
        <v>0</v>
      </c>
      <c r="L133" s="31"/>
      <c r="M133" s="61"/>
      <c r="N133" s="52"/>
      <c r="O133" s="52"/>
      <c r="P133" s="117">
        <f>P134+P381+P675</f>
        <v>0</v>
      </c>
      <c r="Q133" s="52"/>
      <c r="R133" s="117">
        <f>R134+R381+R675</f>
        <v>86.159275989999998</v>
      </c>
      <c r="S133" s="52"/>
      <c r="T133" s="118">
        <f>T134+T381+T675</f>
        <v>56.424101980000003</v>
      </c>
      <c r="AT133" s="16" t="s">
        <v>72</v>
      </c>
      <c r="AU133" s="16" t="s">
        <v>93</v>
      </c>
      <c r="BK133" s="119">
        <f>BK134+BK381+BK675</f>
        <v>0</v>
      </c>
    </row>
    <row r="134" spans="2:65" s="11" customFormat="1" ht="25.9" customHeight="1">
      <c r="B134" s="120"/>
      <c r="D134" s="121" t="s">
        <v>72</v>
      </c>
      <c r="E134" s="122" t="s">
        <v>124</v>
      </c>
      <c r="F134" s="122" t="s">
        <v>125</v>
      </c>
      <c r="I134" s="123"/>
      <c r="J134" s="124">
        <f>BK134</f>
        <v>0</v>
      </c>
      <c r="L134" s="120"/>
      <c r="M134" s="125"/>
      <c r="P134" s="126">
        <f>P135+P163+P173+P300+P350+P378</f>
        <v>0</v>
      </c>
      <c r="R134" s="126">
        <f>R135+R163+R173+R300+R350+R378</f>
        <v>49.273049689999993</v>
      </c>
      <c r="T134" s="127">
        <f>T135+T163+T173+T300+T350+T378</f>
        <v>26.25</v>
      </c>
      <c r="AR134" s="121" t="s">
        <v>81</v>
      </c>
      <c r="AT134" s="128" t="s">
        <v>72</v>
      </c>
      <c r="AU134" s="128" t="s">
        <v>73</v>
      </c>
      <c r="AY134" s="121" t="s">
        <v>126</v>
      </c>
      <c r="BK134" s="129">
        <f>BK135+BK163+BK173+BK300+BK350+BK378</f>
        <v>0</v>
      </c>
    </row>
    <row r="135" spans="2:65" s="11" customFormat="1" ht="22.9" customHeight="1">
      <c r="B135" s="120"/>
      <c r="D135" s="121" t="s">
        <v>72</v>
      </c>
      <c r="E135" s="130" t="s">
        <v>81</v>
      </c>
      <c r="F135" s="130" t="s">
        <v>127</v>
      </c>
      <c r="I135" s="123"/>
      <c r="J135" s="131">
        <f>BK135</f>
        <v>0</v>
      </c>
      <c r="L135" s="120"/>
      <c r="M135" s="125"/>
      <c r="P135" s="126">
        <f>SUM(P136:P162)</f>
        <v>0</v>
      </c>
      <c r="R135" s="126">
        <f>SUM(R136:R162)</f>
        <v>0</v>
      </c>
      <c r="T135" s="127">
        <f>SUM(T136:T162)</f>
        <v>26.25</v>
      </c>
      <c r="AR135" s="121" t="s">
        <v>81</v>
      </c>
      <c r="AT135" s="128" t="s">
        <v>72</v>
      </c>
      <c r="AU135" s="128" t="s">
        <v>81</v>
      </c>
      <c r="AY135" s="121" t="s">
        <v>126</v>
      </c>
      <c r="BK135" s="129">
        <f>SUM(BK136:BK162)</f>
        <v>0</v>
      </c>
    </row>
    <row r="136" spans="2:65" s="1" customFormat="1" ht="24.2" customHeight="1">
      <c r="B136" s="132"/>
      <c r="C136" s="133" t="s">
        <v>81</v>
      </c>
      <c r="D136" s="133" t="s">
        <v>128</v>
      </c>
      <c r="E136" s="134" t="s">
        <v>129</v>
      </c>
      <c r="F136" s="135" t="s">
        <v>130</v>
      </c>
      <c r="G136" s="136" t="s">
        <v>131</v>
      </c>
      <c r="H136" s="137">
        <v>50</v>
      </c>
      <c r="I136" s="138"/>
      <c r="J136" s="139">
        <f>ROUND(I136*H136,2)</f>
        <v>0</v>
      </c>
      <c r="K136" s="140"/>
      <c r="L136" s="31"/>
      <c r="M136" s="141" t="s">
        <v>1</v>
      </c>
      <c r="N136" s="142" t="s">
        <v>39</v>
      </c>
      <c r="P136" s="143">
        <f>O136*H136</f>
        <v>0</v>
      </c>
      <c r="Q136" s="143">
        <v>0</v>
      </c>
      <c r="R136" s="143">
        <f>Q136*H136</f>
        <v>0</v>
      </c>
      <c r="S136" s="143">
        <v>0.23499999999999999</v>
      </c>
      <c r="T136" s="144">
        <f>S136*H136</f>
        <v>11.75</v>
      </c>
      <c r="AR136" s="145" t="s">
        <v>132</v>
      </c>
      <c r="AT136" s="145" t="s">
        <v>128</v>
      </c>
      <c r="AU136" s="145" t="s">
        <v>133</v>
      </c>
      <c r="AY136" s="16" t="s">
        <v>126</v>
      </c>
      <c r="BE136" s="146">
        <f>IF(N136="základní",J136,0)</f>
        <v>0</v>
      </c>
      <c r="BF136" s="146">
        <f>IF(N136="snížená",J136,0)</f>
        <v>0</v>
      </c>
      <c r="BG136" s="146">
        <f>IF(N136="zákl. přenesená",J136,0)</f>
        <v>0</v>
      </c>
      <c r="BH136" s="146">
        <f>IF(N136="sníž. přenesená",J136,0)</f>
        <v>0</v>
      </c>
      <c r="BI136" s="146">
        <f>IF(N136="nulová",J136,0)</f>
        <v>0</v>
      </c>
      <c r="BJ136" s="16" t="s">
        <v>133</v>
      </c>
      <c r="BK136" s="146">
        <f>ROUND(I136*H136,2)</f>
        <v>0</v>
      </c>
      <c r="BL136" s="16" t="s">
        <v>132</v>
      </c>
      <c r="BM136" s="145" t="s">
        <v>134</v>
      </c>
    </row>
    <row r="137" spans="2:65" s="12" customFormat="1">
      <c r="B137" s="147"/>
      <c r="D137" s="148" t="s">
        <v>135</v>
      </c>
      <c r="E137" s="149" t="s">
        <v>1</v>
      </c>
      <c r="F137" s="150" t="s">
        <v>136</v>
      </c>
      <c r="H137" s="149" t="s">
        <v>1</v>
      </c>
      <c r="I137" s="151"/>
      <c r="L137" s="147"/>
      <c r="M137" s="152"/>
      <c r="T137" s="153"/>
      <c r="AT137" s="149" t="s">
        <v>135</v>
      </c>
      <c r="AU137" s="149" t="s">
        <v>133</v>
      </c>
      <c r="AV137" s="12" t="s">
        <v>81</v>
      </c>
      <c r="AW137" s="12" t="s">
        <v>30</v>
      </c>
      <c r="AX137" s="12" t="s">
        <v>73</v>
      </c>
      <c r="AY137" s="149" t="s">
        <v>126</v>
      </c>
    </row>
    <row r="138" spans="2:65" s="13" customFormat="1">
      <c r="B138" s="154"/>
      <c r="D138" s="148" t="s">
        <v>135</v>
      </c>
      <c r="E138" s="155" t="s">
        <v>1</v>
      </c>
      <c r="F138" s="156" t="s">
        <v>137</v>
      </c>
      <c r="H138" s="157">
        <v>50</v>
      </c>
      <c r="I138" s="158"/>
      <c r="L138" s="154"/>
      <c r="M138" s="159"/>
      <c r="T138" s="160"/>
      <c r="AT138" s="155" t="s">
        <v>135</v>
      </c>
      <c r="AU138" s="155" t="s">
        <v>133</v>
      </c>
      <c r="AV138" s="13" t="s">
        <v>133</v>
      </c>
      <c r="AW138" s="13" t="s">
        <v>30</v>
      </c>
      <c r="AX138" s="13" t="s">
        <v>73</v>
      </c>
      <c r="AY138" s="155" t="s">
        <v>126</v>
      </c>
    </row>
    <row r="139" spans="2:65" s="14" customFormat="1">
      <c r="B139" s="161"/>
      <c r="D139" s="148" t="s">
        <v>135</v>
      </c>
      <c r="E139" s="162" t="s">
        <v>1</v>
      </c>
      <c r="F139" s="163" t="s">
        <v>138</v>
      </c>
      <c r="H139" s="164">
        <v>50</v>
      </c>
      <c r="I139" s="165"/>
      <c r="L139" s="161"/>
      <c r="M139" s="166"/>
      <c r="T139" s="167"/>
      <c r="AT139" s="162" t="s">
        <v>135</v>
      </c>
      <c r="AU139" s="162" t="s">
        <v>133</v>
      </c>
      <c r="AV139" s="14" t="s">
        <v>132</v>
      </c>
      <c r="AW139" s="14" t="s">
        <v>30</v>
      </c>
      <c r="AX139" s="14" t="s">
        <v>81</v>
      </c>
      <c r="AY139" s="162" t="s">
        <v>126</v>
      </c>
    </row>
    <row r="140" spans="2:65" s="1" customFormat="1" ht="24.2" customHeight="1">
      <c r="B140" s="132"/>
      <c r="C140" s="133" t="s">
        <v>133</v>
      </c>
      <c r="D140" s="133" t="s">
        <v>128</v>
      </c>
      <c r="E140" s="134" t="s">
        <v>139</v>
      </c>
      <c r="F140" s="135" t="s">
        <v>140</v>
      </c>
      <c r="G140" s="136" t="s">
        <v>131</v>
      </c>
      <c r="H140" s="137">
        <v>50</v>
      </c>
      <c r="I140" s="138"/>
      <c r="J140" s="139">
        <f>ROUND(I140*H140,2)</f>
        <v>0</v>
      </c>
      <c r="K140" s="140"/>
      <c r="L140" s="31"/>
      <c r="M140" s="141" t="s">
        <v>1</v>
      </c>
      <c r="N140" s="142" t="s">
        <v>39</v>
      </c>
      <c r="P140" s="143">
        <f>O140*H140</f>
        <v>0</v>
      </c>
      <c r="Q140" s="143">
        <v>0</v>
      </c>
      <c r="R140" s="143">
        <f>Q140*H140</f>
        <v>0</v>
      </c>
      <c r="S140" s="143">
        <v>0.28999999999999998</v>
      </c>
      <c r="T140" s="144">
        <f>S140*H140</f>
        <v>14.499999999999998</v>
      </c>
      <c r="AR140" s="145" t="s">
        <v>132</v>
      </c>
      <c r="AT140" s="145" t="s">
        <v>128</v>
      </c>
      <c r="AU140" s="145" t="s">
        <v>133</v>
      </c>
      <c r="AY140" s="16" t="s">
        <v>126</v>
      </c>
      <c r="BE140" s="146">
        <f>IF(N140="základní",J140,0)</f>
        <v>0</v>
      </c>
      <c r="BF140" s="146">
        <f>IF(N140="snížená",J140,0)</f>
        <v>0</v>
      </c>
      <c r="BG140" s="146">
        <f>IF(N140="zákl. přenesená",J140,0)</f>
        <v>0</v>
      </c>
      <c r="BH140" s="146">
        <f>IF(N140="sníž. přenesená",J140,0)</f>
        <v>0</v>
      </c>
      <c r="BI140" s="146">
        <f>IF(N140="nulová",J140,0)</f>
        <v>0</v>
      </c>
      <c r="BJ140" s="16" t="s">
        <v>133</v>
      </c>
      <c r="BK140" s="146">
        <f>ROUND(I140*H140,2)</f>
        <v>0</v>
      </c>
      <c r="BL140" s="16" t="s">
        <v>132</v>
      </c>
      <c r="BM140" s="145" t="s">
        <v>141</v>
      </c>
    </row>
    <row r="141" spans="2:65" s="12" customFormat="1">
      <c r="B141" s="147"/>
      <c r="D141" s="148" t="s">
        <v>135</v>
      </c>
      <c r="E141" s="149" t="s">
        <v>1</v>
      </c>
      <c r="F141" s="150" t="s">
        <v>136</v>
      </c>
      <c r="H141" s="149" t="s">
        <v>1</v>
      </c>
      <c r="I141" s="151"/>
      <c r="L141" s="147"/>
      <c r="M141" s="152"/>
      <c r="T141" s="153"/>
      <c r="AT141" s="149" t="s">
        <v>135</v>
      </c>
      <c r="AU141" s="149" t="s">
        <v>133</v>
      </c>
      <c r="AV141" s="12" t="s">
        <v>81</v>
      </c>
      <c r="AW141" s="12" t="s">
        <v>30</v>
      </c>
      <c r="AX141" s="12" t="s">
        <v>73</v>
      </c>
      <c r="AY141" s="149" t="s">
        <v>126</v>
      </c>
    </row>
    <row r="142" spans="2:65" s="13" customFormat="1">
      <c r="B142" s="154"/>
      <c r="D142" s="148" t="s">
        <v>135</v>
      </c>
      <c r="E142" s="155" t="s">
        <v>1</v>
      </c>
      <c r="F142" s="156" t="s">
        <v>137</v>
      </c>
      <c r="H142" s="157">
        <v>50</v>
      </c>
      <c r="I142" s="158"/>
      <c r="L142" s="154"/>
      <c r="M142" s="159"/>
      <c r="T142" s="160"/>
      <c r="AT142" s="155" t="s">
        <v>135</v>
      </c>
      <c r="AU142" s="155" t="s">
        <v>133</v>
      </c>
      <c r="AV142" s="13" t="s">
        <v>133</v>
      </c>
      <c r="AW142" s="13" t="s">
        <v>30</v>
      </c>
      <c r="AX142" s="13" t="s">
        <v>73</v>
      </c>
      <c r="AY142" s="155" t="s">
        <v>126</v>
      </c>
    </row>
    <row r="143" spans="2:65" s="14" customFormat="1">
      <c r="B143" s="161"/>
      <c r="D143" s="148" t="s">
        <v>135</v>
      </c>
      <c r="E143" s="162" t="s">
        <v>1</v>
      </c>
      <c r="F143" s="163" t="s">
        <v>138</v>
      </c>
      <c r="H143" s="164">
        <v>50</v>
      </c>
      <c r="I143" s="165"/>
      <c r="L143" s="161"/>
      <c r="M143" s="166"/>
      <c r="T143" s="167"/>
      <c r="AT143" s="162" t="s">
        <v>135</v>
      </c>
      <c r="AU143" s="162" t="s">
        <v>133</v>
      </c>
      <c r="AV143" s="14" t="s">
        <v>132</v>
      </c>
      <c r="AW143" s="14" t="s">
        <v>30</v>
      </c>
      <c r="AX143" s="14" t="s">
        <v>81</v>
      </c>
      <c r="AY143" s="162" t="s">
        <v>126</v>
      </c>
    </row>
    <row r="144" spans="2:65" s="1" customFormat="1" ht="33" customHeight="1">
      <c r="B144" s="132"/>
      <c r="C144" s="133" t="s">
        <v>142</v>
      </c>
      <c r="D144" s="133" t="s">
        <v>128</v>
      </c>
      <c r="E144" s="134" t="s">
        <v>143</v>
      </c>
      <c r="F144" s="135" t="s">
        <v>144</v>
      </c>
      <c r="G144" s="136" t="s">
        <v>145</v>
      </c>
      <c r="H144" s="137">
        <v>129.07499999999999</v>
      </c>
      <c r="I144" s="138"/>
      <c r="J144" s="139">
        <f>ROUND(I144*H144,2)</f>
        <v>0</v>
      </c>
      <c r="K144" s="140"/>
      <c r="L144" s="31"/>
      <c r="M144" s="141" t="s">
        <v>1</v>
      </c>
      <c r="N144" s="142" t="s">
        <v>39</v>
      </c>
      <c r="P144" s="143">
        <f>O144*H144</f>
        <v>0</v>
      </c>
      <c r="Q144" s="143">
        <v>0</v>
      </c>
      <c r="R144" s="143">
        <f>Q144*H144</f>
        <v>0</v>
      </c>
      <c r="S144" s="143">
        <v>0</v>
      </c>
      <c r="T144" s="144">
        <f>S144*H144</f>
        <v>0</v>
      </c>
      <c r="AR144" s="145" t="s">
        <v>132</v>
      </c>
      <c r="AT144" s="145" t="s">
        <v>128</v>
      </c>
      <c r="AU144" s="145" t="s">
        <v>133</v>
      </c>
      <c r="AY144" s="16" t="s">
        <v>126</v>
      </c>
      <c r="BE144" s="146">
        <f>IF(N144="základní",J144,0)</f>
        <v>0</v>
      </c>
      <c r="BF144" s="146">
        <f>IF(N144="snížená",J144,0)</f>
        <v>0</v>
      </c>
      <c r="BG144" s="146">
        <f>IF(N144="zákl. přenesená",J144,0)</f>
        <v>0</v>
      </c>
      <c r="BH144" s="146">
        <f>IF(N144="sníž. přenesená",J144,0)</f>
        <v>0</v>
      </c>
      <c r="BI144" s="146">
        <f>IF(N144="nulová",J144,0)</f>
        <v>0</v>
      </c>
      <c r="BJ144" s="16" t="s">
        <v>133</v>
      </c>
      <c r="BK144" s="146">
        <f>ROUND(I144*H144,2)</f>
        <v>0</v>
      </c>
      <c r="BL144" s="16" t="s">
        <v>132</v>
      </c>
      <c r="BM144" s="145" t="s">
        <v>146</v>
      </c>
    </row>
    <row r="145" spans="2:65" s="12" customFormat="1">
      <c r="B145" s="147"/>
      <c r="D145" s="148" t="s">
        <v>135</v>
      </c>
      <c r="E145" s="149" t="s">
        <v>1</v>
      </c>
      <c r="F145" s="150" t="s">
        <v>147</v>
      </c>
      <c r="H145" s="149" t="s">
        <v>1</v>
      </c>
      <c r="I145" s="151"/>
      <c r="L145" s="147"/>
      <c r="M145" s="152"/>
      <c r="T145" s="153"/>
      <c r="AT145" s="149" t="s">
        <v>135</v>
      </c>
      <c r="AU145" s="149" t="s">
        <v>133</v>
      </c>
      <c r="AV145" s="12" t="s">
        <v>81</v>
      </c>
      <c r="AW145" s="12" t="s">
        <v>30</v>
      </c>
      <c r="AX145" s="12" t="s">
        <v>73</v>
      </c>
      <c r="AY145" s="149" t="s">
        <v>126</v>
      </c>
    </row>
    <row r="146" spans="2:65" s="13" customFormat="1">
      <c r="B146" s="154"/>
      <c r="D146" s="148" t="s">
        <v>135</v>
      </c>
      <c r="E146" s="155" t="s">
        <v>1</v>
      </c>
      <c r="F146" s="156" t="s">
        <v>148</v>
      </c>
      <c r="H146" s="157">
        <v>129.07499999999999</v>
      </c>
      <c r="I146" s="158"/>
      <c r="L146" s="154"/>
      <c r="M146" s="159"/>
      <c r="T146" s="160"/>
      <c r="AT146" s="155" t="s">
        <v>135</v>
      </c>
      <c r="AU146" s="155" t="s">
        <v>133</v>
      </c>
      <c r="AV146" s="13" t="s">
        <v>133</v>
      </c>
      <c r="AW146" s="13" t="s">
        <v>30</v>
      </c>
      <c r="AX146" s="13" t="s">
        <v>73</v>
      </c>
      <c r="AY146" s="155" t="s">
        <v>126</v>
      </c>
    </row>
    <row r="147" spans="2:65" s="14" customFormat="1">
      <c r="B147" s="161"/>
      <c r="D147" s="148" t="s">
        <v>135</v>
      </c>
      <c r="E147" s="162" t="s">
        <v>1</v>
      </c>
      <c r="F147" s="163" t="s">
        <v>138</v>
      </c>
      <c r="H147" s="164">
        <v>129.07499999999999</v>
      </c>
      <c r="I147" s="165"/>
      <c r="L147" s="161"/>
      <c r="M147" s="166"/>
      <c r="T147" s="167"/>
      <c r="AT147" s="162" t="s">
        <v>135</v>
      </c>
      <c r="AU147" s="162" t="s">
        <v>133</v>
      </c>
      <c r="AV147" s="14" t="s">
        <v>132</v>
      </c>
      <c r="AW147" s="14" t="s">
        <v>30</v>
      </c>
      <c r="AX147" s="14" t="s">
        <v>81</v>
      </c>
      <c r="AY147" s="162" t="s">
        <v>126</v>
      </c>
    </row>
    <row r="148" spans="2:65" s="1" customFormat="1" ht="37.9" customHeight="1">
      <c r="B148" s="132"/>
      <c r="C148" s="133" t="s">
        <v>132</v>
      </c>
      <c r="D148" s="133" t="s">
        <v>128</v>
      </c>
      <c r="E148" s="134" t="s">
        <v>149</v>
      </c>
      <c r="F148" s="135" t="s">
        <v>150</v>
      </c>
      <c r="G148" s="136" t="s">
        <v>145</v>
      </c>
      <c r="H148" s="137">
        <v>258.14999999999998</v>
      </c>
      <c r="I148" s="138"/>
      <c r="J148" s="139">
        <f>ROUND(I148*H148,2)</f>
        <v>0</v>
      </c>
      <c r="K148" s="140"/>
      <c r="L148" s="31"/>
      <c r="M148" s="141" t="s">
        <v>1</v>
      </c>
      <c r="N148" s="142" t="s">
        <v>39</v>
      </c>
      <c r="P148" s="143">
        <f>O148*H148</f>
        <v>0</v>
      </c>
      <c r="Q148" s="143">
        <v>0</v>
      </c>
      <c r="R148" s="143">
        <f>Q148*H148</f>
        <v>0</v>
      </c>
      <c r="S148" s="143">
        <v>0</v>
      </c>
      <c r="T148" s="144">
        <f>S148*H148</f>
        <v>0</v>
      </c>
      <c r="AR148" s="145" t="s">
        <v>132</v>
      </c>
      <c r="AT148" s="145" t="s">
        <v>128</v>
      </c>
      <c r="AU148" s="145" t="s">
        <v>133</v>
      </c>
      <c r="AY148" s="16" t="s">
        <v>126</v>
      </c>
      <c r="BE148" s="146">
        <f>IF(N148="základní",J148,0)</f>
        <v>0</v>
      </c>
      <c r="BF148" s="146">
        <f>IF(N148="snížená",J148,0)</f>
        <v>0</v>
      </c>
      <c r="BG148" s="146">
        <f>IF(N148="zákl. přenesená",J148,0)</f>
        <v>0</v>
      </c>
      <c r="BH148" s="146">
        <f>IF(N148="sníž. přenesená",J148,0)</f>
        <v>0</v>
      </c>
      <c r="BI148" s="146">
        <f>IF(N148="nulová",J148,0)</f>
        <v>0</v>
      </c>
      <c r="BJ148" s="16" t="s">
        <v>133</v>
      </c>
      <c r="BK148" s="146">
        <f>ROUND(I148*H148,2)</f>
        <v>0</v>
      </c>
      <c r="BL148" s="16" t="s">
        <v>132</v>
      </c>
      <c r="BM148" s="145" t="s">
        <v>151</v>
      </c>
    </row>
    <row r="149" spans="2:65" s="13" customFormat="1">
      <c r="B149" s="154"/>
      <c r="D149" s="148" t="s">
        <v>135</v>
      </c>
      <c r="E149" s="155" t="s">
        <v>1</v>
      </c>
      <c r="F149" s="156" t="s">
        <v>152</v>
      </c>
      <c r="H149" s="157">
        <v>258.14999999999998</v>
      </c>
      <c r="I149" s="158"/>
      <c r="L149" s="154"/>
      <c r="M149" s="159"/>
      <c r="T149" s="160"/>
      <c r="AT149" s="155" t="s">
        <v>135</v>
      </c>
      <c r="AU149" s="155" t="s">
        <v>133</v>
      </c>
      <c r="AV149" s="13" t="s">
        <v>133</v>
      </c>
      <c r="AW149" s="13" t="s">
        <v>30</v>
      </c>
      <c r="AX149" s="13" t="s">
        <v>73</v>
      </c>
      <c r="AY149" s="155" t="s">
        <v>126</v>
      </c>
    </row>
    <row r="150" spans="2:65" s="14" customFormat="1">
      <c r="B150" s="161"/>
      <c r="D150" s="148" t="s">
        <v>135</v>
      </c>
      <c r="E150" s="162" t="s">
        <v>1</v>
      </c>
      <c r="F150" s="163" t="s">
        <v>138</v>
      </c>
      <c r="H150" s="164">
        <v>258.14999999999998</v>
      </c>
      <c r="I150" s="165"/>
      <c r="L150" s="161"/>
      <c r="M150" s="166"/>
      <c r="T150" s="167"/>
      <c r="AT150" s="162" t="s">
        <v>135</v>
      </c>
      <c r="AU150" s="162" t="s">
        <v>133</v>
      </c>
      <c r="AV150" s="14" t="s">
        <v>132</v>
      </c>
      <c r="AW150" s="14" t="s">
        <v>30</v>
      </c>
      <c r="AX150" s="14" t="s">
        <v>81</v>
      </c>
      <c r="AY150" s="162" t="s">
        <v>126</v>
      </c>
    </row>
    <row r="151" spans="2:65" s="1" customFormat="1" ht="24.2" customHeight="1">
      <c r="B151" s="132"/>
      <c r="C151" s="133" t="s">
        <v>153</v>
      </c>
      <c r="D151" s="133" t="s">
        <v>128</v>
      </c>
      <c r="E151" s="134" t="s">
        <v>154</v>
      </c>
      <c r="F151" s="135" t="s">
        <v>155</v>
      </c>
      <c r="G151" s="136" t="s">
        <v>145</v>
      </c>
      <c r="H151" s="137">
        <v>129.07499999999999</v>
      </c>
      <c r="I151" s="138"/>
      <c r="J151" s="139">
        <f>ROUND(I151*H151,2)</f>
        <v>0</v>
      </c>
      <c r="K151" s="140"/>
      <c r="L151" s="31"/>
      <c r="M151" s="141" t="s">
        <v>1</v>
      </c>
      <c r="N151" s="142" t="s">
        <v>39</v>
      </c>
      <c r="P151" s="143">
        <f>O151*H151</f>
        <v>0</v>
      </c>
      <c r="Q151" s="143">
        <v>0</v>
      </c>
      <c r="R151" s="143">
        <f>Q151*H151</f>
        <v>0</v>
      </c>
      <c r="S151" s="143">
        <v>0</v>
      </c>
      <c r="T151" s="144">
        <f>S151*H151</f>
        <v>0</v>
      </c>
      <c r="AR151" s="145" t="s">
        <v>132</v>
      </c>
      <c r="AT151" s="145" t="s">
        <v>128</v>
      </c>
      <c r="AU151" s="145" t="s">
        <v>133</v>
      </c>
      <c r="AY151" s="16" t="s">
        <v>126</v>
      </c>
      <c r="BE151" s="146">
        <f>IF(N151="základní",J151,0)</f>
        <v>0</v>
      </c>
      <c r="BF151" s="146">
        <f>IF(N151="snížená",J151,0)</f>
        <v>0</v>
      </c>
      <c r="BG151" s="146">
        <f>IF(N151="zákl. přenesená",J151,0)</f>
        <v>0</v>
      </c>
      <c r="BH151" s="146">
        <f>IF(N151="sníž. přenesená",J151,0)</f>
        <v>0</v>
      </c>
      <c r="BI151" s="146">
        <f>IF(N151="nulová",J151,0)</f>
        <v>0</v>
      </c>
      <c r="BJ151" s="16" t="s">
        <v>133</v>
      </c>
      <c r="BK151" s="146">
        <f>ROUND(I151*H151,2)</f>
        <v>0</v>
      </c>
      <c r="BL151" s="16" t="s">
        <v>132</v>
      </c>
      <c r="BM151" s="145" t="s">
        <v>156</v>
      </c>
    </row>
    <row r="152" spans="2:65" s="13" customFormat="1">
      <c r="B152" s="154"/>
      <c r="D152" s="148" t="s">
        <v>135</v>
      </c>
      <c r="E152" s="155" t="s">
        <v>1</v>
      </c>
      <c r="F152" s="156" t="s">
        <v>157</v>
      </c>
      <c r="H152" s="157">
        <v>129.07499999999999</v>
      </c>
      <c r="I152" s="158"/>
      <c r="L152" s="154"/>
      <c r="M152" s="159"/>
      <c r="T152" s="160"/>
      <c r="AT152" s="155" t="s">
        <v>135</v>
      </c>
      <c r="AU152" s="155" t="s">
        <v>133</v>
      </c>
      <c r="AV152" s="13" t="s">
        <v>133</v>
      </c>
      <c r="AW152" s="13" t="s">
        <v>30</v>
      </c>
      <c r="AX152" s="13" t="s">
        <v>73</v>
      </c>
      <c r="AY152" s="155" t="s">
        <v>126</v>
      </c>
    </row>
    <row r="153" spans="2:65" s="14" customFormat="1">
      <c r="B153" s="161"/>
      <c r="D153" s="148" t="s">
        <v>135</v>
      </c>
      <c r="E153" s="162" t="s">
        <v>1</v>
      </c>
      <c r="F153" s="163" t="s">
        <v>138</v>
      </c>
      <c r="H153" s="164">
        <v>129.07499999999999</v>
      </c>
      <c r="I153" s="165"/>
      <c r="L153" s="161"/>
      <c r="M153" s="166"/>
      <c r="T153" s="167"/>
      <c r="AT153" s="162" t="s">
        <v>135</v>
      </c>
      <c r="AU153" s="162" t="s">
        <v>133</v>
      </c>
      <c r="AV153" s="14" t="s">
        <v>132</v>
      </c>
      <c r="AW153" s="14" t="s">
        <v>30</v>
      </c>
      <c r="AX153" s="14" t="s">
        <v>81</v>
      </c>
      <c r="AY153" s="162" t="s">
        <v>126</v>
      </c>
    </row>
    <row r="154" spans="2:65" s="1" customFormat="1" ht="16.5" customHeight="1">
      <c r="B154" s="132"/>
      <c r="C154" s="133" t="s">
        <v>158</v>
      </c>
      <c r="D154" s="133" t="s">
        <v>128</v>
      </c>
      <c r="E154" s="134" t="s">
        <v>159</v>
      </c>
      <c r="F154" s="135" t="s">
        <v>160</v>
      </c>
      <c r="G154" s="136" t="s">
        <v>145</v>
      </c>
      <c r="H154" s="137">
        <v>129.07499999999999</v>
      </c>
      <c r="I154" s="138"/>
      <c r="J154" s="139">
        <f>ROUND(I154*H154,2)</f>
        <v>0</v>
      </c>
      <c r="K154" s="140"/>
      <c r="L154" s="31"/>
      <c r="M154" s="141" t="s">
        <v>1</v>
      </c>
      <c r="N154" s="142" t="s">
        <v>39</v>
      </c>
      <c r="P154" s="143">
        <f>O154*H154</f>
        <v>0</v>
      </c>
      <c r="Q154" s="143">
        <v>0</v>
      </c>
      <c r="R154" s="143">
        <f>Q154*H154</f>
        <v>0</v>
      </c>
      <c r="S154" s="143">
        <v>0</v>
      </c>
      <c r="T154" s="144">
        <f>S154*H154</f>
        <v>0</v>
      </c>
      <c r="AR154" s="145" t="s">
        <v>132</v>
      </c>
      <c r="AT154" s="145" t="s">
        <v>128</v>
      </c>
      <c r="AU154" s="145" t="s">
        <v>133</v>
      </c>
      <c r="AY154" s="16" t="s">
        <v>126</v>
      </c>
      <c r="BE154" s="146">
        <f>IF(N154="základní",J154,0)</f>
        <v>0</v>
      </c>
      <c r="BF154" s="146">
        <f>IF(N154="snížená",J154,0)</f>
        <v>0</v>
      </c>
      <c r="BG154" s="146">
        <f>IF(N154="zákl. přenesená",J154,0)</f>
        <v>0</v>
      </c>
      <c r="BH154" s="146">
        <f>IF(N154="sníž. přenesená",J154,0)</f>
        <v>0</v>
      </c>
      <c r="BI154" s="146">
        <f>IF(N154="nulová",J154,0)</f>
        <v>0</v>
      </c>
      <c r="BJ154" s="16" t="s">
        <v>133</v>
      </c>
      <c r="BK154" s="146">
        <f>ROUND(I154*H154,2)</f>
        <v>0</v>
      </c>
      <c r="BL154" s="16" t="s">
        <v>132</v>
      </c>
      <c r="BM154" s="145" t="s">
        <v>161</v>
      </c>
    </row>
    <row r="155" spans="2:65" s="13" customFormat="1">
      <c r="B155" s="154"/>
      <c r="D155" s="148" t="s">
        <v>135</v>
      </c>
      <c r="E155" s="155" t="s">
        <v>1</v>
      </c>
      <c r="F155" s="156" t="s">
        <v>162</v>
      </c>
      <c r="H155" s="157">
        <v>129.07499999999999</v>
      </c>
      <c r="I155" s="158"/>
      <c r="L155" s="154"/>
      <c r="M155" s="159"/>
      <c r="T155" s="160"/>
      <c r="AT155" s="155" t="s">
        <v>135</v>
      </c>
      <c r="AU155" s="155" t="s">
        <v>133</v>
      </c>
      <c r="AV155" s="13" t="s">
        <v>133</v>
      </c>
      <c r="AW155" s="13" t="s">
        <v>30</v>
      </c>
      <c r="AX155" s="13" t="s">
        <v>73</v>
      </c>
      <c r="AY155" s="155" t="s">
        <v>126</v>
      </c>
    </row>
    <row r="156" spans="2:65" s="14" customFormat="1">
      <c r="B156" s="161"/>
      <c r="D156" s="148" t="s">
        <v>135</v>
      </c>
      <c r="E156" s="162" t="s">
        <v>1</v>
      </c>
      <c r="F156" s="163" t="s">
        <v>138</v>
      </c>
      <c r="H156" s="164">
        <v>129.07499999999999</v>
      </c>
      <c r="I156" s="165"/>
      <c r="L156" s="161"/>
      <c r="M156" s="166"/>
      <c r="T156" s="167"/>
      <c r="AT156" s="162" t="s">
        <v>135</v>
      </c>
      <c r="AU156" s="162" t="s">
        <v>133</v>
      </c>
      <c r="AV156" s="14" t="s">
        <v>132</v>
      </c>
      <c r="AW156" s="14" t="s">
        <v>30</v>
      </c>
      <c r="AX156" s="14" t="s">
        <v>81</v>
      </c>
      <c r="AY156" s="162" t="s">
        <v>126</v>
      </c>
    </row>
    <row r="157" spans="2:65" s="1" customFormat="1" ht="24.2" customHeight="1">
      <c r="B157" s="132"/>
      <c r="C157" s="133" t="s">
        <v>163</v>
      </c>
      <c r="D157" s="133" t="s">
        <v>128</v>
      </c>
      <c r="E157" s="134" t="s">
        <v>164</v>
      </c>
      <c r="F157" s="135" t="s">
        <v>165</v>
      </c>
      <c r="G157" s="136" t="s">
        <v>145</v>
      </c>
      <c r="H157" s="137">
        <v>129.07499999999999</v>
      </c>
      <c r="I157" s="138"/>
      <c r="J157" s="139">
        <f>ROUND(I157*H157,2)</f>
        <v>0</v>
      </c>
      <c r="K157" s="140"/>
      <c r="L157" s="31"/>
      <c r="M157" s="141" t="s">
        <v>1</v>
      </c>
      <c r="N157" s="142" t="s">
        <v>39</v>
      </c>
      <c r="P157" s="143">
        <f>O157*H157</f>
        <v>0</v>
      </c>
      <c r="Q157" s="143">
        <v>0</v>
      </c>
      <c r="R157" s="143">
        <f>Q157*H157</f>
        <v>0</v>
      </c>
      <c r="S157" s="143">
        <v>0</v>
      </c>
      <c r="T157" s="144">
        <f>S157*H157</f>
        <v>0</v>
      </c>
      <c r="AR157" s="145" t="s">
        <v>132</v>
      </c>
      <c r="AT157" s="145" t="s">
        <v>128</v>
      </c>
      <c r="AU157" s="145" t="s">
        <v>133</v>
      </c>
      <c r="AY157" s="16" t="s">
        <v>126</v>
      </c>
      <c r="BE157" s="146">
        <f>IF(N157="základní",J157,0)</f>
        <v>0</v>
      </c>
      <c r="BF157" s="146">
        <f>IF(N157="snížená",J157,0)</f>
        <v>0</v>
      </c>
      <c r="BG157" s="146">
        <f>IF(N157="zákl. přenesená",J157,0)</f>
        <v>0</v>
      </c>
      <c r="BH157" s="146">
        <f>IF(N157="sníž. přenesená",J157,0)</f>
        <v>0</v>
      </c>
      <c r="BI157" s="146">
        <f>IF(N157="nulová",J157,0)</f>
        <v>0</v>
      </c>
      <c r="BJ157" s="16" t="s">
        <v>133</v>
      </c>
      <c r="BK157" s="146">
        <f>ROUND(I157*H157,2)</f>
        <v>0</v>
      </c>
      <c r="BL157" s="16" t="s">
        <v>132</v>
      </c>
      <c r="BM157" s="145" t="s">
        <v>166</v>
      </c>
    </row>
    <row r="158" spans="2:65" s="13" customFormat="1">
      <c r="B158" s="154"/>
      <c r="D158" s="148" t="s">
        <v>135</v>
      </c>
      <c r="E158" s="155" t="s">
        <v>1</v>
      </c>
      <c r="F158" s="156" t="s">
        <v>167</v>
      </c>
      <c r="H158" s="157">
        <v>129.07499999999999</v>
      </c>
      <c r="I158" s="158"/>
      <c r="L158" s="154"/>
      <c r="M158" s="159"/>
      <c r="T158" s="160"/>
      <c r="AT158" s="155" t="s">
        <v>135</v>
      </c>
      <c r="AU158" s="155" t="s">
        <v>133</v>
      </c>
      <c r="AV158" s="13" t="s">
        <v>133</v>
      </c>
      <c r="AW158" s="13" t="s">
        <v>30</v>
      </c>
      <c r="AX158" s="13" t="s">
        <v>73</v>
      </c>
      <c r="AY158" s="155" t="s">
        <v>126</v>
      </c>
    </row>
    <row r="159" spans="2:65" s="14" customFormat="1">
      <c r="B159" s="161"/>
      <c r="D159" s="148" t="s">
        <v>135</v>
      </c>
      <c r="E159" s="162" t="s">
        <v>1</v>
      </c>
      <c r="F159" s="163" t="s">
        <v>138</v>
      </c>
      <c r="H159" s="164">
        <v>129.07499999999999</v>
      </c>
      <c r="I159" s="165"/>
      <c r="L159" s="161"/>
      <c r="M159" s="166"/>
      <c r="T159" s="167"/>
      <c r="AT159" s="162" t="s">
        <v>135</v>
      </c>
      <c r="AU159" s="162" t="s">
        <v>133</v>
      </c>
      <c r="AV159" s="14" t="s">
        <v>132</v>
      </c>
      <c r="AW159" s="14" t="s">
        <v>30</v>
      </c>
      <c r="AX159" s="14" t="s">
        <v>81</v>
      </c>
      <c r="AY159" s="162" t="s">
        <v>126</v>
      </c>
    </row>
    <row r="160" spans="2:65" s="1" customFormat="1" ht="24.2" customHeight="1">
      <c r="B160" s="132"/>
      <c r="C160" s="133" t="s">
        <v>168</v>
      </c>
      <c r="D160" s="133" t="s">
        <v>128</v>
      </c>
      <c r="E160" s="134" t="s">
        <v>169</v>
      </c>
      <c r="F160" s="135" t="s">
        <v>170</v>
      </c>
      <c r="G160" s="136" t="s">
        <v>131</v>
      </c>
      <c r="H160" s="137">
        <v>50</v>
      </c>
      <c r="I160" s="138"/>
      <c r="J160" s="139">
        <f>ROUND(I160*H160,2)</f>
        <v>0</v>
      </c>
      <c r="K160" s="140"/>
      <c r="L160" s="31"/>
      <c r="M160" s="141" t="s">
        <v>1</v>
      </c>
      <c r="N160" s="142" t="s">
        <v>39</v>
      </c>
      <c r="P160" s="143">
        <f>O160*H160</f>
        <v>0</v>
      </c>
      <c r="Q160" s="143">
        <v>0</v>
      </c>
      <c r="R160" s="143">
        <f>Q160*H160</f>
        <v>0</v>
      </c>
      <c r="S160" s="143">
        <v>0</v>
      </c>
      <c r="T160" s="144">
        <f>S160*H160</f>
        <v>0</v>
      </c>
      <c r="AR160" s="145" t="s">
        <v>132</v>
      </c>
      <c r="AT160" s="145" t="s">
        <v>128</v>
      </c>
      <c r="AU160" s="145" t="s">
        <v>133</v>
      </c>
      <c r="AY160" s="16" t="s">
        <v>126</v>
      </c>
      <c r="BE160" s="146">
        <f>IF(N160="základní",J160,0)</f>
        <v>0</v>
      </c>
      <c r="BF160" s="146">
        <f>IF(N160="snížená",J160,0)</f>
        <v>0</v>
      </c>
      <c r="BG160" s="146">
        <f>IF(N160="zákl. přenesená",J160,0)</f>
        <v>0</v>
      </c>
      <c r="BH160" s="146">
        <f>IF(N160="sníž. přenesená",J160,0)</f>
        <v>0</v>
      </c>
      <c r="BI160" s="146">
        <f>IF(N160="nulová",J160,0)</f>
        <v>0</v>
      </c>
      <c r="BJ160" s="16" t="s">
        <v>133</v>
      </c>
      <c r="BK160" s="146">
        <f>ROUND(I160*H160,2)</f>
        <v>0</v>
      </c>
      <c r="BL160" s="16" t="s">
        <v>132</v>
      </c>
      <c r="BM160" s="145" t="s">
        <v>171</v>
      </c>
    </row>
    <row r="161" spans="2:65" s="13" customFormat="1">
      <c r="B161" s="154"/>
      <c r="D161" s="148" t="s">
        <v>135</v>
      </c>
      <c r="E161" s="155" t="s">
        <v>1</v>
      </c>
      <c r="F161" s="156" t="s">
        <v>172</v>
      </c>
      <c r="H161" s="157">
        <v>50</v>
      </c>
      <c r="I161" s="158"/>
      <c r="L161" s="154"/>
      <c r="M161" s="159"/>
      <c r="T161" s="160"/>
      <c r="AT161" s="155" t="s">
        <v>135</v>
      </c>
      <c r="AU161" s="155" t="s">
        <v>133</v>
      </c>
      <c r="AV161" s="13" t="s">
        <v>133</v>
      </c>
      <c r="AW161" s="13" t="s">
        <v>30</v>
      </c>
      <c r="AX161" s="13" t="s">
        <v>73</v>
      </c>
      <c r="AY161" s="155" t="s">
        <v>126</v>
      </c>
    </row>
    <row r="162" spans="2:65" s="14" customFormat="1">
      <c r="B162" s="161"/>
      <c r="D162" s="148" t="s">
        <v>135</v>
      </c>
      <c r="E162" s="162" t="s">
        <v>1</v>
      </c>
      <c r="F162" s="163" t="s">
        <v>138</v>
      </c>
      <c r="H162" s="164">
        <v>50</v>
      </c>
      <c r="I162" s="165"/>
      <c r="L162" s="161"/>
      <c r="M162" s="166"/>
      <c r="T162" s="167"/>
      <c r="AT162" s="162" t="s">
        <v>135</v>
      </c>
      <c r="AU162" s="162" t="s">
        <v>133</v>
      </c>
      <c r="AV162" s="14" t="s">
        <v>132</v>
      </c>
      <c r="AW162" s="14" t="s">
        <v>30</v>
      </c>
      <c r="AX162" s="14" t="s">
        <v>81</v>
      </c>
      <c r="AY162" s="162" t="s">
        <v>126</v>
      </c>
    </row>
    <row r="163" spans="2:65" s="11" customFormat="1" ht="22.9" customHeight="1">
      <c r="B163" s="120"/>
      <c r="D163" s="121" t="s">
        <v>72</v>
      </c>
      <c r="E163" s="130" t="s">
        <v>153</v>
      </c>
      <c r="F163" s="130" t="s">
        <v>173</v>
      </c>
      <c r="I163" s="123"/>
      <c r="J163" s="131">
        <f>BK163</f>
        <v>0</v>
      </c>
      <c r="L163" s="120"/>
      <c r="M163" s="125"/>
      <c r="P163" s="126">
        <f>SUM(P164:P172)</f>
        <v>0</v>
      </c>
      <c r="R163" s="126">
        <f>SUM(R164:R172)</f>
        <v>10.8</v>
      </c>
      <c r="T163" s="127">
        <f>SUM(T164:T172)</f>
        <v>0</v>
      </c>
      <c r="AR163" s="121" t="s">
        <v>81</v>
      </c>
      <c r="AT163" s="128" t="s">
        <v>72</v>
      </c>
      <c r="AU163" s="128" t="s">
        <v>81</v>
      </c>
      <c r="AY163" s="121" t="s">
        <v>126</v>
      </c>
      <c r="BK163" s="129">
        <f>SUM(BK164:BK172)</f>
        <v>0</v>
      </c>
    </row>
    <row r="164" spans="2:65" s="1" customFormat="1" ht="21.75" customHeight="1">
      <c r="B164" s="132"/>
      <c r="C164" s="133" t="s">
        <v>174</v>
      </c>
      <c r="D164" s="133" t="s">
        <v>128</v>
      </c>
      <c r="E164" s="134" t="s">
        <v>175</v>
      </c>
      <c r="F164" s="135" t="s">
        <v>176</v>
      </c>
      <c r="G164" s="136" t="s">
        <v>131</v>
      </c>
      <c r="H164" s="137">
        <v>50</v>
      </c>
      <c r="I164" s="138"/>
      <c r="J164" s="139">
        <f>ROUND(I164*H164,2)</f>
        <v>0</v>
      </c>
      <c r="K164" s="140"/>
      <c r="L164" s="31"/>
      <c r="M164" s="141" t="s">
        <v>1</v>
      </c>
      <c r="N164" s="142" t="s">
        <v>39</v>
      </c>
      <c r="P164" s="143">
        <f>O164*H164</f>
        <v>0</v>
      </c>
      <c r="Q164" s="143">
        <v>0</v>
      </c>
      <c r="R164" s="143">
        <f>Q164*H164</f>
        <v>0</v>
      </c>
      <c r="S164" s="143">
        <v>0</v>
      </c>
      <c r="T164" s="144">
        <f>S164*H164</f>
        <v>0</v>
      </c>
      <c r="AR164" s="145" t="s">
        <v>132</v>
      </c>
      <c r="AT164" s="145" t="s">
        <v>128</v>
      </c>
      <c r="AU164" s="145" t="s">
        <v>133</v>
      </c>
      <c r="AY164" s="16" t="s">
        <v>126</v>
      </c>
      <c r="BE164" s="146">
        <f>IF(N164="základní",J164,0)</f>
        <v>0</v>
      </c>
      <c r="BF164" s="146">
        <f>IF(N164="snížená",J164,0)</f>
        <v>0</v>
      </c>
      <c r="BG164" s="146">
        <f>IF(N164="zákl. přenesená",J164,0)</f>
        <v>0</v>
      </c>
      <c r="BH164" s="146">
        <f>IF(N164="sníž. přenesená",J164,0)</f>
        <v>0</v>
      </c>
      <c r="BI164" s="146">
        <f>IF(N164="nulová",J164,0)</f>
        <v>0</v>
      </c>
      <c r="BJ164" s="16" t="s">
        <v>133</v>
      </c>
      <c r="BK164" s="146">
        <f>ROUND(I164*H164,2)</f>
        <v>0</v>
      </c>
      <c r="BL164" s="16" t="s">
        <v>132</v>
      </c>
      <c r="BM164" s="145" t="s">
        <v>177</v>
      </c>
    </row>
    <row r="165" spans="2:65" s="12" customFormat="1">
      <c r="B165" s="147"/>
      <c r="D165" s="148" t="s">
        <v>135</v>
      </c>
      <c r="E165" s="149" t="s">
        <v>1</v>
      </c>
      <c r="F165" s="150" t="s">
        <v>136</v>
      </c>
      <c r="H165" s="149" t="s">
        <v>1</v>
      </c>
      <c r="I165" s="151"/>
      <c r="L165" s="147"/>
      <c r="M165" s="152"/>
      <c r="T165" s="153"/>
      <c r="AT165" s="149" t="s">
        <v>135</v>
      </c>
      <c r="AU165" s="149" t="s">
        <v>133</v>
      </c>
      <c r="AV165" s="12" t="s">
        <v>81</v>
      </c>
      <c r="AW165" s="12" t="s">
        <v>30</v>
      </c>
      <c r="AX165" s="12" t="s">
        <v>73</v>
      </c>
      <c r="AY165" s="149" t="s">
        <v>126</v>
      </c>
    </row>
    <row r="166" spans="2:65" s="13" customFormat="1">
      <c r="B166" s="154"/>
      <c r="D166" s="148" t="s">
        <v>135</v>
      </c>
      <c r="E166" s="155" t="s">
        <v>1</v>
      </c>
      <c r="F166" s="156" t="s">
        <v>178</v>
      </c>
      <c r="H166" s="157">
        <v>50</v>
      </c>
      <c r="I166" s="158"/>
      <c r="L166" s="154"/>
      <c r="M166" s="159"/>
      <c r="T166" s="160"/>
      <c r="AT166" s="155" t="s">
        <v>135</v>
      </c>
      <c r="AU166" s="155" t="s">
        <v>133</v>
      </c>
      <c r="AV166" s="13" t="s">
        <v>133</v>
      </c>
      <c r="AW166" s="13" t="s">
        <v>30</v>
      </c>
      <c r="AX166" s="13" t="s">
        <v>73</v>
      </c>
      <c r="AY166" s="155" t="s">
        <v>126</v>
      </c>
    </row>
    <row r="167" spans="2:65" s="14" customFormat="1">
      <c r="B167" s="161"/>
      <c r="D167" s="148" t="s">
        <v>135</v>
      </c>
      <c r="E167" s="162" t="s">
        <v>1</v>
      </c>
      <c r="F167" s="163" t="s">
        <v>138</v>
      </c>
      <c r="H167" s="164">
        <v>50</v>
      </c>
      <c r="I167" s="165"/>
      <c r="L167" s="161"/>
      <c r="M167" s="166"/>
      <c r="T167" s="167"/>
      <c r="AT167" s="162" t="s">
        <v>135</v>
      </c>
      <c r="AU167" s="162" t="s">
        <v>133</v>
      </c>
      <c r="AV167" s="14" t="s">
        <v>132</v>
      </c>
      <c r="AW167" s="14" t="s">
        <v>30</v>
      </c>
      <c r="AX167" s="14" t="s">
        <v>81</v>
      </c>
      <c r="AY167" s="162" t="s">
        <v>126</v>
      </c>
    </row>
    <row r="168" spans="2:65" s="1" customFormat="1" ht="33" customHeight="1">
      <c r="B168" s="132"/>
      <c r="C168" s="133" t="s">
        <v>179</v>
      </c>
      <c r="D168" s="133" t="s">
        <v>128</v>
      </c>
      <c r="E168" s="134" t="s">
        <v>180</v>
      </c>
      <c r="F168" s="135" t="s">
        <v>181</v>
      </c>
      <c r="G168" s="136" t="s">
        <v>131</v>
      </c>
      <c r="H168" s="137">
        <v>50</v>
      </c>
      <c r="I168" s="138"/>
      <c r="J168" s="139">
        <f>ROUND(I168*H168,2)</f>
        <v>0</v>
      </c>
      <c r="K168" s="140"/>
      <c r="L168" s="31"/>
      <c r="M168" s="141" t="s">
        <v>1</v>
      </c>
      <c r="N168" s="142" t="s">
        <v>39</v>
      </c>
      <c r="P168" s="143">
        <f>O168*H168</f>
        <v>0</v>
      </c>
      <c r="Q168" s="143">
        <v>0.10100000000000001</v>
      </c>
      <c r="R168" s="143">
        <f>Q168*H168</f>
        <v>5.0500000000000007</v>
      </c>
      <c r="S168" s="143">
        <v>0</v>
      </c>
      <c r="T168" s="144">
        <f>S168*H168</f>
        <v>0</v>
      </c>
      <c r="AR168" s="145" t="s">
        <v>132</v>
      </c>
      <c r="AT168" s="145" t="s">
        <v>128</v>
      </c>
      <c r="AU168" s="145" t="s">
        <v>133</v>
      </c>
      <c r="AY168" s="16" t="s">
        <v>126</v>
      </c>
      <c r="BE168" s="146">
        <f>IF(N168="základní",J168,0)</f>
        <v>0</v>
      </c>
      <c r="BF168" s="146">
        <f>IF(N168="snížená",J168,0)</f>
        <v>0</v>
      </c>
      <c r="BG168" s="146">
        <f>IF(N168="zákl. přenesená",J168,0)</f>
        <v>0</v>
      </c>
      <c r="BH168" s="146">
        <f>IF(N168="sníž. přenesená",J168,0)</f>
        <v>0</v>
      </c>
      <c r="BI168" s="146">
        <f>IF(N168="nulová",J168,0)</f>
        <v>0</v>
      </c>
      <c r="BJ168" s="16" t="s">
        <v>133</v>
      </c>
      <c r="BK168" s="146">
        <f>ROUND(I168*H168,2)</f>
        <v>0</v>
      </c>
      <c r="BL168" s="16" t="s">
        <v>132</v>
      </c>
      <c r="BM168" s="145" t="s">
        <v>182</v>
      </c>
    </row>
    <row r="169" spans="2:65" s="12" customFormat="1">
      <c r="B169" s="147"/>
      <c r="D169" s="148" t="s">
        <v>135</v>
      </c>
      <c r="E169" s="149" t="s">
        <v>1</v>
      </c>
      <c r="F169" s="150" t="s">
        <v>136</v>
      </c>
      <c r="H169" s="149" t="s">
        <v>1</v>
      </c>
      <c r="I169" s="151"/>
      <c r="L169" s="147"/>
      <c r="M169" s="152"/>
      <c r="T169" s="153"/>
      <c r="AT169" s="149" t="s">
        <v>135</v>
      </c>
      <c r="AU169" s="149" t="s">
        <v>133</v>
      </c>
      <c r="AV169" s="12" t="s">
        <v>81</v>
      </c>
      <c r="AW169" s="12" t="s">
        <v>30</v>
      </c>
      <c r="AX169" s="12" t="s">
        <v>73</v>
      </c>
      <c r="AY169" s="149" t="s">
        <v>126</v>
      </c>
    </row>
    <row r="170" spans="2:65" s="13" customFormat="1">
      <c r="B170" s="154"/>
      <c r="D170" s="148" t="s">
        <v>135</v>
      </c>
      <c r="E170" s="155" t="s">
        <v>1</v>
      </c>
      <c r="F170" s="156" t="s">
        <v>178</v>
      </c>
      <c r="H170" s="157">
        <v>50</v>
      </c>
      <c r="I170" s="158"/>
      <c r="L170" s="154"/>
      <c r="M170" s="159"/>
      <c r="T170" s="160"/>
      <c r="AT170" s="155" t="s">
        <v>135</v>
      </c>
      <c r="AU170" s="155" t="s">
        <v>133</v>
      </c>
      <c r="AV170" s="13" t="s">
        <v>133</v>
      </c>
      <c r="AW170" s="13" t="s">
        <v>30</v>
      </c>
      <c r="AX170" s="13" t="s">
        <v>73</v>
      </c>
      <c r="AY170" s="155" t="s">
        <v>126</v>
      </c>
    </row>
    <row r="171" spans="2:65" s="14" customFormat="1">
      <c r="B171" s="161"/>
      <c r="D171" s="148" t="s">
        <v>135</v>
      </c>
      <c r="E171" s="162" t="s">
        <v>1</v>
      </c>
      <c r="F171" s="163" t="s">
        <v>138</v>
      </c>
      <c r="H171" s="164">
        <v>50</v>
      </c>
      <c r="I171" s="165"/>
      <c r="L171" s="161"/>
      <c r="M171" s="166"/>
      <c r="T171" s="167"/>
      <c r="AT171" s="162" t="s">
        <v>135</v>
      </c>
      <c r="AU171" s="162" t="s">
        <v>133</v>
      </c>
      <c r="AV171" s="14" t="s">
        <v>132</v>
      </c>
      <c r="AW171" s="14" t="s">
        <v>30</v>
      </c>
      <c r="AX171" s="14" t="s">
        <v>81</v>
      </c>
      <c r="AY171" s="162" t="s">
        <v>126</v>
      </c>
    </row>
    <row r="172" spans="2:65" s="1" customFormat="1" ht="16.5" customHeight="1">
      <c r="B172" s="132"/>
      <c r="C172" s="168" t="s">
        <v>183</v>
      </c>
      <c r="D172" s="168" t="s">
        <v>184</v>
      </c>
      <c r="E172" s="169" t="s">
        <v>185</v>
      </c>
      <c r="F172" s="170" t="s">
        <v>186</v>
      </c>
      <c r="G172" s="171" t="s">
        <v>131</v>
      </c>
      <c r="H172" s="172">
        <v>50</v>
      </c>
      <c r="I172" s="173"/>
      <c r="J172" s="174">
        <f>ROUND(I172*H172,2)</f>
        <v>0</v>
      </c>
      <c r="K172" s="175"/>
      <c r="L172" s="176"/>
      <c r="M172" s="177" t="s">
        <v>1</v>
      </c>
      <c r="N172" s="178" t="s">
        <v>39</v>
      </c>
      <c r="P172" s="143">
        <f>O172*H172</f>
        <v>0</v>
      </c>
      <c r="Q172" s="143">
        <v>0.115</v>
      </c>
      <c r="R172" s="143">
        <f>Q172*H172</f>
        <v>5.75</v>
      </c>
      <c r="S172" s="143">
        <v>0</v>
      </c>
      <c r="T172" s="144">
        <f>S172*H172</f>
        <v>0</v>
      </c>
      <c r="AR172" s="145" t="s">
        <v>168</v>
      </c>
      <c r="AT172" s="145" t="s">
        <v>184</v>
      </c>
      <c r="AU172" s="145" t="s">
        <v>133</v>
      </c>
      <c r="AY172" s="16" t="s">
        <v>126</v>
      </c>
      <c r="BE172" s="146">
        <f>IF(N172="základní",J172,0)</f>
        <v>0</v>
      </c>
      <c r="BF172" s="146">
        <f>IF(N172="snížená",J172,0)</f>
        <v>0</v>
      </c>
      <c r="BG172" s="146">
        <f>IF(N172="zákl. přenesená",J172,0)</f>
        <v>0</v>
      </c>
      <c r="BH172" s="146">
        <f>IF(N172="sníž. přenesená",J172,0)</f>
        <v>0</v>
      </c>
      <c r="BI172" s="146">
        <f>IF(N172="nulová",J172,0)</f>
        <v>0</v>
      </c>
      <c r="BJ172" s="16" t="s">
        <v>133</v>
      </c>
      <c r="BK172" s="146">
        <f>ROUND(I172*H172,2)</f>
        <v>0</v>
      </c>
      <c r="BL172" s="16" t="s">
        <v>132</v>
      </c>
      <c r="BM172" s="145" t="s">
        <v>187</v>
      </c>
    </row>
    <row r="173" spans="2:65" s="11" customFormat="1" ht="22.9" customHeight="1">
      <c r="B173" s="120"/>
      <c r="D173" s="121" t="s">
        <v>72</v>
      </c>
      <c r="E173" s="130" t="s">
        <v>158</v>
      </c>
      <c r="F173" s="130" t="s">
        <v>188</v>
      </c>
      <c r="I173" s="123"/>
      <c r="J173" s="131">
        <f>BK173</f>
        <v>0</v>
      </c>
      <c r="L173" s="120"/>
      <c r="M173" s="125"/>
      <c r="P173" s="126">
        <f>SUM(P174:P299)</f>
        <v>0</v>
      </c>
      <c r="R173" s="126">
        <f>SUM(R174:R299)</f>
        <v>16.676901689999998</v>
      </c>
      <c r="T173" s="127">
        <f>SUM(T174:T299)</f>
        <v>0</v>
      </c>
      <c r="AR173" s="121" t="s">
        <v>81</v>
      </c>
      <c r="AT173" s="128" t="s">
        <v>72</v>
      </c>
      <c r="AU173" s="128" t="s">
        <v>81</v>
      </c>
      <c r="AY173" s="121" t="s">
        <v>126</v>
      </c>
      <c r="BK173" s="129">
        <f>SUM(BK174:BK299)</f>
        <v>0</v>
      </c>
    </row>
    <row r="174" spans="2:65" s="1" customFormat="1" ht="24.2" customHeight="1">
      <c r="B174" s="132"/>
      <c r="C174" s="133" t="s">
        <v>8</v>
      </c>
      <c r="D174" s="133" t="s">
        <v>128</v>
      </c>
      <c r="E174" s="134" t="s">
        <v>189</v>
      </c>
      <c r="F174" s="135" t="s">
        <v>190</v>
      </c>
      <c r="G174" s="136" t="s">
        <v>131</v>
      </c>
      <c r="H174" s="137">
        <v>228.3</v>
      </c>
      <c r="I174" s="138"/>
      <c r="J174" s="139">
        <f>ROUND(I174*H174,2)</f>
        <v>0</v>
      </c>
      <c r="K174" s="140"/>
      <c r="L174" s="31"/>
      <c r="M174" s="141" t="s">
        <v>1</v>
      </c>
      <c r="N174" s="142" t="s">
        <v>39</v>
      </c>
      <c r="P174" s="143">
        <f>O174*H174</f>
        <v>0</v>
      </c>
      <c r="Q174" s="143">
        <v>2.5999999999999998E-4</v>
      </c>
      <c r="R174" s="143">
        <f>Q174*H174</f>
        <v>5.9358000000000001E-2</v>
      </c>
      <c r="S174" s="143">
        <v>0</v>
      </c>
      <c r="T174" s="144">
        <f>S174*H174</f>
        <v>0</v>
      </c>
      <c r="AR174" s="145" t="s">
        <v>132</v>
      </c>
      <c r="AT174" s="145" t="s">
        <v>128</v>
      </c>
      <c r="AU174" s="145" t="s">
        <v>133</v>
      </c>
      <c r="AY174" s="16" t="s">
        <v>126</v>
      </c>
      <c r="BE174" s="146">
        <f>IF(N174="základní",J174,0)</f>
        <v>0</v>
      </c>
      <c r="BF174" s="146">
        <f>IF(N174="snížená",J174,0)</f>
        <v>0</v>
      </c>
      <c r="BG174" s="146">
        <f>IF(N174="zákl. přenesená",J174,0)</f>
        <v>0</v>
      </c>
      <c r="BH174" s="146">
        <f>IF(N174="sníž. přenesená",J174,0)</f>
        <v>0</v>
      </c>
      <c r="BI174" s="146">
        <f>IF(N174="nulová",J174,0)</f>
        <v>0</v>
      </c>
      <c r="BJ174" s="16" t="s">
        <v>133</v>
      </c>
      <c r="BK174" s="146">
        <f>ROUND(I174*H174,2)</f>
        <v>0</v>
      </c>
      <c r="BL174" s="16" t="s">
        <v>132</v>
      </c>
      <c r="BM174" s="145" t="s">
        <v>191</v>
      </c>
    </row>
    <row r="175" spans="2:65" s="12" customFormat="1">
      <c r="B175" s="147"/>
      <c r="D175" s="148" t="s">
        <v>135</v>
      </c>
      <c r="E175" s="149" t="s">
        <v>1</v>
      </c>
      <c r="F175" s="150" t="s">
        <v>192</v>
      </c>
      <c r="H175" s="149" t="s">
        <v>1</v>
      </c>
      <c r="I175" s="151"/>
      <c r="L175" s="147"/>
      <c r="M175" s="152"/>
      <c r="T175" s="153"/>
      <c r="AT175" s="149" t="s">
        <v>135</v>
      </c>
      <c r="AU175" s="149" t="s">
        <v>133</v>
      </c>
      <c r="AV175" s="12" t="s">
        <v>81</v>
      </c>
      <c r="AW175" s="12" t="s">
        <v>30</v>
      </c>
      <c r="AX175" s="12" t="s">
        <v>73</v>
      </c>
      <c r="AY175" s="149" t="s">
        <v>126</v>
      </c>
    </row>
    <row r="176" spans="2:65" s="13" customFormat="1">
      <c r="B176" s="154"/>
      <c r="D176" s="148" t="s">
        <v>135</v>
      </c>
      <c r="E176" s="155" t="s">
        <v>1</v>
      </c>
      <c r="F176" s="156" t="s">
        <v>193</v>
      </c>
      <c r="H176" s="157">
        <v>228.3</v>
      </c>
      <c r="I176" s="158"/>
      <c r="L176" s="154"/>
      <c r="M176" s="159"/>
      <c r="T176" s="160"/>
      <c r="AT176" s="155" t="s">
        <v>135</v>
      </c>
      <c r="AU176" s="155" t="s">
        <v>133</v>
      </c>
      <c r="AV176" s="13" t="s">
        <v>133</v>
      </c>
      <c r="AW176" s="13" t="s">
        <v>30</v>
      </c>
      <c r="AX176" s="13" t="s">
        <v>73</v>
      </c>
      <c r="AY176" s="155" t="s">
        <v>126</v>
      </c>
    </row>
    <row r="177" spans="2:65" s="14" customFormat="1">
      <c r="B177" s="161"/>
      <c r="D177" s="148" t="s">
        <v>135</v>
      </c>
      <c r="E177" s="162" t="s">
        <v>1</v>
      </c>
      <c r="F177" s="163" t="s">
        <v>138</v>
      </c>
      <c r="H177" s="164">
        <v>228.3</v>
      </c>
      <c r="I177" s="165"/>
      <c r="L177" s="161"/>
      <c r="M177" s="166"/>
      <c r="T177" s="167"/>
      <c r="AT177" s="162" t="s">
        <v>135</v>
      </c>
      <c r="AU177" s="162" t="s">
        <v>133</v>
      </c>
      <c r="AV177" s="14" t="s">
        <v>132</v>
      </c>
      <c r="AW177" s="14" t="s">
        <v>30</v>
      </c>
      <c r="AX177" s="14" t="s">
        <v>81</v>
      </c>
      <c r="AY177" s="162" t="s">
        <v>126</v>
      </c>
    </row>
    <row r="178" spans="2:65" s="1" customFormat="1" ht="21.75" customHeight="1">
      <c r="B178" s="132"/>
      <c r="C178" s="133" t="s">
        <v>194</v>
      </c>
      <c r="D178" s="133" t="s">
        <v>128</v>
      </c>
      <c r="E178" s="134" t="s">
        <v>195</v>
      </c>
      <c r="F178" s="135" t="s">
        <v>196</v>
      </c>
      <c r="G178" s="136" t="s">
        <v>131</v>
      </c>
      <c r="H178" s="137">
        <v>228.3</v>
      </c>
      <c r="I178" s="138"/>
      <c r="J178" s="139">
        <f>ROUND(I178*H178,2)</f>
        <v>0</v>
      </c>
      <c r="K178" s="140"/>
      <c r="L178" s="31"/>
      <c r="M178" s="141" t="s">
        <v>1</v>
      </c>
      <c r="N178" s="142" t="s">
        <v>39</v>
      </c>
      <c r="P178" s="143">
        <f>O178*H178</f>
        <v>0</v>
      </c>
      <c r="Q178" s="143">
        <v>4.3800000000000002E-3</v>
      </c>
      <c r="R178" s="143">
        <f>Q178*H178</f>
        <v>0.99995400000000012</v>
      </c>
      <c r="S178" s="143">
        <v>0</v>
      </c>
      <c r="T178" s="144">
        <f>S178*H178</f>
        <v>0</v>
      </c>
      <c r="AR178" s="145" t="s">
        <v>132</v>
      </c>
      <c r="AT178" s="145" t="s">
        <v>128</v>
      </c>
      <c r="AU178" s="145" t="s">
        <v>133</v>
      </c>
      <c r="AY178" s="16" t="s">
        <v>126</v>
      </c>
      <c r="BE178" s="146">
        <f>IF(N178="základní",J178,0)</f>
        <v>0</v>
      </c>
      <c r="BF178" s="146">
        <f>IF(N178="snížená",J178,0)</f>
        <v>0</v>
      </c>
      <c r="BG178" s="146">
        <f>IF(N178="zákl. přenesená",J178,0)</f>
        <v>0</v>
      </c>
      <c r="BH178" s="146">
        <f>IF(N178="sníž. přenesená",J178,0)</f>
        <v>0</v>
      </c>
      <c r="BI178" s="146">
        <f>IF(N178="nulová",J178,0)</f>
        <v>0</v>
      </c>
      <c r="BJ178" s="16" t="s">
        <v>133</v>
      </c>
      <c r="BK178" s="146">
        <f>ROUND(I178*H178,2)</f>
        <v>0</v>
      </c>
      <c r="BL178" s="16" t="s">
        <v>132</v>
      </c>
      <c r="BM178" s="145" t="s">
        <v>197</v>
      </c>
    </row>
    <row r="179" spans="2:65" s="12" customFormat="1">
      <c r="B179" s="147"/>
      <c r="D179" s="148" t="s">
        <v>135</v>
      </c>
      <c r="E179" s="149" t="s">
        <v>1</v>
      </c>
      <c r="F179" s="150" t="s">
        <v>192</v>
      </c>
      <c r="H179" s="149" t="s">
        <v>1</v>
      </c>
      <c r="I179" s="151"/>
      <c r="L179" s="147"/>
      <c r="M179" s="152"/>
      <c r="T179" s="153"/>
      <c r="AT179" s="149" t="s">
        <v>135</v>
      </c>
      <c r="AU179" s="149" t="s">
        <v>133</v>
      </c>
      <c r="AV179" s="12" t="s">
        <v>81</v>
      </c>
      <c r="AW179" s="12" t="s">
        <v>30</v>
      </c>
      <c r="AX179" s="12" t="s">
        <v>73</v>
      </c>
      <c r="AY179" s="149" t="s">
        <v>126</v>
      </c>
    </row>
    <row r="180" spans="2:65" s="13" customFormat="1">
      <c r="B180" s="154"/>
      <c r="D180" s="148" t="s">
        <v>135</v>
      </c>
      <c r="E180" s="155" t="s">
        <v>1</v>
      </c>
      <c r="F180" s="156" t="s">
        <v>193</v>
      </c>
      <c r="H180" s="157">
        <v>228.3</v>
      </c>
      <c r="I180" s="158"/>
      <c r="L180" s="154"/>
      <c r="M180" s="159"/>
      <c r="T180" s="160"/>
      <c r="AT180" s="155" t="s">
        <v>135</v>
      </c>
      <c r="AU180" s="155" t="s">
        <v>133</v>
      </c>
      <c r="AV180" s="13" t="s">
        <v>133</v>
      </c>
      <c r="AW180" s="13" t="s">
        <v>30</v>
      </c>
      <c r="AX180" s="13" t="s">
        <v>73</v>
      </c>
      <c r="AY180" s="155" t="s">
        <v>126</v>
      </c>
    </row>
    <row r="181" spans="2:65" s="14" customFormat="1">
      <c r="B181" s="161"/>
      <c r="D181" s="148" t="s">
        <v>135</v>
      </c>
      <c r="E181" s="162" t="s">
        <v>1</v>
      </c>
      <c r="F181" s="163" t="s">
        <v>138</v>
      </c>
      <c r="H181" s="164">
        <v>228.3</v>
      </c>
      <c r="I181" s="165"/>
      <c r="L181" s="161"/>
      <c r="M181" s="166"/>
      <c r="T181" s="167"/>
      <c r="AT181" s="162" t="s">
        <v>135</v>
      </c>
      <c r="AU181" s="162" t="s">
        <v>133</v>
      </c>
      <c r="AV181" s="14" t="s">
        <v>132</v>
      </c>
      <c r="AW181" s="14" t="s">
        <v>30</v>
      </c>
      <c r="AX181" s="14" t="s">
        <v>81</v>
      </c>
      <c r="AY181" s="162" t="s">
        <v>126</v>
      </c>
    </row>
    <row r="182" spans="2:65" s="1" customFormat="1" ht="24.2" customHeight="1">
      <c r="B182" s="132"/>
      <c r="C182" s="133" t="s">
        <v>198</v>
      </c>
      <c r="D182" s="133" t="s">
        <v>128</v>
      </c>
      <c r="E182" s="134" t="s">
        <v>199</v>
      </c>
      <c r="F182" s="135" t="s">
        <v>200</v>
      </c>
      <c r="G182" s="136" t="s">
        <v>131</v>
      </c>
      <c r="H182" s="137">
        <v>228.3</v>
      </c>
      <c r="I182" s="138"/>
      <c r="J182" s="139">
        <f>ROUND(I182*H182,2)</f>
        <v>0</v>
      </c>
      <c r="K182" s="140"/>
      <c r="L182" s="31"/>
      <c r="M182" s="141" t="s">
        <v>1</v>
      </c>
      <c r="N182" s="142" t="s">
        <v>39</v>
      </c>
      <c r="P182" s="143">
        <f>O182*H182</f>
        <v>0</v>
      </c>
      <c r="Q182" s="143">
        <v>2.8400000000000001E-3</v>
      </c>
      <c r="R182" s="143">
        <f>Q182*H182</f>
        <v>0.64837200000000006</v>
      </c>
      <c r="S182" s="143">
        <v>0</v>
      </c>
      <c r="T182" s="144">
        <f>S182*H182</f>
        <v>0</v>
      </c>
      <c r="AR182" s="145" t="s">
        <v>132</v>
      </c>
      <c r="AT182" s="145" t="s">
        <v>128</v>
      </c>
      <c r="AU182" s="145" t="s">
        <v>133</v>
      </c>
      <c r="AY182" s="16" t="s">
        <v>126</v>
      </c>
      <c r="BE182" s="146">
        <f>IF(N182="základní",J182,0)</f>
        <v>0</v>
      </c>
      <c r="BF182" s="146">
        <f>IF(N182="snížená",J182,0)</f>
        <v>0</v>
      </c>
      <c r="BG182" s="146">
        <f>IF(N182="zákl. přenesená",J182,0)</f>
        <v>0</v>
      </c>
      <c r="BH182" s="146">
        <f>IF(N182="sníž. přenesená",J182,0)</f>
        <v>0</v>
      </c>
      <c r="BI182" s="146">
        <f>IF(N182="nulová",J182,0)</f>
        <v>0</v>
      </c>
      <c r="BJ182" s="16" t="s">
        <v>133</v>
      </c>
      <c r="BK182" s="146">
        <f>ROUND(I182*H182,2)</f>
        <v>0</v>
      </c>
      <c r="BL182" s="16" t="s">
        <v>132</v>
      </c>
      <c r="BM182" s="145" t="s">
        <v>201</v>
      </c>
    </row>
    <row r="183" spans="2:65" s="12" customFormat="1">
      <c r="B183" s="147"/>
      <c r="D183" s="148" t="s">
        <v>135</v>
      </c>
      <c r="E183" s="149" t="s">
        <v>1</v>
      </c>
      <c r="F183" s="150" t="s">
        <v>192</v>
      </c>
      <c r="H183" s="149" t="s">
        <v>1</v>
      </c>
      <c r="I183" s="151"/>
      <c r="L183" s="147"/>
      <c r="M183" s="152"/>
      <c r="T183" s="153"/>
      <c r="AT183" s="149" t="s">
        <v>135</v>
      </c>
      <c r="AU183" s="149" t="s">
        <v>133</v>
      </c>
      <c r="AV183" s="12" t="s">
        <v>81</v>
      </c>
      <c r="AW183" s="12" t="s">
        <v>30</v>
      </c>
      <c r="AX183" s="12" t="s">
        <v>73</v>
      </c>
      <c r="AY183" s="149" t="s">
        <v>126</v>
      </c>
    </row>
    <row r="184" spans="2:65" s="13" customFormat="1">
      <c r="B184" s="154"/>
      <c r="D184" s="148" t="s">
        <v>135</v>
      </c>
      <c r="E184" s="155" t="s">
        <v>1</v>
      </c>
      <c r="F184" s="156" t="s">
        <v>193</v>
      </c>
      <c r="H184" s="157">
        <v>228.3</v>
      </c>
      <c r="I184" s="158"/>
      <c r="L184" s="154"/>
      <c r="M184" s="159"/>
      <c r="T184" s="160"/>
      <c r="AT184" s="155" t="s">
        <v>135</v>
      </c>
      <c r="AU184" s="155" t="s">
        <v>133</v>
      </c>
      <c r="AV184" s="13" t="s">
        <v>133</v>
      </c>
      <c r="AW184" s="13" t="s">
        <v>30</v>
      </c>
      <c r="AX184" s="13" t="s">
        <v>73</v>
      </c>
      <c r="AY184" s="155" t="s">
        <v>126</v>
      </c>
    </row>
    <row r="185" spans="2:65" s="14" customFormat="1">
      <c r="B185" s="161"/>
      <c r="D185" s="148" t="s">
        <v>135</v>
      </c>
      <c r="E185" s="162" t="s">
        <v>1</v>
      </c>
      <c r="F185" s="163" t="s">
        <v>138</v>
      </c>
      <c r="H185" s="164">
        <v>228.3</v>
      </c>
      <c r="I185" s="165"/>
      <c r="L185" s="161"/>
      <c r="M185" s="166"/>
      <c r="T185" s="167"/>
      <c r="AT185" s="162" t="s">
        <v>135</v>
      </c>
      <c r="AU185" s="162" t="s">
        <v>133</v>
      </c>
      <c r="AV185" s="14" t="s">
        <v>132</v>
      </c>
      <c r="AW185" s="14" t="s">
        <v>30</v>
      </c>
      <c r="AX185" s="14" t="s">
        <v>81</v>
      </c>
      <c r="AY185" s="162" t="s">
        <v>126</v>
      </c>
    </row>
    <row r="186" spans="2:65" s="1" customFormat="1" ht="55.5" customHeight="1">
      <c r="B186" s="132"/>
      <c r="C186" s="133" t="s">
        <v>202</v>
      </c>
      <c r="D186" s="133" t="s">
        <v>128</v>
      </c>
      <c r="E186" s="134" t="s">
        <v>203</v>
      </c>
      <c r="F186" s="135" t="s">
        <v>204</v>
      </c>
      <c r="G186" s="136" t="s">
        <v>131</v>
      </c>
      <c r="H186" s="137">
        <v>28.35</v>
      </c>
      <c r="I186" s="138"/>
      <c r="J186" s="139">
        <f>ROUND(I186*H186,2)</f>
        <v>0</v>
      </c>
      <c r="K186" s="140"/>
      <c r="L186" s="31"/>
      <c r="M186" s="141" t="s">
        <v>1</v>
      </c>
      <c r="N186" s="142" t="s">
        <v>39</v>
      </c>
      <c r="P186" s="143">
        <f>O186*H186</f>
        <v>0</v>
      </c>
      <c r="Q186" s="143">
        <v>8.6E-3</v>
      </c>
      <c r="R186" s="143">
        <f>Q186*H186</f>
        <v>0.24381</v>
      </c>
      <c r="S186" s="143">
        <v>0</v>
      </c>
      <c r="T186" s="144">
        <f>S186*H186</f>
        <v>0</v>
      </c>
      <c r="AR186" s="145" t="s">
        <v>132</v>
      </c>
      <c r="AT186" s="145" t="s">
        <v>128</v>
      </c>
      <c r="AU186" s="145" t="s">
        <v>133</v>
      </c>
      <c r="AY186" s="16" t="s">
        <v>126</v>
      </c>
      <c r="BE186" s="146">
        <f>IF(N186="základní",J186,0)</f>
        <v>0</v>
      </c>
      <c r="BF186" s="146">
        <f>IF(N186="snížená",J186,0)</f>
        <v>0</v>
      </c>
      <c r="BG186" s="146">
        <f>IF(N186="zákl. přenesená",J186,0)</f>
        <v>0</v>
      </c>
      <c r="BH186" s="146">
        <f>IF(N186="sníž. přenesená",J186,0)</f>
        <v>0</v>
      </c>
      <c r="BI186" s="146">
        <f>IF(N186="nulová",J186,0)</f>
        <v>0</v>
      </c>
      <c r="BJ186" s="16" t="s">
        <v>133</v>
      </c>
      <c r="BK186" s="146">
        <f>ROUND(I186*H186,2)</f>
        <v>0</v>
      </c>
      <c r="BL186" s="16" t="s">
        <v>132</v>
      </c>
      <c r="BM186" s="145" t="s">
        <v>205</v>
      </c>
    </row>
    <row r="187" spans="2:65" s="12" customFormat="1">
      <c r="B187" s="147"/>
      <c r="D187" s="148" t="s">
        <v>135</v>
      </c>
      <c r="E187" s="149" t="s">
        <v>1</v>
      </c>
      <c r="F187" s="150" t="s">
        <v>136</v>
      </c>
      <c r="H187" s="149" t="s">
        <v>1</v>
      </c>
      <c r="I187" s="151"/>
      <c r="L187" s="147"/>
      <c r="M187" s="152"/>
      <c r="T187" s="153"/>
      <c r="AT187" s="149" t="s">
        <v>135</v>
      </c>
      <c r="AU187" s="149" t="s">
        <v>133</v>
      </c>
      <c r="AV187" s="12" t="s">
        <v>81</v>
      </c>
      <c r="AW187" s="12" t="s">
        <v>30</v>
      </c>
      <c r="AX187" s="12" t="s">
        <v>73</v>
      </c>
      <c r="AY187" s="149" t="s">
        <v>126</v>
      </c>
    </row>
    <row r="188" spans="2:65" s="13" customFormat="1">
      <c r="B188" s="154"/>
      <c r="D188" s="148" t="s">
        <v>135</v>
      </c>
      <c r="E188" s="155" t="s">
        <v>1</v>
      </c>
      <c r="F188" s="156" t="s">
        <v>206</v>
      </c>
      <c r="H188" s="157">
        <v>28.35</v>
      </c>
      <c r="I188" s="158"/>
      <c r="L188" s="154"/>
      <c r="M188" s="159"/>
      <c r="T188" s="160"/>
      <c r="AT188" s="155" t="s">
        <v>135</v>
      </c>
      <c r="AU188" s="155" t="s">
        <v>133</v>
      </c>
      <c r="AV188" s="13" t="s">
        <v>133</v>
      </c>
      <c r="AW188" s="13" t="s">
        <v>30</v>
      </c>
      <c r="AX188" s="13" t="s">
        <v>73</v>
      </c>
      <c r="AY188" s="155" t="s">
        <v>126</v>
      </c>
    </row>
    <row r="189" spans="2:65" s="14" customFormat="1">
      <c r="B189" s="161"/>
      <c r="D189" s="148" t="s">
        <v>135</v>
      </c>
      <c r="E189" s="162" t="s">
        <v>1</v>
      </c>
      <c r="F189" s="163" t="s">
        <v>138</v>
      </c>
      <c r="H189" s="164">
        <v>28.35</v>
      </c>
      <c r="I189" s="165"/>
      <c r="L189" s="161"/>
      <c r="M189" s="166"/>
      <c r="T189" s="167"/>
      <c r="AT189" s="162" t="s">
        <v>135</v>
      </c>
      <c r="AU189" s="162" t="s">
        <v>133</v>
      </c>
      <c r="AV189" s="14" t="s">
        <v>132</v>
      </c>
      <c r="AW189" s="14" t="s">
        <v>30</v>
      </c>
      <c r="AX189" s="14" t="s">
        <v>81</v>
      </c>
      <c r="AY189" s="162" t="s">
        <v>126</v>
      </c>
    </row>
    <row r="190" spans="2:65" s="1" customFormat="1" ht="16.5" customHeight="1">
      <c r="B190" s="132"/>
      <c r="C190" s="168" t="s">
        <v>207</v>
      </c>
      <c r="D190" s="168" t="s">
        <v>184</v>
      </c>
      <c r="E190" s="169" t="s">
        <v>208</v>
      </c>
      <c r="F190" s="170" t="s">
        <v>209</v>
      </c>
      <c r="G190" s="171" t="s">
        <v>131</v>
      </c>
      <c r="H190" s="172">
        <v>28.35</v>
      </c>
      <c r="I190" s="173"/>
      <c r="J190" s="174">
        <f>ROUND(I190*H190,2)</f>
        <v>0</v>
      </c>
      <c r="K190" s="175"/>
      <c r="L190" s="176"/>
      <c r="M190" s="177" t="s">
        <v>1</v>
      </c>
      <c r="N190" s="178" t="s">
        <v>39</v>
      </c>
      <c r="P190" s="143">
        <f>O190*H190</f>
        <v>0</v>
      </c>
      <c r="Q190" s="143">
        <v>1.4E-3</v>
      </c>
      <c r="R190" s="143">
        <f>Q190*H190</f>
        <v>3.9690000000000003E-2</v>
      </c>
      <c r="S190" s="143">
        <v>0</v>
      </c>
      <c r="T190" s="144">
        <f>S190*H190</f>
        <v>0</v>
      </c>
      <c r="AR190" s="145" t="s">
        <v>168</v>
      </c>
      <c r="AT190" s="145" t="s">
        <v>184</v>
      </c>
      <c r="AU190" s="145" t="s">
        <v>133</v>
      </c>
      <c r="AY190" s="16" t="s">
        <v>126</v>
      </c>
      <c r="BE190" s="146">
        <f>IF(N190="základní",J190,0)</f>
        <v>0</v>
      </c>
      <c r="BF190" s="146">
        <f>IF(N190="snížená",J190,0)</f>
        <v>0</v>
      </c>
      <c r="BG190" s="146">
        <f>IF(N190="zákl. přenesená",J190,0)</f>
        <v>0</v>
      </c>
      <c r="BH190" s="146">
        <f>IF(N190="sníž. přenesená",J190,0)</f>
        <v>0</v>
      </c>
      <c r="BI190" s="146">
        <f>IF(N190="nulová",J190,0)</f>
        <v>0</v>
      </c>
      <c r="BJ190" s="16" t="s">
        <v>133</v>
      </c>
      <c r="BK190" s="146">
        <f>ROUND(I190*H190,2)</f>
        <v>0</v>
      </c>
      <c r="BL190" s="16" t="s">
        <v>132</v>
      </c>
      <c r="BM190" s="145" t="s">
        <v>210</v>
      </c>
    </row>
    <row r="191" spans="2:65" s="13" customFormat="1">
      <c r="B191" s="154"/>
      <c r="D191" s="148" t="s">
        <v>135</v>
      </c>
      <c r="E191" s="155" t="s">
        <v>1</v>
      </c>
      <c r="F191" s="156" t="s">
        <v>206</v>
      </c>
      <c r="H191" s="157">
        <v>28.35</v>
      </c>
      <c r="I191" s="158"/>
      <c r="L191" s="154"/>
      <c r="M191" s="159"/>
      <c r="T191" s="160"/>
      <c r="AT191" s="155" t="s">
        <v>135</v>
      </c>
      <c r="AU191" s="155" t="s">
        <v>133</v>
      </c>
      <c r="AV191" s="13" t="s">
        <v>133</v>
      </c>
      <c r="AW191" s="13" t="s">
        <v>30</v>
      </c>
      <c r="AX191" s="13" t="s">
        <v>73</v>
      </c>
      <c r="AY191" s="155" t="s">
        <v>126</v>
      </c>
    </row>
    <row r="192" spans="2:65" s="14" customFormat="1">
      <c r="B192" s="161"/>
      <c r="D192" s="148" t="s">
        <v>135</v>
      </c>
      <c r="E192" s="162" t="s">
        <v>1</v>
      </c>
      <c r="F192" s="163" t="s">
        <v>138</v>
      </c>
      <c r="H192" s="164">
        <v>28.35</v>
      </c>
      <c r="I192" s="165"/>
      <c r="L192" s="161"/>
      <c r="M192" s="166"/>
      <c r="T192" s="167"/>
      <c r="AT192" s="162" t="s">
        <v>135</v>
      </c>
      <c r="AU192" s="162" t="s">
        <v>133</v>
      </c>
      <c r="AV192" s="14" t="s">
        <v>132</v>
      </c>
      <c r="AW192" s="14" t="s">
        <v>30</v>
      </c>
      <c r="AX192" s="14" t="s">
        <v>81</v>
      </c>
      <c r="AY192" s="162" t="s">
        <v>126</v>
      </c>
    </row>
    <row r="193" spans="2:65" s="1" customFormat="1" ht="55.5" customHeight="1">
      <c r="B193" s="132"/>
      <c r="C193" s="133" t="s">
        <v>211</v>
      </c>
      <c r="D193" s="133" t="s">
        <v>128</v>
      </c>
      <c r="E193" s="134" t="s">
        <v>212</v>
      </c>
      <c r="F193" s="135" t="s">
        <v>213</v>
      </c>
      <c r="G193" s="136" t="s">
        <v>131</v>
      </c>
      <c r="H193" s="137">
        <v>0.72</v>
      </c>
      <c r="I193" s="138"/>
      <c r="J193" s="139">
        <f>ROUND(I193*H193,2)</f>
        <v>0</v>
      </c>
      <c r="K193" s="140"/>
      <c r="L193" s="31"/>
      <c r="M193" s="141" t="s">
        <v>1</v>
      </c>
      <c r="N193" s="142" t="s">
        <v>39</v>
      </c>
      <c r="P193" s="143">
        <f>O193*H193</f>
        <v>0</v>
      </c>
      <c r="Q193" s="143">
        <v>1.1390000000000001E-2</v>
      </c>
      <c r="R193" s="143">
        <f>Q193*H193</f>
        <v>8.2008000000000011E-3</v>
      </c>
      <c r="S193" s="143">
        <v>0</v>
      </c>
      <c r="T193" s="144">
        <f>S193*H193</f>
        <v>0</v>
      </c>
      <c r="AR193" s="145" t="s">
        <v>132</v>
      </c>
      <c r="AT193" s="145" t="s">
        <v>128</v>
      </c>
      <c r="AU193" s="145" t="s">
        <v>133</v>
      </c>
      <c r="AY193" s="16" t="s">
        <v>126</v>
      </c>
      <c r="BE193" s="146">
        <f>IF(N193="základní",J193,0)</f>
        <v>0</v>
      </c>
      <c r="BF193" s="146">
        <f>IF(N193="snížená",J193,0)</f>
        <v>0</v>
      </c>
      <c r="BG193" s="146">
        <f>IF(N193="zákl. přenesená",J193,0)</f>
        <v>0</v>
      </c>
      <c r="BH193" s="146">
        <f>IF(N193="sníž. přenesená",J193,0)</f>
        <v>0</v>
      </c>
      <c r="BI193" s="146">
        <f>IF(N193="nulová",J193,0)</f>
        <v>0</v>
      </c>
      <c r="BJ193" s="16" t="s">
        <v>133</v>
      </c>
      <c r="BK193" s="146">
        <f>ROUND(I193*H193,2)</f>
        <v>0</v>
      </c>
      <c r="BL193" s="16" t="s">
        <v>132</v>
      </c>
      <c r="BM193" s="145" t="s">
        <v>214</v>
      </c>
    </row>
    <row r="194" spans="2:65" s="12" customFormat="1">
      <c r="B194" s="147"/>
      <c r="D194" s="148" t="s">
        <v>135</v>
      </c>
      <c r="E194" s="149" t="s">
        <v>1</v>
      </c>
      <c r="F194" s="150" t="s">
        <v>136</v>
      </c>
      <c r="H194" s="149" t="s">
        <v>1</v>
      </c>
      <c r="I194" s="151"/>
      <c r="L194" s="147"/>
      <c r="M194" s="152"/>
      <c r="T194" s="153"/>
      <c r="AT194" s="149" t="s">
        <v>135</v>
      </c>
      <c r="AU194" s="149" t="s">
        <v>133</v>
      </c>
      <c r="AV194" s="12" t="s">
        <v>81</v>
      </c>
      <c r="AW194" s="12" t="s">
        <v>30</v>
      </c>
      <c r="AX194" s="12" t="s">
        <v>73</v>
      </c>
      <c r="AY194" s="149" t="s">
        <v>126</v>
      </c>
    </row>
    <row r="195" spans="2:65" s="13" customFormat="1">
      <c r="B195" s="154"/>
      <c r="D195" s="148" t="s">
        <v>135</v>
      </c>
      <c r="E195" s="155" t="s">
        <v>1</v>
      </c>
      <c r="F195" s="156" t="s">
        <v>215</v>
      </c>
      <c r="H195" s="157">
        <v>0.72</v>
      </c>
      <c r="I195" s="158"/>
      <c r="L195" s="154"/>
      <c r="M195" s="159"/>
      <c r="T195" s="160"/>
      <c r="AT195" s="155" t="s">
        <v>135</v>
      </c>
      <c r="AU195" s="155" t="s">
        <v>133</v>
      </c>
      <c r="AV195" s="13" t="s">
        <v>133</v>
      </c>
      <c r="AW195" s="13" t="s">
        <v>30</v>
      </c>
      <c r="AX195" s="13" t="s">
        <v>73</v>
      </c>
      <c r="AY195" s="155" t="s">
        <v>126</v>
      </c>
    </row>
    <row r="196" spans="2:65" s="14" customFormat="1">
      <c r="B196" s="161"/>
      <c r="D196" s="148" t="s">
        <v>135</v>
      </c>
      <c r="E196" s="162" t="s">
        <v>1</v>
      </c>
      <c r="F196" s="163" t="s">
        <v>138</v>
      </c>
      <c r="H196" s="164">
        <v>0.72</v>
      </c>
      <c r="I196" s="165"/>
      <c r="L196" s="161"/>
      <c r="M196" s="166"/>
      <c r="T196" s="167"/>
      <c r="AT196" s="162" t="s">
        <v>135</v>
      </c>
      <c r="AU196" s="162" t="s">
        <v>133</v>
      </c>
      <c r="AV196" s="14" t="s">
        <v>132</v>
      </c>
      <c r="AW196" s="14" t="s">
        <v>30</v>
      </c>
      <c r="AX196" s="14" t="s">
        <v>81</v>
      </c>
      <c r="AY196" s="162" t="s">
        <v>126</v>
      </c>
    </row>
    <row r="197" spans="2:65" s="1" customFormat="1" ht="16.5" customHeight="1">
      <c r="B197" s="132"/>
      <c r="C197" s="168" t="s">
        <v>216</v>
      </c>
      <c r="D197" s="168" t="s">
        <v>184</v>
      </c>
      <c r="E197" s="169" t="s">
        <v>217</v>
      </c>
      <c r="F197" s="170" t="s">
        <v>218</v>
      </c>
      <c r="G197" s="171" t="s">
        <v>131</v>
      </c>
      <c r="H197" s="172">
        <v>0.75600000000000001</v>
      </c>
      <c r="I197" s="173"/>
      <c r="J197" s="174">
        <f>ROUND(I197*H197,2)</f>
        <v>0</v>
      </c>
      <c r="K197" s="175"/>
      <c r="L197" s="176"/>
      <c r="M197" s="177" t="s">
        <v>1</v>
      </c>
      <c r="N197" s="178" t="s">
        <v>39</v>
      </c>
      <c r="P197" s="143">
        <f>O197*H197</f>
        <v>0</v>
      </c>
      <c r="Q197" s="143">
        <v>1.4E-3</v>
      </c>
      <c r="R197" s="143">
        <f>Q197*H197</f>
        <v>1.0583999999999999E-3</v>
      </c>
      <c r="S197" s="143">
        <v>0</v>
      </c>
      <c r="T197" s="144">
        <f>S197*H197</f>
        <v>0</v>
      </c>
      <c r="AR197" s="145" t="s">
        <v>168</v>
      </c>
      <c r="AT197" s="145" t="s">
        <v>184</v>
      </c>
      <c r="AU197" s="145" t="s">
        <v>133</v>
      </c>
      <c r="AY197" s="16" t="s">
        <v>126</v>
      </c>
      <c r="BE197" s="146">
        <f>IF(N197="základní",J197,0)</f>
        <v>0</v>
      </c>
      <c r="BF197" s="146">
        <f>IF(N197="snížená",J197,0)</f>
        <v>0</v>
      </c>
      <c r="BG197" s="146">
        <f>IF(N197="zákl. přenesená",J197,0)</f>
        <v>0</v>
      </c>
      <c r="BH197" s="146">
        <f>IF(N197="sníž. přenesená",J197,0)</f>
        <v>0</v>
      </c>
      <c r="BI197" s="146">
        <f>IF(N197="nulová",J197,0)</f>
        <v>0</v>
      </c>
      <c r="BJ197" s="16" t="s">
        <v>133</v>
      </c>
      <c r="BK197" s="146">
        <f>ROUND(I197*H197,2)</f>
        <v>0</v>
      </c>
      <c r="BL197" s="16" t="s">
        <v>132</v>
      </c>
      <c r="BM197" s="145" t="s">
        <v>219</v>
      </c>
    </row>
    <row r="198" spans="2:65" s="13" customFormat="1">
      <c r="B198" s="154"/>
      <c r="D198" s="148" t="s">
        <v>135</v>
      </c>
      <c r="F198" s="156" t="s">
        <v>220</v>
      </c>
      <c r="H198" s="157">
        <v>0.75600000000000001</v>
      </c>
      <c r="I198" s="158"/>
      <c r="L198" s="154"/>
      <c r="M198" s="159"/>
      <c r="T198" s="160"/>
      <c r="AT198" s="155" t="s">
        <v>135</v>
      </c>
      <c r="AU198" s="155" t="s">
        <v>133</v>
      </c>
      <c r="AV198" s="13" t="s">
        <v>133</v>
      </c>
      <c r="AW198" s="13" t="s">
        <v>3</v>
      </c>
      <c r="AX198" s="13" t="s">
        <v>81</v>
      </c>
      <c r="AY198" s="155" t="s">
        <v>126</v>
      </c>
    </row>
    <row r="199" spans="2:65" s="1" customFormat="1" ht="24.2" customHeight="1">
      <c r="B199" s="132"/>
      <c r="C199" s="133" t="s">
        <v>221</v>
      </c>
      <c r="D199" s="133" t="s">
        <v>128</v>
      </c>
      <c r="E199" s="134" t="s">
        <v>222</v>
      </c>
      <c r="F199" s="135" t="s">
        <v>223</v>
      </c>
      <c r="G199" s="136" t="s">
        <v>131</v>
      </c>
      <c r="H199" s="137">
        <v>29.79</v>
      </c>
      <c r="I199" s="138"/>
      <c r="J199" s="139">
        <f>ROUND(I199*H199,2)</f>
        <v>0</v>
      </c>
      <c r="K199" s="140"/>
      <c r="L199" s="31"/>
      <c r="M199" s="141" t="s">
        <v>1</v>
      </c>
      <c r="N199" s="142" t="s">
        <v>39</v>
      </c>
      <c r="P199" s="143">
        <f>O199*H199</f>
        <v>0</v>
      </c>
      <c r="Q199" s="143">
        <v>1.0499999999999999E-3</v>
      </c>
      <c r="R199" s="143">
        <f>Q199*H199</f>
        <v>3.1279499999999995E-2</v>
      </c>
      <c r="S199" s="143">
        <v>0</v>
      </c>
      <c r="T199" s="144">
        <f>S199*H199</f>
        <v>0</v>
      </c>
      <c r="AR199" s="145" t="s">
        <v>132</v>
      </c>
      <c r="AT199" s="145" t="s">
        <v>128</v>
      </c>
      <c r="AU199" s="145" t="s">
        <v>133</v>
      </c>
      <c r="AY199" s="16" t="s">
        <v>126</v>
      </c>
      <c r="BE199" s="146">
        <f>IF(N199="základní",J199,0)</f>
        <v>0</v>
      </c>
      <c r="BF199" s="146">
        <f>IF(N199="snížená",J199,0)</f>
        <v>0</v>
      </c>
      <c r="BG199" s="146">
        <f>IF(N199="zákl. přenesená",J199,0)</f>
        <v>0</v>
      </c>
      <c r="BH199" s="146">
        <f>IF(N199="sníž. přenesená",J199,0)</f>
        <v>0</v>
      </c>
      <c r="BI199" s="146">
        <f>IF(N199="nulová",J199,0)</f>
        <v>0</v>
      </c>
      <c r="BJ199" s="16" t="s">
        <v>133</v>
      </c>
      <c r="BK199" s="146">
        <f>ROUND(I199*H199,2)</f>
        <v>0</v>
      </c>
      <c r="BL199" s="16" t="s">
        <v>132</v>
      </c>
      <c r="BM199" s="145" t="s">
        <v>224</v>
      </c>
    </row>
    <row r="200" spans="2:65" s="13" customFormat="1">
      <c r="B200" s="154"/>
      <c r="D200" s="148" t="s">
        <v>135</v>
      </c>
      <c r="E200" s="155" t="s">
        <v>1</v>
      </c>
      <c r="F200" s="156" t="s">
        <v>225</v>
      </c>
      <c r="H200" s="157">
        <v>29.79</v>
      </c>
      <c r="I200" s="158"/>
      <c r="L200" s="154"/>
      <c r="M200" s="159"/>
      <c r="T200" s="160"/>
      <c r="AT200" s="155" t="s">
        <v>135</v>
      </c>
      <c r="AU200" s="155" t="s">
        <v>133</v>
      </c>
      <c r="AV200" s="13" t="s">
        <v>133</v>
      </c>
      <c r="AW200" s="13" t="s">
        <v>30</v>
      </c>
      <c r="AX200" s="13" t="s">
        <v>73</v>
      </c>
      <c r="AY200" s="155" t="s">
        <v>126</v>
      </c>
    </row>
    <row r="201" spans="2:65" s="14" customFormat="1">
      <c r="B201" s="161"/>
      <c r="D201" s="148" t="s">
        <v>135</v>
      </c>
      <c r="E201" s="162" t="s">
        <v>1</v>
      </c>
      <c r="F201" s="163" t="s">
        <v>138</v>
      </c>
      <c r="H201" s="164">
        <v>29.79</v>
      </c>
      <c r="I201" s="165"/>
      <c r="L201" s="161"/>
      <c r="M201" s="166"/>
      <c r="T201" s="167"/>
      <c r="AT201" s="162" t="s">
        <v>135</v>
      </c>
      <c r="AU201" s="162" t="s">
        <v>133</v>
      </c>
      <c r="AV201" s="14" t="s">
        <v>132</v>
      </c>
      <c r="AW201" s="14" t="s">
        <v>30</v>
      </c>
      <c r="AX201" s="14" t="s">
        <v>81</v>
      </c>
      <c r="AY201" s="162" t="s">
        <v>126</v>
      </c>
    </row>
    <row r="202" spans="2:65" s="1" customFormat="1" ht="16.5" customHeight="1">
      <c r="B202" s="132"/>
      <c r="C202" s="133" t="s">
        <v>226</v>
      </c>
      <c r="D202" s="133" t="s">
        <v>128</v>
      </c>
      <c r="E202" s="134" t="s">
        <v>227</v>
      </c>
      <c r="F202" s="135" t="s">
        <v>228</v>
      </c>
      <c r="G202" s="136" t="s">
        <v>131</v>
      </c>
      <c r="H202" s="137">
        <v>544.94200000000001</v>
      </c>
      <c r="I202" s="138"/>
      <c r="J202" s="139">
        <f>ROUND(I202*H202,2)</f>
        <v>0</v>
      </c>
      <c r="K202" s="140"/>
      <c r="L202" s="31"/>
      <c r="M202" s="141" t="s">
        <v>1</v>
      </c>
      <c r="N202" s="142" t="s">
        <v>39</v>
      </c>
      <c r="P202" s="143">
        <f>O202*H202</f>
        <v>0</v>
      </c>
      <c r="Q202" s="143">
        <v>2.5999999999999998E-4</v>
      </c>
      <c r="R202" s="143">
        <f>Q202*H202</f>
        <v>0.14168491999999999</v>
      </c>
      <c r="S202" s="143">
        <v>0</v>
      </c>
      <c r="T202" s="144">
        <f>S202*H202</f>
        <v>0</v>
      </c>
      <c r="AR202" s="145" t="s">
        <v>132</v>
      </c>
      <c r="AT202" s="145" t="s">
        <v>128</v>
      </c>
      <c r="AU202" s="145" t="s">
        <v>133</v>
      </c>
      <c r="AY202" s="16" t="s">
        <v>126</v>
      </c>
      <c r="BE202" s="146">
        <f>IF(N202="základní",J202,0)</f>
        <v>0</v>
      </c>
      <c r="BF202" s="146">
        <f>IF(N202="snížená",J202,0)</f>
        <v>0</v>
      </c>
      <c r="BG202" s="146">
        <f>IF(N202="zákl. přenesená",J202,0)</f>
        <v>0</v>
      </c>
      <c r="BH202" s="146">
        <f>IF(N202="sníž. přenesená",J202,0)</f>
        <v>0</v>
      </c>
      <c r="BI202" s="146">
        <f>IF(N202="nulová",J202,0)</f>
        <v>0</v>
      </c>
      <c r="BJ202" s="16" t="s">
        <v>133</v>
      </c>
      <c r="BK202" s="146">
        <f>ROUND(I202*H202,2)</f>
        <v>0</v>
      </c>
      <c r="BL202" s="16" t="s">
        <v>132</v>
      </c>
      <c r="BM202" s="145" t="s">
        <v>229</v>
      </c>
    </row>
    <row r="203" spans="2:65" s="12" customFormat="1">
      <c r="B203" s="147"/>
      <c r="D203" s="148" t="s">
        <v>135</v>
      </c>
      <c r="E203" s="149" t="s">
        <v>1</v>
      </c>
      <c r="F203" s="150" t="s">
        <v>136</v>
      </c>
      <c r="H203" s="149" t="s">
        <v>1</v>
      </c>
      <c r="I203" s="151"/>
      <c r="L203" s="147"/>
      <c r="M203" s="152"/>
      <c r="T203" s="153"/>
      <c r="AT203" s="149" t="s">
        <v>135</v>
      </c>
      <c r="AU203" s="149" t="s">
        <v>133</v>
      </c>
      <c r="AV203" s="12" t="s">
        <v>81</v>
      </c>
      <c r="AW203" s="12" t="s">
        <v>30</v>
      </c>
      <c r="AX203" s="12" t="s">
        <v>73</v>
      </c>
      <c r="AY203" s="149" t="s">
        <v>126</v>
      </c>
    </row>
    <row r="204" spans="2:65" s="13" customFormat="1" ht="22.5">
      <c r="B204" s="154"/>
      <c r="D204" s="148" t="s">
        <v>135</v>
      </c>
      <c r="E204" s="155" t="s">
        <v>1</v>
      </c>
      <c r="F204" s="156" t="s">
        <v>230</v>
      </c>
      <c r="H204" s="157">
        <v>141.6</v>
      </c>
      <c r="I204" s="158"/>
      <c r="L204" s="154"/>
      <c r="M204" s="159"/>
      <c r="T204" s="160"/>
      <c r="AT204" s="155" t="s">
        <v>135</v>
      </c>
      <c r="AU204" s="155" t="s">
        <v>133</v>
      </c>
      <c r="AV204" s="13" t="s">
        <v>133</v>
      </c>
      <c r="AW204" s="13" t="s">
        <v>30</v>
      </c>
      <c r="AX204" s="13" t="s">
        <v>73</v>
      </c>
      <c r="AY204" s="155" t="s">
        <v>126</v>
      </c>
    </row>
    <row r="205" spans="2:65" s="13" customFormat="1">
      <c r="B205" s="154"/>
      <c r="D205" s="148" t="s">
        <v>135</v>
      </c>
      <c r="E205" s="155" t="s">
        <v>1</v>
      </c>
      <c r="F205" s="156" t="s">
        <v>231</v>
      </c>
      <c r="H205" s="157">
        <v>123.506</v>
      </c>
      <c r="I205" s="158"/>
      <c r="L205" s="154"/>
      <c r="M205" s="159"/>
      <c r="T205" s="160"/>
      <c r="AT205" s="155" t="s">
        <v>135</v>
      </c>
      <c r="AU205" s="155" t="s">
        <v>133</v>
      </c>
      <c r="AV205" s="13" t="s">
        <v>133</v>
      </c>
      <c r="AW205" s="13" t="s">
        <v>30</v>
      </c>
      <c r="AX205" s="13" t="s">
        <v>73</v>
      </c>
      <c r="AY205" s="155" t="s">
        <v>126</v>
      </c>
    </row>
    <row r="206" spans="2:65" s="13" customFormat="1">
      <c r="B206" s="154"/>
      <c r="D206" s="148" t="s">
        <v>135</v>
      </c>
      <c r="E206" s="155" t="s">
        <v>1</v>
      </c>
      <c r="F206" s="156" t="s">
        <v>232</v>
      </c>
      <c r="H206" s="157">
        <v>55.521000000000001</v>
      </c>
      <c r="I206" s="158"/>
      <c r="L206" s="154"/>
      <c r="M206" s="159"/>
      <c r="T206" s="160"/>
      <c r="AT206" s="155" t="s">
        <v>135</v>
      </c>
      <c r="AU206" s="155" t="s">
        <v>133</v>
      </c>
      <c r="AV206" s="13" t="s">
        <v>133</v>
      </c>
      <c r="AW206" s="13" t="s">
        <v>30</v>
      </c>
      <c r="AX206" s="13" t="s">
        <v>73</v>
      </c>
      <c r="AY206" s="155" t="s">
        <v>126</v>
      </c>
    </row>
    <row r="207" spans="2:65" s="13" customFormat="1">
      <c r="B207" s="154"/>
      <c r="D207" s="148" t="s">
        <v>135</v>
      </c>
      <c r="E207" s="155" t="s">
        <v>1</v>
      </c>
      <c r="F207" s="156" t="s">
        <v>233</v>
      </c>
      <c r="H207" s="157">
        <v>55.521000000000001</v>
      </c>
      <c r="I207" s="158"/>
      <c r="L207" s="154"/>
      <c r="M207" s="159"/>
      <c r="T207" s="160"/>
      <c r="AT207" s="155" t="s">
        <v>135</v>
      </c>
      <c r="AU207" s="155" t="s">
        <v>133</v>
      </c>
      <c r="AV207" s="13" t="s">
        <v>133</v>
      </c>
      <c r="AW207" s="13" t="s">
        <v>30</v>
      </c>
      <c r="AX207" s="13" t="s">
        <v>73</v>
      </c>
      <c r="AY207" s="155" t="s">
        <v>126</v>
      </c>
    </row>
    <row r="208" spans="2:65" s="13" customFormat="1">
      <c r="B208" s="154"/>
      <c r="D208" s="148" t="s">
        <v>135</v>
      </c>
      <c r="E208" s="155" t="s">
        <v>1</v>
      </c>
      <c r="F208" s="156" t="s">
        <v>234</v>
      </c>
      <c r="H208" s="157">
        <v>32.4</v>
      </c>
      <c r="I208" s="158"/>
      <c r="L208" s="154"/>
      <c r="M208" s="159"/>
      <c r="T208" s="160"/>
      <c r="AT208" s="155" t="s">
        <v>135</v>
      </c>
      <c r="AU208" s="155" t="s">
        <v>133</v>
      </c>
      <c r="AV208" s="13" t="s">
        <v>133</v>
      </c>
      <c r="AW208" s="13" t="s">
        <v>30</v>
      </c>
      <c r="AX208" s="13" t="s">
        <v>73</v>
      </c>
      <c r="AY208" s="155" t="s">
        <v>126</v>
      </c>
    </row>
    <row r="209" spans="2:65" s="12" customFormat="1">
      <c r="B209" s="147"/>
      <c r="D209" s="148" t="s">
        <v>135</v>
      </c>
      <c r="E209" s="149" t="s">
        <v>1</v>
      </c>
      <c r="F209" s="150" t="s">
        <v>235</v>
      </c>
      <c r="H209" s="149" t="s">
        <v>1</v>
      </c>
      <c r="I209" s="151"/>
      <c r="L209" s="147"/>
      <c r="M209" s="152"/>
      <c r="T209" s="153"/>
      <c r="AT209" s="149" t="s">
        <v>135</v>
      </c>
      <c r="AU209" s="149" t="s">
        <v>133</v>
      </c>
      <c r="AV209" s="12" t="s">
        <v>81</v>
      </c>
      <c r="AW209" s="12" t="s">
        <v>30</v>
      </c>
      <c r="AX209" s="12" t="s">
        <v>73</v>
      </c>
      <c r="AY209" s="149" t="s">
        <v>126</v>
      </c>
    </row>
    <row r="210" spans="2:65" s="13" customFormat="1">
      <c r="B210" s="154"/>
      <c r="D210" s="148" t="s">
        <v>135</v>
      </c>
      <c r="E210" s="155" t="s">
        <v>1</v>
      </c>
      <c r="F210" s="156" t="s">
        <v>236</v>
      </c>
      <c r="H210" s="157">
        <v>101.45</v>
      </c>
      <c r="I210" s="158"/>
      <c r="L210" s="154"/>
      <c r="M210" s="159"/>
      <c r="T210" s="160"/>
      <c r="AT210" s="155" t="s">
        <v>135</v>
      </c>
      <c r="AU210" s="155" t="s">
        <v>133</v>
      </c>
      <c r="AV210" s="13" t="s">
        <v>133</v>
      </c>
      <c r="AW210" s="13" t="s">
        <v>30</v>
      </c>
      <c r="AX210" s="13" t="s">
        <v>73</v>
      </c>
      <c r="AY210" s="155" t="s">
        <v>126</v>
      </c>
    </row>
    <row r="211" spans="2:65" s="12" customFormat="1">
      <c r="B211" s="147"/>
      <c r="D211" s="148" t="s">
        <v>135</v>
      </c>
      <c r="E211" s="149" t="s">
        <v>1</v>
      </c>
      <c r="F211" s="150" t="s">
        <v>237</v>
      </c>
      <c r="H211" s="149" t="s">
        <v>1</v>
      </c>
      <c r="I211" s="151"/>
      <c r="L211" s="147"/>
      <c r="M211" s="152"/>
      <c r="T211" s="153"/>
      <c r="AT211" s="149" t="s">
        <v>135</v>
      </c>
      <c r="AU211" s="149" t="s">
        <v>133</v>
      </c>
      <c r="AV211" s="12" t="s">
        <v>81</v>
      </c>
      <c r="AW211" s="12" t="s">
        <v>30</v>
      </c>
      <c r="AX211" s="12" t="s">
        <v>73</v>
      </c>
      <c r="AY211" s="149" t="s">
        <v>126</v>
      </c>
    </row>
    <row r="212" spans="2:65" s="13" customFormat="1">
      <c r="B212" s="154"/>
      <c r="D212" s="148" t="s">
        <v>135</v>
      </c>
      <c r="E212" s="155" t="s">
        <v>1</v>
      </c>
      <c r="F212" s="156" t="s">
        <v>238</v>
      </c>
      <c r="H212" s="157">
        <v>-12.929</v>
      </c>
      <c r="I212" s="158"/>
      <c r="L212" s="154"/>
      <c r="M212" s="159"/>
      <c r="T212" s="160"/>
      <c r="AT212" s="155" t="s">
        <v>135</v>
      </c>
      <c r="AU212" s="155" t="s">
        <v>133</v>
      </c>
      <c r="AV212" s="13" t="s">
        <v>133</v>
      </c>
      <c r="AW212" s="13" t="s">
        <v>30</v>
      </c>
      <c r="AX212" s="13" t="s">
        <v>73</v>
      </c>
      <c r="AY212" s="155" t="s">
        <v>126</v>
      </c>
    </row>
    <row r="213" spans="2:65" s="12" customFormat="1">
      <c r="B213" s="147"/>
      <c r="D213" s="148" t="s">
        <v>135</v>
      </c>
      <c r="E213" s="149" t="s">
        <v>1</v>
      </c>
      <c r="F213" s="150" t="s">
        <v>239</v>
      </c>
      <c r="H213" s="149" t="s">
        <v>1</v>
      </c>
      <c r="I213" s="151"/>
      <c r="L213" s="147"/>
      <c r="M213" s="152"/>
      <c r="T213" s="153"/>
      <c r="AT213" s="149" t="s">
        <v>135</v>
      </c>
      <c r="AU213" s="149" t="s">
        <v>133</v>
      </c>
      <c r="AV213" s="12" t="s">
        <v>81</v>
      </c>
      <c r="AW213" s="12" t="s">
        <v>30</v>
      </c>
      <c r="AX213" s="12" t="s">
        <v>73</v>
      </c>
      <c r="AY213" s="149" t="s">
        <v>126</v>
      </c>
    </row>
    <row r="214" spans="2:65" s="13" customFormat="1" ht="22.5">
      <c r="B214" s="154"/>
      <c r="D214" s="148" t="s">
        <v>135</v>
      </c>
      <c r="E214" s="155" t="s">
        <v>1</v>
      </c>
      <c r="F214" s="156" t="s">
        <v>240</v>
      </c>
      <c r="H214" s="157">
        <v>32.783000000000001</v>
      </c>
      <c r="I214" s="158"/>
      <c r="L214" s="154"/>
      <c r="M214" s="159"/>
      <c r="T214" s="160"/>
      <c r="AT214" s="155" t="s">
        <v>135</v>
      </c>
      <c r="AU214" s="155" t="s">
        <v>133</v>
      </c>
      <c r="AV214" s="13" t="s">
        <v>133</v>
      </c>
      <c r="AW214" s="13" t="s">
        <v>30</v>
      </c>
      <c r="AX214" s="13" t="s">
        <v>73</v>
      </c>
      <c r="AY214" s="155" t="s">
        <v>126</v>
      </c>
    </row>
    <row r="215" spans="2:65" s="12" customFormat="1">
      <c r="B215" s="147"/>
      <c r="D215" s="148" t="s">
        <v>135</v>
      </c>
      <c r="E215" s="149" t="s">
        <v>1</v>
      </c>
      <c r="F215" s="150" t="s">
        <v>241</v>
      </c>
      <c r="H215" s="149" t="s">
        <v>1</v>
      </c>
      <c r="I215" s="151"/>
      <c r="L215" s="147"/>
      <c r="M215" s="152"/>
      <c r="T215" s="153"/>
      <c r="AT215" s="149" t="s">
        <v>135</v>
      </c>
      <c r="AU215" s="149" t="s">
        <v>133</v>
      </c>
      <c r="AV215" s="12" t="s">
        <v>81</v>
      </c>
      <c r="AW215" s="12" t="s">
        <v>30</v>
      </c>
      <c r="AX215" s="12" t="s">
        <v>73</v>
      </c>
      <c r="AY215" s="149" t="s">
        <v>126</v>
      </c>
    </row>
    <row r="216" spans="2:65" s="13" customFormat="1" ht="22.5">
      <c r="B216" s="154"/>
      <c r="D216" s="148" t="s">
        <v>135</v>
      </c>
      <c r="E216" s="155" t="s">
        <v>1</v>
      </c>
      <c r="F216" s="156" t="s">
        <v>242</v>
      </c>
      <c r="H216" s="157">
        <v>15.09</v>
      </c>
      <c r="I216" s="158"/>
      <c r="L216" s="154"/>
      <c r="M216" s="159"/>
      <c r="T216" s="160"/>
      <c r="AT216" s="155" t="s">
        <v>135</v>
      </c>
      <c r="AU216" s="155" t="s">
        <v>133</v>
      </c>
      <c r="AV216" s="13" t="s">
        <v>133</v>
      </c>
      <c r="AW216" s="13" t="s">
        <v>30</v>
      </c>
      <c r="AX216" s="13" t="s">
        <v>73</v>
      </c>
      <c r="AY216" s="155" t="s">
        <v>126</v>
      </c>
    </row>
    <row r="217" spans="2:65" s="14" customFormat="1">
      <c r="B217" s="161"/>
      <c r="D217" s="148" t="s">
        <v>135</v>
      </c>
      <c r="E217" s="162" t="s">
        <v>1</v>
      </c>
      <c r="F217" s="163" t="s">
        <v>138</v>
      </c>
      <c r="H217" s="164">
        <v>544.94200000000001</v>
      </c>
      <c r="I217" s="165"/>
      <c r="L217" s="161"/>
      <c r="M217" s="166"/>
      <c r="T217" s="167"/>
      <c r="AT217" s="162" t="s">
        <v>135</v>
      </c>
      <c r="AU217" s="162" t="s">
        <v>133</v>
      </c>
      <c r="AV217" s="14" t="s">
        <v>132</v>
      </c>
      <c r="AW217" s="14" t="s">
        <v>30</v>
      </c>
      <c r="AX217" s="14" t="s">
        <v>81</v>
      </c>
      <c r="AY217" s="162" t="s">
        <v>126</v>
      </c>
    </row>
    <row r="218" spans="2:65" s="1" customFormat="1" ht="21.75" customHeight="1">
      <c r="B218" s="132"/>
      <c r="C218" s="133" t="s">
        <v>7</v>
      </c>
      <c r="D218" s="133" t="s">
        <v>128</v>
      </c>
      <c r="E218" s="134" t="s">
        <v>243</v>
      </c>
      <c r="F218" s="135" t="s">
        <v>244</v>
      </c>
      <c r="G218" s="136" t="s">
        <v>131</v>
      </c>
      <c r="H218" s="137">
        <v>544.94200000000001</v>
      </c>
      <c r="I218" s="138"/>
      <c r="J218" s="139">
        <f>ROUND(I218*H218,2)</f>
        <v>0</v>
      </c>
      <c r="K218" s="140"/>
      <c r="L218" s="31"/>
      <c r="M218" s="141" t="s">
        <v>1</v>
      </c>
      <c r="N218" s="142" t="s">
        <v>39</v>
      </c>
      <c r="P218" s="143">
        <f>O218*H218</f>
        <v>0</v>
      </c>
      <c r="Q218" s="143">
        <v>4.3800000000000002E-3</v>
      </c>
      <c r="R218" s="143">
        <f>Q218*H218</f>
        <v>2.38684596</v>
      </c>
      <c r="S218" s="143">
        <v>0</v>
      </c>
      <c r="T218" s="144">
        <f>S218*H218</f>
        <v>0</v>
      </c>
      <c r="AR218" s="145" t="s">
        <v>132</v>
      </c>
      <c r="AT218" s="145" t="s">
        <v>128</v>
      </c>
      <c r="AU218" s="145" t="s">
        <v>133</v>
      </c>
      <c r="AY218" s="16" t="s">
        <v>126</v>
      </c>
      <c r="BE218" s="146">
        <f>IF(N218="základní",J218,0)</f>
        <v>0</v>
      </c>
      <c r="BF218" s="146">
        <f>IF(N218="snížená",J218,0)</f>
        <v>0</v>
      </c>
      <c r="BG218" s="146">
        <f>IF(N218="zákl. přenesená",J218,0)</f>
        <v>0</v>
      </c>
      <c r="BH218" s="146">
        <f>IF(N218="sníž. přenesená",J218,0)</f>
        <v>0</v>
      </c>
      <c r="BI218" s="146">
        <f>IF(N218="nulová",J218,0)</f>
        <v>0</v>
      </c>
      <c r="BJ218" s="16" t="s">
        <v>133</v>
      </c>
      <c r="BK218" s="146">
        <f>ROUND(I218*H218,2)</f>
        <v>0</v>
      </c>
      <c r="BL218" s="16" t="s">
        <v>132</v>
      </c>
      <c r="BM218" s="145" t="s">
        <v>245</v>
      </c>
    </row>
    <row r="219" spans="2:65" s="12" customFormat="1">
      <c r="B219" s="147"/>
      <c r="D219" s="148" t="s">
        <v>135</v>
      </c>
      <c r="E219" s="149" t="s">
        <v>1</v>
      </c>
      <c r="F219" s="150" t="s">
        <v>136</v>
      </c>
      <c r="H219" s="149" t="s">
        <v>1</v>
      </c>
      <c r="I219" s="151"/>
      <c r="L219" s="147"/>
      <c r="M219" s="152"/>
      <c r="T219" s="153"/>
      <c r="AT219" s="149" t="s">
        <v>135</v>
      </c>
      <c r="AU219" s="149" t="s">
        <v>133</v>
      </c>
      <c r="AV219" s="12" t="s">
        <v>81</v>
      </c>
      <c r="AW219" s="12" t="s">
        <v>30</v>
      </c>
      <c r="AX219" s="12" t="s">
        <v>73</v>
      </c>
      <c r="AY219" s="149" t="s">
        <v>126</v>
      </c>
    </row>
    <row r="220" spans="2:65" s="13" customFormat="1" ht="22.5">
      <c r="B220" s="154"/>
      <c r="D220" s="148" t="s">
        <v>135</v>
      </c>
      <c r="E220" s="155" t="s">
        <v>1</v>
      </c>
      <c r="F220" s="156" t="s">
        <v>230</v>
      </c>
      <c r="H220" s="157">
        <v>141.6</v>
      </c>
      <c r="I220" s="158"/>
      <c r="L220" s="154"/>
      <c r="M220" s="159"/>
      <c r="T220" s="160"/>
      <c r="AT220" s="155" t="s">
        <v>135</v>
      </c>
      <c r="AU220" s="155" t="s">
        <v>133</v>
      </c>
      <c r="AV220" s="13" t="s">
        <v>133</v>
      </c>
      <c r="AW220" s="13" t="s">
        <v>30</v>
      </c>
      <c r="AX220" s="13" t="s">
        <v>73</v>
      </c>
      <c r="AY220" s="155" t="s">
        <v>126</v>
      </c>
    </row>
    <row r="221" spans="2:65" s="13" customFormat="1">
      <c r="B221" s="154"/>
      <c r="D221" s="148" t="s">
        <v>135</v>
      </c>
      <c r="E221" s="155" t="s">
        <v>1</v>
      </c>
      <c r="F221" s="156" t="s">
        <v>231</v>
      </c>
      <c r="H221" s="157">
        <v>123.506</v>
      </c>
      <c r="I221" s="158"/>
      <c r="L221" s="154"/>
      <c r="M221" s="159"/>
      <c r="T221" s="160"/>
      <c r="AT221" s="155" t="s">
        <v>135</v>
      </c>
      <c r="AU221" s="155" t="s">
        <v>133</v>
      </c>
      <c r="AV221" s="13" t="s">
        <v>133</v>
      </c>
      <c r="AW221" s="13" t="s">
        <v>30</v>
      </c>
      <c r="AX221" s="13" t="s">
        <v>73</v>
      </c>
      <c r="AY221" s="155" t="s">
        <v>126</v>
      </c>
    </row>
    <row r="222" spans="2:65" s="13" customFormat="1">
      <c r="B222" s="154"/>
      <c r="D222" s="148" t="s">
        <v>135</v>
      </c>
      <c r="E222" s="155" t="s">
        <v>1</v>
      </c>
      <c r="F222" s="156" t="s">
        <v>232</v>
      </c>
      <c r="H222" s="157">
        <v>55.521000000000001</v>
      </c>
      <c r="I222" s="158"/>
      <c r="L222" s="154"/>
      <c r="M222" s="159"/>
      <c r="T222" s="160"/>
      <c r="AT222" s="155" t="s">
        <v>135</v>
      </c>
      <c r="AU222" s="155" t="s">
        <v>133</v>
      </c>
      <c r="AV222" s="13" t="s">
        <v>133</v>
      </c>
      <c r="AW222" s="13" t="s">
        <v>30</v>
      </c>
      <c r="AX222" s="13" t="s">
        <v>73</v>
      </c>
      <c r="AY222" s="155" t="s">
        <v>126</v>
      </c>
    </row>
    <row r="223" spans="2:65" s="13" customFormat="1">
      <c r="B223" s="154"/>
      <c r="D223" s="148" t="s">
        <v>135</v>
      </c>
      <c r="E223" s="155" t="s">
        <v>1</v>
      </c>
      <c r="F223" s="156" t="s">
        <v>233</v>
      </c>
      <c r="H223" s="157">
        <v>55.521000000000001</v>
      </c>
      <c r="I223" s="158"/>
      <c r="L223" s="154"/>
      <c r="M223" s="159"/>
      <c r="T223" s="160"/>
      <c r="AT223" s="155" t="s">
        <v>135</v>
      </c>
      <c r="AU223" s="155" t="s">
        <v>133</v>
      </c>
      <c r="AV223" s="13" t="s">
        <v>133</v>
      </c>
      <c r="AW223" s="13" t="s">
        <v>30</v>
      </c>
      <c r="AX223" s="13" t="s">
        <v>73</v>
      </c>
      <c r="AY223" s="155" t="s">
        <v>126</v>
      </c>
    </row>
    <row r="224" spans="2:65" s="13" customFormat="1">
      <c r="B224" s="154"/>
      <c r="D224" s="148" t="s">
        <v>135</v>
      </c>
      <c r="E224" s="155" t="s">
        <v>1</v>
      </c>
      <c r="F224" s="156" t="s">
        <v>234</v>
      </c>
      <c r="H224" s="157">
        <v>32.4</v>
      </c>
      <c r="I224" s="158"/>
      <c r="L224" s="154"/>
      <c r="M224" s="159"/>
      <c r="T224" s="160"/>
      <c r="AT224" s="155" t="s">
        <v>135</v>
      </c>
      <c r="AU224" s="155" t="s">
        <v>133</v>
      </c>
      <c r="AV224" s="13" t="s">
        <v>133</v>
      </c>
      <c r="AW224" s="13" t="s">
        <v>30</v>
      </c>
      <c r="AX224" s="13" t="s">
        <v>73</v>
      </c>
      <c r="AY224" s="155" t="s">
        <v>126</v>
      </c>
    </row>
    <row r="225" spans="2:65" s="12" customFormat="1">
      <c r="B225" s="147"/>
      <c r="D225" s="148" t="s">
        <v>135</v>
      </c>
      <c r="E225" s="149" t="s">
        <v>1</v>
      </c>
      <c r="F225" s="150" t="s">
        <v>235</v>
      </c>
      <c r="H225" s="149" t="s">
        <v>1</v>
      </c>
      <c r="I225" s="151"/>
      <c r="L225" s="147"/>
      <c r="M225" s="152"/>
      <c r="T225" s="153"/>
      <c r="AT225" s="149" t="s">
        <v>135</v>
      </c>
      <c r="AU225" s="149" t="s">
        <v>133</v>
      </c>
      <c r="AV225" s="12" t="s">
        <v>81</v>
      </c>
      <c r="AW225" s="12" t="s">
        <v>30</v>
      </c>
      <c r="AX225" s="12" t="s">
        <v>73</v>
      </c>
      <c r="AY225" s="149" t="s">
        <v>126</v>
      </c>
    </row>
    <row r="226" spans="2:65" s="13" customFormat="1">
      <c r="B226" s="154"/>
      <c r="D226" s="148" t="s">
        <v>135</v>
      </c>
      <c r="E226" s="155" t="s">
        <v>1</v>
      </c>
      <c r="F226" s="156" t="s">
        <v>236</v>
      </c>
      <c r="H226" s="157">
        <v>101.45</v>
      </c>
      <c r="I226" s="158"/>
      <c r="L226" s="154"/>
      <c r="M226" s="159"/>
      <c r="T226" s="160"/>
      <c r="AT226" s="155" t="s">
        <v>135</v>
      </c>
      <c r="AU226" s="155" t="s">
        <v>133</v>
      </c>
      <c r="AV226" s="13" t="s">
        <v>133</v>
      </c>
      <c r="AW226" s="13" t="s">
        <v>30</v>
      </c>
      <c r="AX226" s="13" t="s">
        <v>73</v>
      </c>
      <c r="AY226" s="155" t="s">
        <v>126</v>
      </c>
    </row>
    <row r="227" spans="2:65" s="12" customFormat="1">
      <c r="B227" s="147"/>
      <c r="D227" s="148" t="s">
        <v>135</v>
      </c>
      <c r="E227" s="149" t="s">
        <v>1</v>
      </c>
      <c r="F227" s="150" t="s">
        <v>237</v>
      </c>
      <c r="H227" s="149" t="s">
        <v>1</v>
      </c>
      <c r="I227" s="151"/>
      <c r="L227" s="147"/>
      <c r="M227" s="152"/>
      <c r="T227" s="153"/>
      <c r="AT227" s="149" t="s">
        <v>135</v>
      </c>
      <c r="AU227" s="149" t="s">
        <v>133</v>
      </c>
      <c r="AV227" s="12" t="s">
        <v>81</v>
      </c>
      <c r="AW227" s="12" t="s">
        <v>30</v>
      </c>
      <c r="AX227" s="12" t="s">
        <v>73</v>
      </c>
      <c r="AY227" s="149" t="s">
        <v>126</v>
      </c>
    </row>
    <row r="228" spans="2:65" s="13" customFormat="1">
      <c r="B228" s="154"/>
      <c r="D228" s="148" t="s">
        <v>135</v>
      </c>
      <c r="E228" s="155" t="s">
        <v>1</v>
      </c>
      <c r="F228" s="156" t="s">
        <v>238</v>
      </c>
      <c r="H228" s="157">
        <v>-12.929</v>
      </c>
      <c r="I228" s="158"/>
      <c r="L228" s="154"/>
      <c r="M228" s="159"/>
      <c r="T228" s="160"/>
      <c r="AT228" s="155" t="s">
        <v>135</v>
      </c>
      <c r="AU228" s="155" t="s">
        <v>133</v>
      </c>
      <c r="AV228" s="13" t="s">
        <v>133</v>
      </c>
      <c r="AW228" s="13" t="s">
        <v>30</v>
      </c>
      <c r="AX228" s="13" t="s">
        <v>73</v>
      </c>
      <c r="AY228" s="155" t="s">
        <v>126</v>
      </c>
    </row>
    <row r="229" spans="2:65" s="12" customFormat="1">
      <c r="B229" s="147"/>
      <c r="D229" s="148" t="s">
        <v>135</v>
      </c>
      <c r="E229" s="149" t="s">
        <v>1</v>
      </c>
      <c r="F229" s="150" t="s">
        <v>239</v>
      </c>
      <c r="H229" s="149" t="s">
        <v>1</v>
      </c>
      <c r="I229" s="151"/>
      <c r="L229" s="147"/>
      <c r="M229" s="152"/>
      <c r="T229" s="153"/>
      <c r="AT229" s="149" t="s">
        <v>135</v>
      </c>
      <c r="AU229" s="149" t="s">
        <v>133</v>
      </c>
      <c r="AV229" s="12" t="s">
        <v>81</v>
      </c>
      <c r="AW229" s="12" t="s">
        <v>30</v>
      </c>
      <c r="AX229" s="12" t="s">
        <v>73</v>
      </c>
      <c r="AY229" s="149" t="s">
        <v>126</v>
      </c>
    </row>
    <row r="230" spans="2:65" s="13" customFormat="1" ht="22.5">
      <c r="B230" s="154"/>
      <c r="D230" s="148" t="s">
        <v>135</v>
      </c>
      <c r="E230" s="155" t="s">
        <v>1</v>
      </c>
      <c r="F230" s="156" t="s">
        <v>240</v>
      </c>
      <c r="H230" s="157">
        <v>32.783000000000001</v>
      </c>
      <c r="I230" s="158"/>
      <c r="L230" s="154"/>
      <c r="M230" s="159"/>
      <c r="T230" s="160"/>
      <c r="AT230" s="155" t="s">
        <v>135</v>
      </c>
      <c r="AU230" s="155" t="s">
        <v>133</v>
      </c>
      <c r="AV230" s="13" t="s">
        <v>133</v>
      </c>
      <c r="AW230" s="13" t="s">
        <v>30</v>
      </c>
      <c r="AX230" s="13" t="s">
        <v>73</v>
      </c>
      <c r="AY230" s="155" t="s">
        <v>126</v>
      </c>
    </row>
    <row r="231" spans="2:65" s="12" customFormat="1">
      <c r="B231" s="147"/>
      <c r="D231" s="148" t="s">
        <v>135</v>
      </c>
      <c r="E231" s="149" t="s">
        <v>1</v>
      </c>
      <c r="F231" s="150" t="s">
        <v>241</v>
      </c>
      <c r="H231" s="149" t="s">
        <v>1</v>
      </c>
      <c r="I231" s="151"/>
      <c r="L231" s="147"/>
      <c r="M231" s="152"/>
      <c r="T231" s="153"/>
      <c r="AT231" s="149" t="s">
        <v>135</v>
      </c>
      <c r="AU231" s="149" t="s">
        <v>133</v>
      </c>
      <c r="AV231" s="12" t="s">
        <v>81</v>
      </c>
      <c r="AW231" s="12" t="s">
        <v>30</v>
      </c>
      <c r="AX231" s="12" t="s">
        <v>73</v>
      </c>
      <c r="AY231" s="149" t="s">
        <v>126</v>
      </c>
    </row>
    <row r="232" spans="2:65" s="13" customFormat="1" ht="22.5">
      <c r="B232" s="154"/>
      <c r="D232" s="148" t="s">
        <v>135</v>
      </c>
      <c r="E232" s="155" t="s">
        <v>1</v>
      </c>
      <c r="F232" s="156" t="s">
        <v>242</v>
      </c>
      <c r="H232" s="157">
        <v>15.09</v>
      </c>
      <c r="I232" s="158"/>
      <c r="L232" s="154"/>
      <c r="M232" s="159"/>
      <c r="T232" s="160"/>
      <c r="AT232" s="155" t="s">
        <v>135</v>
      </c>
      <c r="AU232" s="155" t="s">
        <v>133</v>
      </c>
      <c r="AV232" s="13" t="s">
        <v>133</v>
      </c>
      <c r="AW232" s="13" t="s">
        <v>30</v>
      </c>
      <c r="AX232" s="13" t="s">
        <v>73</v>
      </c>
      <c r="AY232" s="155" t="s">
        <v>126</v>
      </c>
    </row>
    <row r="233" spans="2:65" s="14" customFormat="1">
      <c r="B233" s="161"/>
      <c r="D233" s="148" t="s">
        <v>135</v>
      </c>
      <c r="E233" s="162" t="s">
        <v>1</v>
      </c>
      <c r="F233" s="163" t="s">
        <v>138</v>
      </c>
      <c r="H233" s="164">
        <v>544.94200000000001</v>
      </c>
      <c r="I233" s="165"/>
      <c r="L233" s="161"/>
      <c r="M233" s="166"/>
      <c r="T233" s="167"/>
      <c r="AT233" s="162" t="s">
        <v>135</v>
      </c>
      <c r="AU233" s="162" t="s">
        <v>133</v>
      </c>
      <c r="AV233" s="14" t="s">
        <v>132</v>
      </c>
      <c r="AW233" s="14" t="s">
        <v>30</v>
      </c>
      <c r="AX233" s="14" t="s">
        <v>81</v>
      </c>
      <c r="AY233" s="162" t="s">
        <v>126</v>
      </c>
    </row>
    <row r="234" spans="2:65" s="1" customFormat="1" ht="49.15" customHeight="1">
      <c r="B234" s="132"/>
      <c r="C234" s="133" t="s">
        <v>246</v>
      </c>
      <c r="D234" s="133" t="s">
        <v>128</v>
      </c>
      <c r="E234" s="134" t="s">
        <v>247</v>
      </c>
      <c r="F234" s="135" t="s">
        <v>248</v>
      </c>
      <c r="G234" s="136" t="s">
        <v>131</v>
      </c>
      <c r="H234" s="137">
        <v>44.55</v>
      </c>
      <c r="I234" s="138"/>
      <c r="J234" s="139">
        <f>ROUND(I234*H234,2)</f>
        <v>0</v>
      </c>
      <c r="K234" s="140"/>
      <c r="L234" s="31"/>
      <c r="M234" s="141" t="s">
        <v>1</v>
      </c>
      <c r="N234" s="142" t="s">
        <v>39</v>
      </c>
      <c r="P234" s="143">
        <f>O234*H234</f>
        <v>0</v>
      </c>
      <c r="Q234" s="143">
        <v>8.5199999999999998E-3</v>
      </c>
      <c r="R234" s="143">
        <f>Q234*H234</f>
        <v>0.37956599999999996</v>
      </c>
      <c r="S234" s="143">
        <v>0</v>
      </c>
      <c r="T234" s="144">
        <f>S234*H234</f>
        <v>0</v>
      </c>
      <c r="AR234" s="145" t="s">
        <v>132</v>
      </c>
      <c r="AT234" s="145" t="s">
        <v>128</v>
      </c>
      <c r="AU234" s="145" t="s">
        <v>133</v>
      </c>
      <c r="AY234" s="16" t="s">
        <v>126</v>
      </c>
      <c r="BE234" s="146">
        <f>IF(N234="základní",J234,0)</f>
        <v>0</v>
      </c>
      <c r="BF234" s="146">
        <f>IF(N234="snížená",J234,0)</f>
        <v>0</v>
      </c>
      <c r="BG234" s="146">
        <f>IF(N234="zákl. přenesená",J234,0)</f>
        <v>0</v>
      </c>
      <c r="BH234" s="146">
        <f>IF(N234="sníž. přenesená",J234,0)</f>
        <v>0</v>
      </c>
      <c r="BI234" s="146">
        <f>IF(N234="nulová",J234,0)</f>
        <v>0</v>
      </c>
      <c r="BJ234" s="16" t="s">
        <v>133</v>
      </c>
      <c r="BK234" s="146">
        <f>ROUND(I234*H234,2)</f>
        <v>0</v>
      </c>
      <c r="BL234" s="16" t="s">
        <v>132</v>
      </c>
      <c r="BM234" s="145" t="s">
        <v>249</v>
      </c>
    </row>
    <row r="235" spans="2:65" s="12" customFormat="1">
      <c r="B235" s="147"/>
      <c r="D235" s="148" t="s">
        <v>135</v>
      </c>
      <c r="E235" s="149" t="s">
        <v>1</v>
      </c>
      <c r="F235" s="150" t="s">
        <v>136</v>
      </c>
      <c r="H235" s="149" t="s">
        <v>1</v>
      </c>
      <c r="I235" s="151"/>
      <c r="L235" s="147"/>
      <c r="M235" s="152"/>
      <c r="T235" s="153"/>
      <c r="AT235" s="149" t="s">
        <v>135</v>
      </c>
      <c r="AU235" s="149" t="s">
        <v>133</v>
      </c>
      <c r="AV235" s="12" t="s">
        <v>81</v>
      </c>
      <c r="AW235" s="12" t="s">
        <v>30</v>
      </c>
      <c r="AX235" s="12" t="s">
        <v>73</v>
      </c>
      <c r="AY235" s="149" t="s">
        <v>126</v>
      </c>
    </row>
    <row r="236" spans="2:65" s="12" customFormat="1">
      <c r="B236" s="147"/>
      <c r="D236" s="148" t="s">
        <v>135</v>
      </c>
      <c r="E236" s="149" t="s">
        <v>1</v>
      </c>
      <c r="F236" s="150" t="s">
        <v>250</v>
      </c>
      <c r="H236" s="149" t="s">
        <v>1</v>
      </c>
      <c r="I236" s="151"/>
      <c r="L236" s="147"/>
      <c r="M236" s="152"/>
      <c r="T236" s="153"/>
      <c r="AT236" s="149" t="s">
        <v>135</v>
      </c>
      <c r="AU236" s="149" t="s">
        <v>133</v>
      </c>
      <c r="AV236" s="12" t="s">
        <v>81</v>
      </c>
      <c r="AW236" s="12" t="s">
        <v>30</v>
      </c>
      <c r="AX236" s="12" t="s">
        <v>73</v>
      </c>
      <c r="AY236" s="149" t="s">
        <v>126</v>
      </c>
    </row>
    <row r="237" spans="2:65" s="13" customFormat="1">
      <c r="B237" s="154"/>
      <c r="D237" s="148" t="s">
        <v>135</v>
      </c>
      <c r="E237" s="155" t="s">
        <v>1</v>
      </c>
      <c r="F237" s="156" t="s">
        <v>251</v>
      </c>
      <c r="H237" s="157">
        <v>44.55</v>
      </c>
      <c r="I237" s="158"/>
      <c r="L237" s="154"/>
      <c r="M237" s="159"/>
      <c r="T237" s="160"/>
      <c r="AT237" s="155" t="s">
        <v>135</v>
      </c>
      <c r="AU237" s="155" t="s">
        <v>133</v>
      </c>
      <c r="AV237" s="13" t="s">
        <v>133</v>
      </c>
      <c r="AW237" s="13" t="s">
        <v>30</v>
      </c>
      <c r="AX237" s="13" t="s">
        <v>73</v>
      </c>
      <c r="AY237" s="155" t="s">
        <v>126</v>
      </c>
    </row>
    <row r="238" spans="2:65" s="14" customFormat="1">
      <c r="B238" s="161"/>
      <c r="D238" s="148" t="s">
        <v>135</v>
      </c>
      <c r="E238" s="162" t="s">
        <v>1</v>
      </c>
      <c r="F238" s="163" t="s">
        <v>138</v>
      </c>
      <c r="H238" s="164">
        <v>44.55</v>
      </c>
      <c r="I238" s="165"/>
      <c r="L238" s="161"/>
      <c r="M238" s="166"/>
      <c r="T238" s="167"/>
      <c r="AT238" s="162" t="s">
        <v>135</v>
      </c>
      <c r="AU238" s="162" t="s">
        <v>133</v>
      </c>
      <c r="AV238" s="14" t="s">
        <v>132</v>
      </c>
      <c r="AW238" s="14" t="s">
        <v>30</v>
      </c>
      <c r="AX238" s="14" t="s">
        <v>81</v>
      </c>
      <c r="AY238" s="162" t="s">
        <v>126</v>
      </c>
    </row>
    <row r="239" spans="2:65" s="1" customFormat="1" ht="16.5" customHeight="1">
      <c r="B239" s="132"/>
      <c r="C239" s="168" t="s">
        <v>252</v>
      </c>
      <c r="D239" s="168" t="s">
        <v>184</v>
      </c>
      <c r="E239" s="169" t="s">
        <v>208</v>
      </c>
      <c r="F239" s="170" t="s">
        <v>209</v>
      </c>
      <c r="G239" s="171" t="s">
        <v>131</v>
      </c>
      <c r="H239" s="172">
        <v>46.777999999999999</v>
      </c>
      <c r="I239" s="173"/>
      <c r="J239" s="174">
        <f>ROUND(I239*H239,2)</f>
        <v>0</v>
      </c>
      <c r="K239" s="175"/>
      <c r="L239" s="176"/>
      <c r="M239" s="177" t="s">
        <v>1</v>
      </c>
      <c r="N239" s="178" t="s">
        <v>39</v>
      </c>
      <c r="P239" s="143">
        <f>O239*H239</f>
        <v>0</v>
      </c>
      <c r="Q239" s="143">
        <v>1.4E-3</v>
      </c>
      <c r="R239" s="143">
        <f>Q239*H239</f>
        <v>6.5489199999999997E-2</v>
      </c>
      <c r="S239" s="143">
        <v>0</v>
      </c>
      <c r="T239" s="144">
        <f>S239*H239</f>
        <v>0</v>
      </c>
      <c r="AR239" s="145" t="s">
        <v>168</v>
      </c>
      <c r="AT239" s="145" t="s">
        <v>184</v>
      </c>
      <c r="AU239" s="145" t="s">
        <v>133</v>
      </c>
      <c r="AY239" s="16" t="s">
        <v>126</v>
      </c>
      <c r="BE239" s="146">
        <f>IF(N239="základní",J239,0)</f>
        <v>0</v>
      </c>
      <c r="BF239" s="146">
        <f>IF(N239="snížená",J239,0)</f>
        <v>0</v>
      </c>
      <c r="BG239" s="146">
        <f>IF(N239="zákl. přenesená",J239,0)</f>
        <v>0</v>
      </c>
      <c r="BH239" s="146">
        <f>IF(N239="sníž. přenesená",J239,0)</f>
        <v>0</v>
      </c>
      <c r="BI239" s="146">
        <f>IF(N239="nulová",J239,0)</f>
        <v>0</v>
      </c>
      <c r="BJ239" s="16" t="s">
        <v>133</v>
      </c>
      <c r="BK239" s="146">
        <f>ROUND(I239*H239,2)</f>
        <v>0</v>
      </c>
      <c r="BL239" s="16" t="s">
        <v>132</v>
      </c>
      <c r="BM239" s="145" t="s">
        <v>253</v>
      </c>
    </row>
    <row r="240" spans="2:65" s="13" customFormat="1">
      <c r="B240" s="154"/>
      <c r="D240" s="148" t="s">
        <v>135</v>
      </c>
      <c r="F240" s="156" t="s">
        <v>254</v>
      </c>
      <c r="H240" s="157">
        <v>46.777999999999999</v>
      </c>
      <c r="I240" s="158"/>
      <c r="L240" s="154"/>
      <c r="M240" s="159"/>
      <c r="T240" s="160"/>
      <c r="AT240" s="155" t="s">
        <v>135</v>
      </c>
      <c r="AU240" s="155" t="s">
        <v>133</v>
      </c>
      <c r="AV240" s="13" t="s">
        <v>133</v>
      </c>
      <c r="AW240" s="13" t="s">
        <v>3</v>
      </c>
      <c r="AX240" s="13" t="s">
        <v>81</v>
      </c>
      <c r="AY240" s="155" t="s">
        <v>126</v>
      </c>
    </row>
    <row r="241" spans="2:65" s="1" customFormat="1" ht="44.25" customHeight="1">
      <c r="B241" s="132"/>
      <c r="C241" s="133" t="s">
        <v>255</v>
      </c>
      <c r="D241" s="133" t="s">
        <v>128</v>
      </c>
      <c r="E241" s="134" t="s">
        <v>256</v>
      </c>
      <c r="F241" s="135" t="s">
        <v>257</v>
      </c>
      <c r="G241" s="136" t="s">
        <v>131</v>
      </c>
      <c r="H241" s="137">
        <v>190.547</v>
      </c>
      <c r="I241" s="138"/>
      <c r="J241" s="139">
        <f>ROUND(I241*H241,2)</f>
        <v>0</v>
      </c>
      <c r="K241" s="140"/>
      <c r="L241" s="31"/>
      <c r="M241" s="141" t="s">
        <v>1</v>
      </c>
      <c r="N241" s="142" t="s">
        <v>39</v>
      </c>
      <c r="P241" s="143">
        <f>O241*H241</f>
        <v>0</v>
      </c>
      <c r="Q241" s="143">
        <v>8.4899999999999993E-3</v>
      </c>
      <c r="R241" s="143">
        <f>Q241*H241</f>
        <v>1.6177440299999999</v>
      </c>
      <c r="S241" s="143">
        <v>0</v>
      </c>
      <c r="T241" s="144">
        <f>S241*H241</f>
        <v>0</v>
      </c>
      <c r="AR241" s="145" t="s">
        <v>132</v>
      </c>
      <c r="AT241" s="145" t="s">
        <v>128</v>
      </c>
      <c r="AU241" s="145" t="s">
        <v>133</v>
      </c>
      <c r="AY241" s="16" t="s">
        <v>126</v>
      </c>
      <c r="BE241" s="146">
        <f>IF(N241="základní",J241,0)</f>
        <v>0</v>
      </c>
      <c r="BF241" s="146">
        <f>IF(N241="snížená",J241,0)</f>
        <v>0</v>
      </c>
      <c r="BG241" s="146">
        <f>IF(N241="zákl. přenesená",J241,0)</f>
        <v>0</v>
      </c>
      <c r="BH241" s="146">
        <f>IF(N241="sníž. přenesená",J241,0)</f>
        <v>0</v>
      </c>
      <c r="BI241" s="146">
        <f>IF(N241="nulová",J241,0)</f>
        <v>0</v>
      </c>
      <c r="BJ241" s="16" t="s">
        <v>133</v>
      </c>
      <c r="BK241" s="146">
        <f>ROUND(I241*H241,2)</f>
        <v>0</v>
      </c>
      <c r="BL241" s="16" t="s">
        <v>132</v>
      </c>
      <c r="BM241" s="145" t="s">
        <v>258</v>
      </c>
    </row>
    <row r="242" spans="2:65" s="12" customFormat="1">
      <c r="B242" s="147"/>
      <c r="D242" s="148" t="s">
        <v>135</v>
      </c>
      <c r="E242" s="149" t="s">
        <v>1</v>
      </c>
      <c r="F242" s="150" t="s">
        <v>136</v>
      </c>
      <c r="H242" s="149" t="s">
        <v>1</v>
      </c>
      <c r="I242" s="151"/>
      <c r="L242" s="147"/>
      <c r="M242" s="152"/>
      <c r="T242" s="153"/>
      <c r="AT242" s="149" t="s">
        <v>135</v>
      </c>
      <c r="AU242" s="149" t="s">
        <v>133</v>
      </c>
      <c r="AV242" s="12" t="s">
        <v>81</v>
      </c>
      <c r="AW242" s="12" t="s">
        <v>30</v>
      </c>
      <c r="AX242" s="12" t="s">
        <v>73</v>
      </c>
      <c r="AY242" s="149" t="s">
        <v>126</v>
      </c>
    </row>
    <row r="243" spans="2:65" s="12" customFormat="1" ht="22.5">
      <c r="B243" s="147"/>
      <c r="D243" s="148" t="s">
        <v>135</v>
      </c>
      <c r="E243" s="149" t="s">
        <v>1</v>
      </c>
      <c r="F243" s="150" t="s">
        <v>259</v>
      </c>
      <c r="H243" s="149" t="s">
        <v>1</v>
      </c>
      <c r="I243" s="151"/>
      <c r="L243" s="147"/>
      <c r="M243" s="152"/>
      <c r="T243" s="153"/>
      <c r="AT243" s="149" t="s">
        <v>135</v>
      </c>
      <c r="AU243" s="149" t="s">
        <v>133</v>
      </c>
      <c r="AV243" s="12" t="s">
        <v>81</v>
      </c>
      <c r="AW243" s="12" t="s">
        <v>30</v>
      </c>
      <c r="AX243" s="12" t="s">
        <v>73</v>
      </c>
      <c r="AY243" s="149" t="s">
        <v>126</v>
      </c>
    </row>
    <row r="244" spans="2:65" s="13" customFormat="1">
      <c r="B244" s="154"/>
      <c r="D244" s="148" t="s">
        <v>135</v>
      </c>
      <c r="E244" s="155" t="s">
        <v>1</v>
      </c>
      <c r="F244" s="156" t="s">
        <v>260</v>
      </c>
      <c r="H244" s="157">
        <v>102.026</v>
      </c>
      <c r="I244" s="158"/>
      <c r="L244" s="154"/>
      <c r="M244" s="159"/>
      <c r="T244" s="160"/>
      <c r="AT244" s="155" t="s">
        <v>135</v>
      </c>
      <c r="AU244" s="155" t="s">
        <v>133</v>
      </c>
      <c r="AV244" s="13" t="s">
        <v>133</v>
      </c>
      <c r="AW244" s="13" t="s">
        <v>30</v>
      </c>
      <c r="AX244" s="13" t="s">
        <v>73</v>
      </c>
      <c r="AY244" s="155" t="s">
        <v>126</v>
      </c>
    </row>
    <row r="245" spans="2:65" s="12" customFormat="1">
      <c r="B245" s="147"/>
      <c r="D245" s="148" t="s">
        <v>135</v>
      </c>
      <c r="E245" s="149" t="s">
        <v>1</v>
      </c>
      <c r="F245" s="150" t="s">
        <v>235</v>
      </c>
      <c r="H245" s="149" t="s">
        <v>1</v>
      </c>
      <c r="I245" s="151"/>
      <c r="L245" s="147"/>
      <c r="M245" s="152"/>
      <c r="T245" s="153"/>
      <c r="AT245" s="149" t="s">
        <v>135</v>
      </c>
      <c r="AU245" s="149" t="s">
        <v>133</v>
      </c>
      <c r="AV245" s="12" t="s">
        <v>81</v>
      </c>
      <c r="AW245" s="12" t="s">
        <v>30</v>
      </c>
      <c r="AX245" s="12" t="s">
        <v>73</v>
      </c>
      <c r="AY245" s="149" t="s">
        <v>126</v>
      </c>
    </row>
    <row r="246" spans="2:65" s="13" customFormat="1">
      <c r="B246" s="154"/>
      <c r="D246" s="148" t="s">
        <v>135</v>
      </c>
      <c r="E246" s="155" t="s">
        <v>1</v>
      </c>
      <c r="F246" s="156" t="s">
        <v>236</v>
      </c>
      <c r="H246" s="157">
        <v>101.45</v>
      </c>
      <c r="I246" s="158"/>
      <c r="L246" s="154"/>
      <c r="M246" s="159"/>
      <c r="T246" s="160"/>
      <c r="AT246" s="155" t="s">
        <v>135</v>
      </c>
      <c r="AU246" s="155" t="s">
        <v>133</v>
      </c>
      <c r="AV246" s="13" t="s">
        <v>133</v>
      </c>
      <c r="AW246" s="13" t="s">
        <v>30</v>
      </c>
      <c r="AX246" s="13" t="s">
        <v>73</v>
      </c>
      <c r="AY246" s="155" t="s">
        <v>126</v>
      </c>
    </row>
    <row r="247" spans="2:65" s="12" customFormat="1">
      <c r="B247" s="147"/>
      <c r="D247" s="148" t="s">
        <v>135</v>
      </c>
      <c r="E247" s="149" t="s">
        <v>1</v>
      </c>
      <c r="F247" s="150" t="s">
        <v>237</v>
      </c>
      <c r="H247" s="149" t="s">
        <v>1</v>
      </c>
      <c r="I247" s="151"/>
      <c r="L247" s="147"/>
      <c r="M247" s="152"/>
      <c r="T247" s="153"/>
      <c r="AT247" s="149" t="s">
        <v>135</v>
      </c>
      <c r="AU247" s="149" t="s">
        <v>133</v>
      </c>
      <c r="AV247" s="12" t="s">
        <v>81</v>
      </c>
      <c r="AW247" s="12" t="s">
        <v>30</v>
      </c>
      <c r="AX247" s="12" t="s">
        <v>73</v>
      </c>
      <c r="AY247" s="149" t="s">
        <v>126</v>
      </c>
    </row>
    <row r="248" spans="2:65" s="13" customFormat="1">
      <c r="B248" s="154"/>
      <c r="D248" s="148" t="s">
        <v>135</v>
      </c>
      <c r="E248" s="155" t="s">
        <v>1</v>
      </c>
      <c r="F248" s="156" t="s">
        <v>238</v>
      </c>
      <c r="H248" s="157">
        <v>-12.929</v>
      </c>
      <c r="I248" s="158"/>
      <c r="L248" s="154"/>
      <c r="M248" s="159"/>
      <c r="T248" s="160"/>
      <c r="AT248" s="155" t="s">
        <v>135</v>
      </c>
      <c r="AU248" s="155" t="s">
        <v>133</v>
      </c>
      <c r="AV248" s="13" t="s">
        <v>133</v>
      </c>
      <c r="AW248" s="13" t="s">
        <v>30</v>
      </c>
      <c r="AX248" s="13" t="s">
        <v>73</v>
      </c>
      <c r="AY248" s="155" t="s">
        <v>126</v>
      </c>
    </row>
    <row r="249" spans="2:65" s="14" customFormat="1">
      <c r="B249" s="161"/>
      <c r="D249" s="148" t="s">
        <v>135</v>
      </c>
      <c r="E249" s="162" t="s">
        <v>1</v>
      </c>
      <c r="F249" s="163" t="s">
        <v>138</v>
      </c>
      <c r="H249" s="164">
        <v>190.547</v>
      </c>
      <c r="I249" s="165"/>
      <c r="L249" s="161"/>
      <c r="M249" s="166"/>
      <c r="T249" s="167"/>
      <c r="AT249" s="162" t="s">
        <v>135</v>
      </c>
      <c r="AU249" s="162" t="s">
        <v>133</v>
      </c>
      <c r="AV249" s="14" t="s">
        <v>132</v>
      </c>
      <c r="AW249" s="14" t="s">
        <v>30</v>
      </c>
      <c r="AX249" s="14" t="s">
        <v>81</v>
      </c>
      <c r="AY249" s="162" t="s">
        <v>126</v>
      </c>
    </row>
    <row r="250" spans="2:65" s="1" customFormat="1" ht="16.5" customHeight="1">
      <c r="B250" s="132"/>
      <c r="C250" s="168" t="s">
        <v>261</v>
      </c>
      <c r="D250" s="168" t="s">
        <v>184</v>
      </c>
      <c r="E250" s="169" t="s">
        <v>262</v>
      </c>
      <c r="F250" s="170" t="s">
        <v>263</v>
      </c>
      <c r="G250" s="171" t="s">
        <v>131</v>
      </c>
      <c r="H250" s="172">
        <v>200.07400000000001</v>
      </c>
      <c r="I250" s="173"/>
      <c r="J250" s="174">
        <f>ROUND(I250*H250,2)</f>
        <v>0</v>
      </c>
      <c r="K250" s="175"/>
      <c r="L250" s="176"/>
      <c r="M250" s="177" t="s">
        <v>1</v>
      </c>
      <c r="N250" s="178" t="s">
        <v>39</v>
      </c>
      <c r="P250" s="143">
        <f>O250*H250</f>
        <v>0</v>
      </c>
      <c r="Q250" s="143">
        <v>3.5999999999999999E-3</v>
      </c>
      <c r="R250" s="143">
        <f>Q250*H250</f>
        <v>0.72026639999999997</v>
      </c>
      <c r="S250" s="143">
        <v>0</v>
      </c>
      <c r="T250" s="144">
        <f>S250*H250</f>
        <v>0</v>
      </c>
      <c r="AR250" s="145" t="s">
        <v>168</v>
      </c>
      <c r="AT250" s="145" t="s">
        <v>184</v>
      </c>
      <c r="AU250" s="145" t="s">
        <v>133</v>
      </c>
      <c r="AY250" s="16" t="s">
        <v>126</v>
      </c>
      <c r="BE250" s="146">
        <f>IF(N250="základní",J250,0)</f>
        <v>0</v>
      </c>
      <c r="BF250" s="146">
        <f>IF(N250="snížená",J250,0)</f>
        <v>0</v>
      </c>
      <c r="BG250" s="146">
        <f>IF(N250="zákl. přenesená",J250,0)</f>
        <v>0</v>
      </c>
      <c r="BH250" s="146">
        <f>IF(N250="sníž. přenesená",J250,0)</f>
        <v>0</v>
      </c>
      <c r="BI250" s="146">
        <f>IF(N250="nulová",J250,0)</f>
        <v>0</v>
      </c>
      <c r="BJ250" s="16" t="s">
        <v>133</v>
      </c>
      <c r="BK250" s="146">
        <f>ROUND(I250*H250,2)</f>
        <v>0</v>
      </c>
      <c r="BL250" s="16" t="s">
        <v>132</v>
      </c>
      <c r="BM250" s="145" t="s">
        <v>264</v>
      </c>
    </row>
    <row r="251" spans="2:65" s="13" customFormat="1">
      <c r="B251" s="154"/>
      <c r="D251" s="148" t="s">
        <v>135</v>
      </c>
      <c r="F251" s="156" t="s">
        <v>265</v>
      </c>
      <c r="H251" s="157">
        <v>200.07400000000001</v>
      </c>
      <c r="I251" s="158"/>
      <c r="L251" s="154"/>
      <c r="M251" s="159"/>
      <c r="T251" s="160"/>
      <c r="AT251" s="155" t="s">
        <v>135</v>
      </c>
      <c r="AU251" s="155" t="s">
        <v>133</v>
      </c>
      <c r="AV251" s="13" t="s">
        <v>133</v>
      </c>
      <c r="AW251" s="13" t="s">
        <v>3</v>
      </c>
      <c r="AX251" s="13" t="s">
        <v>81</v>
      </c>
      <c r="AY251" s="155" t="s">
        <v>126</v>
      </c>
    </row>
    <row r="252" spans="2:65" s="1" customFormat="1" ht="49.15" customHeight="1">
      <c r="B252" s="132"/>
      <c r="C252" s="133" t="s">
        <v>266</v>
      </c>
      <c r="D252" s="133" t="s">
        <v>128</v>
      </c>
      <c r="E252" s="134" t="s">
        <v>267</v>
      </c>
      <c r="F252" s="135" t="s">
        <v>268</v>
      </c>
      <c r="G252" s="136" t="s">
        <v>131</v>
      </c>
      <c r="H252" s="137">
        <v>376.14800000000002</v>
      </c>
      <c r="I252" s="138"/>
      <c r="J252" s="139">
        <f>ROUND(I252*H252,2)</f>
        <v>0</v>
      </c>
      <c r="K252" s="140"/>
      <c r="L252" s="31"/>
      <c r="M252" s="141" t="s">
        <v>1</v>
      </c>
      <c r="N252" s="142" t="s">
        <v>39</v>
      </c>
      <c r="P252" s="143">
        <f>O252*H252</f>
        <v>0</v>
      </c>
      <c r="Q252" s="143">
        <v>8.6E-3</v>
      </c>
      <c r="R252" s="143">
        <f>Q252*H252</f>
        <v>3.2348728000000002</v>
      </c>
      <c r="S252" s="143">
        <v>0</v>
      </c>
      <c r="T252" s="144">
        <f>S252*H252</f>
        <v>0</v>
      </c>
      <c r="AR252" s="145" t="s">
        <v>132</v>
      </c>
      <c r="AT252" s="145" t="s">
        <v>128</v>
      </c>
      <c r="AU252" s="145" t="s">
        <v>133</v>
      </c>
      <c r="AY252" s="16" t="s">
        <v>126</v>
      </c>
      <c r="BE252" s="146">
        <f>IF(N252="základní",J252,0)</f>
        <v>0</v>
      </c>
      <c r="BF252" s="146">
        <f>IF(N252="snížená",J252,0)</f>
        <v>0</v>
      </c>
      <c r="BG252" s="146">
        <f>IF(N252="zákl. přenesená",J252,0)</f>
        <v>0</v>
      </c>
      <c r="BH252" s="146">
        <f>IF(N252="sníž. přenesená",J252,0)</f>
        <v>0</v>
      </c>
      <c r="BI252" s="146">
        <f>IF(N252="nulová",J252,0)</f>
        <v>0</v>
      </c>
      <c r="BJ252" s="16" t="s">
        <v>133</v>
      </c>
      <c r="BK252" s="146">
        <f>ROUND(I252*H252,2)</f>
        <v>0</v>
      </c>
      <c r="BL252" s="16" t="s">
        <v>132</v>
      </c>
      <c r="BM252" s="145" t="s">
        <v>269</v>
      </c>
    </row>
    <row r="253" spans="2:65" s="12" customFormat="1">
      <c r="B253" s="147"/>
      <c r="D253" s="148" t="s">
        <v>135</v>
      </c>
      <c r="E253" s="149" t="s">
        <v>1</v>
      </c>
      <c r="F253" s="150" t="s">
        <v>136</v>
      </c>
      <c r="H253" s="149" t="s">
        <v>1</v>
      </c>
      <c r="I253" s="151"/>
      <c r="L253" s="147"/>
      <c r="M253" s="152"/>
      <c r="T253" s="153"/>
      <c r="AT253" s="149" t="s">
        <v>135</v>
      </c>
      <c r="AU253" s="149" t="s">
        <v>133</v>
      </c>
      <c r="AV253" s="12" t="s">
        <v>81</v>
      </c>
      <c r="AW253" s="12" t="s">
        <v>30</v>
      </c>
      <c r="AX253" s="12" t="s">
        <v>73</v>
      </c>
      <c r="AY253" s="149" t="s">
        <v>126</v>
      </c>
    </row>
    <row r="254" spans="2:65" s="13" customFormat="1" ht="22.5">
      <c r="B254" s="154"/>
      <c r="D254" s="148" t="s">
        <v>135</v>
      </c>
      <c r="E254" s="155" t="s">
        <v>1</v>
      </c>
      <c r="F254" s="156" t="s">
        <v>230</v>
      </c>
      <c r="H254" s="157">
        <v>141.6</v>
      </c>
      <c r="I254" s="158"/>
      <c r="L254" s="154"/>
      <c r="M254" s="159"/>
      <c r="T254" s="160"/>
      <c r="AT254" s="155" t="s">
        <v>135</v>
      </c>
      <c r="AU254" s="155" t="s">
        <v>133</v>
      </c>
      <c r="AV254" s="13" t="s">
        <v>133</v>
      </c>
      <c r="AW254" s="13" t="s">
        <v>30</v>
      </c>
      <c r="AX254" s="13" t="s">
        <v>73</v>
      </c>
      <c r="AY254" s="155" t="s">
        <v>126</v>
      </c>
    </row>
    <row r="255" spans="2:65" s="13" customFormat="1">
      <c r="B255" s="154"/>
      <c r="D255" s="148" t="s">
        <v>135</v>
      </c>
      <c r="E255" s="155" t="s">
        <v>1</v>
      </c>
      <c r="F255" s="156" t="s">
        <v>231</v>
      </c>
      <c r="H255" s="157">
        <v>123.506</v>
      </c>
      <c r="I255" s="158"/>
      <c r="L255" s="154"/>
      <c r="M255" s="159"/>
      <c r="T255" s="160"/>
      <c r="AT255" s="155" t="s">
        <v>135</v>
      </c>
      <c r="AU255" s="155" t="s">
        <v>133</v>
      </c>
      <c r="AV255" s="13" t="s">
        <v>133</v>
      </c>
      <c r="AW255" s="13" t="s">
        <v>30</v>
      </c>
      <c r="AX255" s="13" t="s">
        <v>73</v>
      </c>
      <c r="AY255" s="155" t="s">
        <v>126</v>
      </c>
    </row>
    <row r="256" spans="2:65" s="13" customFormat="1">
      <c r="B256" s="154"/>
      <c r="D256" s="148" t="s">
        <v>135</v>
      </c>
      <c r="E256" s="155" t="s">
        <v>1</v>
      </c>
      <c r="F256" s="156" t="s">
        <v>232</v>
      </c>
      <c r="H256" s="157">
        <v>55.521000000000001</v>
      </c>
      <c r="I256" s="158"/>
      <c r="L256" s="154"/>
      <c r="M256" s="159"/>
      <c r="T256" s="160"/>
      <c r="AT256" s="155" t="s">
        <v>135</v>
      </c>
      <c r="AU256" s="155" t="s">
        <v>133</v>
      </c>
      <c r="AV256" s="13" t="s">
        <v>133</v>
      </c>
      <c r="AW256" s="13" t="s">
        <v>30</v>
      </c>
      <c r="AX256" s="13" t="s">
        <v>73</v>
      </c>
      <c r="AY256" s="155" t="s">
        <v>126</v>
      </c>
    </row>
    <row r="257" spans="2:65" s="13" customFormat="1">
      <c r="B257" s="154"/>
      <c r="D257" s="148" t="s">
        <v>135</v>
      </c>
      <c r="E257" s="155" t="s">
        <v>1</v>
      </c>
      <c r="F257" s="156" t="s">
        <v>233</v>
      </c>
      <c r="H257" s="157">
        <v>55.521000000000001</v>
      </c>
      <c r="I257" s="158"/>
      <c r="L257" s="154"/>
      <c r="M257" s="159"/>
      <c r="T257" s="160"/>
      <c r="AT257" s="155" t="s">
        <v>135</v>
      </c>
      <c r="AU257" s="155" t="s">
        <v>133</v>
      </c>
      <c r="AV257" s="13" t="s">
        <v>133</v>
      </c>
      <c r="AW257" s="13" t="s">
        <v>30</v>
      </c>
      <c r="AX257" s="13" t="s">
        <v>73</v>
      </c>
      <c r="AY257" s="155" t="s">
        <v>126</v>
      </c>
    </row>
    <row r="258" spans="2:65" s="14" customFormat="1">
      <c r="B258" s="161"/>
      <c r="D258" s="148" t="s">
        <v>135</v>
      </c>
      <c r="E258" s="162" t="s">
        <v>1</v>
      </c>
      <c r="F258" s="163" t="s">
        <v>138</v>
      </c>
      <c r="H258" s="164">
        <v>376.14800000000002</v>
      </c>
      <c r="I258" s="165"/>
      <c r="L258" s="161"/>
      <c r="M258" s="166"/>
      <c r="T258" s="167"/>
      <c r="AT258" s="162" t="s">
        <v>135</v>
      </c>
      <c r="AU258" s="162" t="s">
        <v>133</v>
      </c>
      <c r="AV258" s="14" t="s">
        <v>132</v>
      </c>
      <c r="AW258" s="14" t="s">
        <v>30</v>
      </c>
      <c r="AX258" s="14" t="s">
        <v>81</v>
      </c>
      <c r="AY258" s="162" t="s">
        <v>126</v>
      </c>
    </row>
    <row r="259" spans="2:65" s="1" customFormat="1" ht="49.15" customHeight="1">
      <c r="B259" s="132"/>
      <c r="C259" s="168" t="s">
        <v>270</v>
      </c>
      <c r="D259" s="168" t="s">
        <v>184</v>
      </c>
      <c r="E259" s="169" t="s">
        <v>271</v>
      </c>
      <c r="F259" s="170" t="s">
        <v>272</v>
      </c>
      <c r="G259" s="171" t="s">
        <v>131</v>
      </c>
      <c r="H259" s="172">
        <v>394.95499999999998</v>
      </c>
      <c r="I259" s="173"/>
      <c r="J259" s="174">
        <f>ROUND(I259*H259,2)</f>
        <v>0</v>
      </c>
      <c r="K259" s="175"/>
      <c r="L259" s="176"/>
      <c r="M259" s="177" t="s">
        <v>1</v>
      </c>
      <c r="N259" s="178" t="s">
        <v>39</v>
      </c>
      <c r="P259" s="143">
        <f>O259*H259</f>
        <v>0</v>
      </c>
      <c r="Q259" s="143">
        <v>2.3999999999999998E-3</v>
      </c>
      <c r="R259" s="143">
        <f>Q259*H259</f>
        <v>0.94789199999999985</v>
      </c>
      <c r="S259" s="143">
        <v>0</v>
      </c>
      <c r="T259" s="144">
        <f>S259*H259</f>
        <v>0</v>
      </c>
      <c r="AR259" s="145" t="s">
        <v>168</v>
      </c>
      <c r="AT259" s="145" t="s">
        <v>184</v>
      </c>
      <c r="AU259" s="145" t="s">
        <v>133</v>
      </c>
      <c r="AY259" s="16" t="s">
        <v>126</v>
      </c>
      <c r="BE259" s="146">
        <f>IF(N259="základní",J259,0)</f>
        <v>0</v>
      </c>
      <c r="BF259" s="146">
        <f>IF(N259="snížená",J259,0)</f>
        <v>0</v>
      </c>
      <c r="BG259" s="146">
        <f>IF(N259="zákl. přenesená",J259,0)</f>
        <v>0</v>
      </c>
      <c r="BH259" s="146">
        <f>IF(N259="sníž. přenesená",J259,0)</f>
        <v>0</v>
      </c>
      <c r="BI259" s="146">
        <f>IF(N259="nulová",J259,0)</f>
        <v>0</v>
      </c>
      <c r="BJ259" s="16" t="s">
        <v>133</v>
      </c>
      <c r="BK259" s="146">
        <f>ROUND(I259*H259,2)</f>
        <v>0</v>
      </c>
      <c r="BL259" s="16" t="s">
        <v>132</v>
      </c>
      <c r="BM259" s="145" t="s">
        <v>273</v>
      </c>
    </row>
    <row r="260" spans="2:65" s="13" customFormat="1">
      <c r="B260" s="154"/>
      <c r="D260" s="148" t="s">
        <v>135</v>
      </c>
      <c r="F260" s="156" t="s">
        <v>274</v>
      </c>
      <c r="H260" s="157">
        <v>394.95499999999998</v>
      </c>
      <c r="I260" s="158"/>
      <c r="L260" s="154"/>
      <c r="M260" s="159"/>
      <c r="T260" s="160"/>
      <c r="AT260" s="155" t="s">
        <v>135</v>
      </c>
      <c r="AU260" s="155" t="s">
        <v>133</v>
      </c>
      <c r="AV260" s="13" t="s">
        <v>133</v>
      </c>
      <c r="AW260" s="13" t="s">
        <v>3</v>
      </c>
      <c r="AX260" s="13" t="s">
        <v>81</v>
      </c>
      <c r="AY260" s="155" t="s">
        <v>126</v>
      </c>
    </row>
    <row r="261" spans="2:65" s="1" customFormat="1" ht="37.9" customHeight="1">
      <c r="B261" s="132"/>
      <c r="C261" s="133" t="s">
        <v>275</v>
      </c>
      <c r="D261" s="133" t="s">
        <v>128</v>
      </c>
      <c r="E261" s="134" t="s">
        <v>276</v>
      </c>
      <c r="F261" s="135" t="s">
        <v>277</v>
      </c>
      <c r="G261" s="136" t="s">
        <v>278</v>
      </c>
      <c r="H261" s="137">
        <v>218.55</v>
      </c>
      <c r="I261" s="138"/>
      <c r="J261" s="139">
        <f>ROUND(I261*H261,2)</f>
        <v>0</v>
      </c>
      <c r="K261" s="140"/>
      <c r="L261" s="31"/>
      <c r="M261" s="141" t="s">
        <v>1</v>
      </c>
      <c r="N261" s="142" t="s">
        <v>39</v>
      </c>
      <c r="P261" s="143">
        <f>O261*H261</f>
        <v>0</v>
      </c>
      <c r="Q261" s="143">
        <v>1.7600000000000001E-3</v>
      </c>
      <c r="R261" s="143">
        <f>Q261*H261</f>
        <v>0.38464800000000005</v>
      </c>
      <c r="S261" s="143">
        <v>0</v>
      </c>
      <c r="T261" s="144">
        <f>S261*H261</f>
        <v>0</v>
      </c>
      <c r="AR261" s="145" t="s">
        <v>132</v>
      </c>
      <c r="AT261" s="145" t="s">
        <v>128</v>
      </c>
      <c r="AU261" s="145" t="s">
        <v>133</v>
      </c>
      <c r="AY261" s="16" t="s">
        <v>126</v>
      </c>
      <c r="BE261" s="146">
        <f>IF(N261="základní",J261,0)</f>
        <v>0</v>
      </c>
      <c r="BF261" s="146">
        <f>IF(N261="snížená",J261,0)</f>
        <v>0</v>
      </c>
      <c r="BG261" s="146">
        <f>IF(N261="zákl. přenesená",J261,0)</f>
        <v>0</v>
      </c>
      <c r="BH261" s="146">
        <f>IF(N261="sníž. přenesená",J261,0)</f>
        <v>0</v>
      </c>
      <c r="BI261" s="146">
        <f>IF(N261="nulová",J261,0)</f>
        <v>0</v>
      </c>
      <c r="BJ261" s="16" t="s">
        <v>133</v>
      </c>
      <c r="BK261" s="146">
        <f>ROUND(I261*H261,2)</f>
        <v>0</v>
      </c>
      <c r="BL261" s="16" t="s">
        <v>132</v>
      </c>
      <c r="BM261" s="145" t="s">
        <v>279</v>
      </c>
    </row>
    <row r="262" spans="2:65" s="12" customFormat="1">
      <c r="B262" s="147"/>
      <c r="D262" s="148" t="s">
        <v>135</v>
      </c>
      <c r="E262" s="149" t="s">
        <v>1</v>
      </c>
      <c r="F262" s="150" t="s">
        <v>136</v>
      </c>
      <c r="H262" s="149" t="s">
        <v>1</v>
      </c>
      <c r="I262" s="151"/>
      <c r="L262" s="147"/>
      <c r="M262" s="152"/>
      <c r="T262" s="153"/>
      <c r="AT262" s="149" t="s">
        <v>135</v>
      </c>
      <c r="AU262" s="149" t="s">
        <v>133</v>
      </c>
      <c r="AV262" s="12" t="s">
        <v>81</v>
      </c>
      <c r="AW262" s="12" t="s">
        <v>30</v>
      </c>
      <c r="AX262" s="12" t="s">
        <v>73</v>
      </c>
      <c r="AY262" s="149" t="s">
        <v>126</v>
      </c>
    </row>
    <row r="263" spans="2:65" s="12" customFormat="1">
      <c r="B263" s="147"/>
      <c r="D263" s="148" t="s">
        <v>135</v>
      </c>
      <c r="E263" s="149" t="s">
        <v>1</v>
      </c>
      <c r="F263" s="150" t="s">
        <v>239</v>
      </c>
      <c r="H263" s="149" t="s">
        <v>1</v>
      </c>
      <c r="I263" s="151"/>
      <c r="L263" s="147"/>
      <c r="M263" s="152"/>
      <c r="T263" s="153"/>
      <c r="AT263" s="149" t="s">
        <v>135</v>
      </c>
      <c r="AU263" s="149" t="s">
        <v>133</v>
      </c>
      <c r="AV263" s="12" t="s">
        <v>81</v>
      </c>
      <c r="AW263" s="12" t="s">
        <v>30</v>
      </c>
      <c r="AX263" s="12" t="s">
        <v>73</v>
      </c>
      <c r="AY263" s="149" t="s">
        <v>126</v>
      </c>
    </row>
    <row r="264" spans="2:65" s="13" customFormat="1" ht="22.5">
      <c r="B264" s="154"/>
      <c r="D264" s="148" t="s">
        <v>135</v>
      </c>
      <c r="E264" s="155" t="s">
        <v>1</v>
      </c>
      <c r="F264" s="156" t="s">
        <v>280</v>
      </c>
      <c r="H264" s="157">
        <v>218.55</v>
      </c>
      <c r="I264" s="158"/>
      <c r="L264" s="154"/>
      <c r="M264" s="159"/>
      <c r="T264" s="160"/>
      <c r="AT264" s="155" t="s">
        <v>135</v>
      </c>
      <c r="AU264" s="155" t="s">
        <v>133</v>
      </c>
      <c r="AV264" s="13" t="s">
        <v>133</v>
      </c>
      <c r="AW264" s="13" t="s">
        <v>30</v>
      </c>
      <c r="AX264" s="13" t="s">
        <v>73</v>
      </c>
      <c r="AY264" s="155" t="s">
        <v>126</v>
      </c>
    </row>
    <row r="265" spans="2:65" s="14" customFormat="1">
      <c r="B265" s="161"/>
      <c r="D265" s="148" t="s">
        <v>135</v>
      </c>
      <c r="E265" s="162" t="s">
        <v>1</v>
      </c>
      <c r="F265" s="163" t="s">
        <v>138</v>
      </c>
      <c r="H265" s="164">
        <v>218.55</v>
      </c>
      <c r="I265" s="165"/>
      <c r="L265" s="161"/>
      <c r="M265" s="166"/>
      <c r="T265" s="167"/>
      <c r="AT265" s="162" t="s">
        <v>135</v>
      </c>
      <c r="AU265" s="162" t="s">
        <v>133</v>
      </c>
      <c r="AV265" s="14" t="s">
        <v>132</v>
      </c>
      <c r="AW265" s="14" t="s">
        <v>30</v>
      </c>
      <c r="AX265" s="14" t="s">
        <v>81</v>
      </c>
      <c r="AY265" s="162" t="s">
        <v>126</v>
      </c>
    </row>
    <row r="266" spans="2:65" s="1" customFormat="1" ht="16.5" customHeight="1">
      <c r="B266" s="132"/>
      <c r="C266" s="168" t="s">
        <v>281</v>
      </c>
      <c r="D266" s="168" t="s">
        <v>184</v>
      </c>
      <c r="E266" s="169" t="s">
        <v>282</v>
      </c>
      <c r="F266" s="170" t="s">
        <v>283</v>
      </c>
      <c r="G266" s="171" t="s">
        <v>131</v>
      </c>
      <c r="H266" s="172">
        <v>32.783000000000001</v>
      </c>
      <c r="I266" s="173"/>
      <c r="J266" s="174">
        <f>ROUND(I266*H266,2)</f>
        <v>0</v>
      </c>
      <c r="K266" s="175"/>
      <c r="L266" s="176"/>
      <c r="M266" s="177" t="s">
        <v>1</v>
      </c>
      <c r="N266" s="178" t="s">
        <v>39</v>
      </c>
      <c r="P266" s="143">
        <f>O266*H266</f>
        <v>0</v>
      </c>
      <c r="Q266" s="143">
        <v>5.5999999999999995E-4</v>
      </c>
      <c r="R266" s="143">
        <f>Q266*H266</f>
        <v>1.835848E-2</v>
      </c>
      <c r="S266" s="143">
        <v>0</v>
      </c>
      <c r="T266" s="144">
        <f>S266*H266</f>
        <v>0</v>
      </c>
      <c r="AR266" s="145" t="s">
        <v>168</v>
      </c>
      <c r="AT266" s="145" t="s">
        <v>184</v>
      </c>
      <c r="AU266" s="145" t="s">
        <v>133</v>
      </c>
      <c r="AY266" s="16" t="s">
        <v>126</v>
      </c>
      <c r="BE266" s="146">
        <f>IF(N266="základní",J266,0)</f>
        <v>0</v>
      </c>
      <c r="BF266" s="146">
        <f>IF(N266="snížená",J266,0)</f>
        <v>0</v>
      </c>
      <c r="BG266" s="146">
        <f>IF(N266="zákl. přenesená",J266,0)</f>
        <v>0</v>
      </c>
      <c r="BH266" s="146">
        <f>IF(N266="sníž. přenesená",J266,0)</f>
        <v>0</v>
      </c>
      <c r="BI266" s="146">
        <f>IF(N266="nulová",J266,0)</f>
        <v>0</v>
      </c>
      <c r="BJ266" s="16" t="s">
        <v>133</v>
      </c>
      <c r="BK266" s="146">
        <f>ROUND(I266*H266,2)</f>
        <v>0</v>
      </c>
      <c r="BL266" s="16" t="s">
        <v>132</v>
      </c>
      <c r="BM266" s="145" t="s">
        <v>284</v>
      </c>
    </row>
    <row r="267" spans="2:65" s="13" customFormat="1">
      <c r="B267" s="154"/>
      <c r="D267" s="148" t="s">
        <v>135</v>
      </c>
      <c r="E267" s="155" t="s">
        <v>1</v>
      </c>
      <c r="F267" s="156" t="s">
        <v>285</v>
      </c>
      <c r="H267" s="157">
        <v>32.783000000000001</v>
      </c>
      <c r="I267" s="158"/>
      <c r="L267" s="154"/>
      <c r="M267" s="159"/>
      <c r="T267" s="160"/>
      <c r="AT267" s="155" t="s">
        <v>135</v>
      </c>
      <c r="AU267" s="155" t="s">
        <v>133</v>
      </c>
      <c r="AV267" s="13" t="s">
        <v>133</v>
      </c>
      <c r="AW267" s="13" t="s">
        <v>30</v>
      </c>
      <c r="AX267" s="13" t="s">
        <v>73</v>
      </c>
      <c r="AY267" s="155" t="s">
        <v>126</v>
      </c>
    </row>
    <row r="268" spans="2:65" s="14" customFormat="1">
      <c r="B268" s="161"/>
      <c r="D268" s="148" t="s">
        <v>135</v>
      </c>
      <c r="E268" s="162" t="s">
        <v>1</v>
      </c>
      <c r="F268" s="163" t="s">
        <v>138</v>
      </c>
      <c r="H268" s="164">
        <v>32.783000000000001</v>
      </c>
      <c r="I268" s="165"/>
      <c r="L268" s="161"/>
      <c r="M268" s="166"/>
      <c r="T268" s="167"/>
      <c r="AT268" s="162" t="s">
        <v>135</v>
      </c>
      <c r="AU268" s="162" t="s">
        <v>133</v>
      </c>
      <c r="AV268" s="14" t="s">
        <v>132</v>
      </c>
      <c r="AW268" s="14" t="s">
        <v>30</v>
      </c>
      <c r="AX268" s="14" t="s">
        <v>81</v>
      </c>
      <c r="AY268" s="162" t="s">
        <v>126</v>
      </c>
    </row>
    <row r="269" spans="2:65" s="1" customFormat="1" ht="37.9" customHeight="1">
      <c r="B269" s="132"/>
      <c r="C269" s="133" t="s">
        <v>286</v>
      </c>
      <c r="D269" s="133" t="s">
        <v>128</v>
      </c>
      <c r="E269" s="134" t="s">
        <v>287</v>
      </c>
      <c r="F269" s="135" t="s">
        <v>288</v>
      </c>
      <c r="G269" s="136" t="s">
        <v>278</v>
      </c>
      <c r="H269" s="137">
        <v>100.6</v>
      </c>
      <c r="I269" s="138"/>
      <c r="J269" s="139">
        <f>ROUND(I269*H269,2)</f>
        <v>0</v>
      </c>
      <c r="K269" s="140"/>
      <c r="L269" s="31"/>
      <c r="M269" s="141" t="s">
        <v>1</v>
      </c>
      <c r="N269" s="142" t="s">
        <v>39</v>
      </c>
      <c r="P269" s="143">
        <f>O269*H269</f>
        <v>0</v>
      </c>
      <c r="Q269" s="143">
        <v>1.7600000000000001E-3</v>
      </c>
      <c r="R269" s="143">
        <f>Q269*H269</f>
        <v>0.17705599999999999</v>
      </c>
      <c r="S269" s="143">
        <v>0</v>
      </c>
      <c r="T269" s="144">
        <f>S269*H269</f>
        <v>0</v>
      </c>
      <c r="AR269" s="145" t="s">
        <v>132</v>
      </c>
      <c r="AT269" s="145" t="s">
        <v>128</v>
      </c>
      <c r="AU269" s="145" t="s">
        <v>133</v>
      </c>
      <c r="AY269" s="16" t="s">
        <v>126</v>
      </c>
      <c r="BE269" s="146">
        <f>IF(N269="základní",J269,0)</f>
        <v>0</v>
      </c>
      <c r="BF269" s="146">
        <f>IF(N269="snížená",J269,0)</f>
        <v>0</v>
      </c>
      <c r="BG269" s="146">
        <f>IF(N269="zákl. přenesená",J269,0)</f>
        <v>0</v>
      </c>
      <c r="BH269" s="146">
        <f>IF(N269="sníž. přenesená",J269,0)</f>
        <v>0</v>
      </c>
      <c r="BI269" s="146">
        <f>IF(N269="nulová",J269,0)</f>
        <v>0</v>
      </c>
      <c r="BJ269" s="16" t="s">
        <v>133</v>
      </c>
      <c r="BK269" s="146">
        <f>ROUND(I269*H269,2)</f>
        <v>0</v>
      </c>
      <c r="BL269" s="16" t="s">
        <v>132</v>
      </c>
      <c r="BM269" s="145" t="s">
        <v>289</v>
      </c>
    </row>
    <row r="270" spans="2:65" s="12" customFormat="1">
      <c r="B270" s="147"/>
      <c r="D270" s="148" t="s">
        <v>135</v>
      </c>
      <c r="E270" s="149" t="s">
        <v>1</v>
      </c>
      <c r="F270" s="150" t="s">
        <v>136</v>
      </c>
      <c r="H270" s="149" t="s">
        <v>1</v>
      </c>
      <c r="I270" s="151"/>
      <c r="L270" s="147"/>
      <c r="M270" s="152"/>
      <c r="T270" s="153"/>
      <c r="AT270" s="149" t="s">
        <v>135</v>
      </c>
      <c r="AU270" s="149" t="s">
        <v>133</v>
      </c>
      <c r="AV270" s="12" t="s">
        <v>81</v>
      </c>
      <c r="AW270" s="12" t="s">
        <v>30</v>
      </c>
      <c r="AX270" s="12" t="s">
        <v>73</v>
      </c>
      <c r="AY270" s="149" t="s">
        <v>126</v>
      </c>
    </row>
    <row r="271" spans="2:65" s="12" customFormat="1">
      <c r="B271" s="147"/>
      <c r="D271" s="148" t="s">
        <v>135</v>
      </c>
      <c r="E271" s="149" t="s">
        <v>1</v>
      </c>
      <c r="F271" s="150" t="s">
        <v>241</v>
      </c>
      <c r="H271" s="149" t="s">
        <v>1</v>
      </c>
      <c r="I271" s="151"/>
      <c r="L271" s="147"/>
      <c r="M271" s="152"/>
      <c r="T271" s="153"/>
      <c r="AT271" s="149" t="s">
        <v>135</v>
      </c>
      <c r="AU271" s="149" t="s">
        <v>133</v>
      </c>
      <c r="AV271" s="12" t="s">
        <v>81</v>
      </c>
      <c r="AW271" s="12" t="s">
        <v>30</v>
      </c>
      <c r="AX271" s="12" t="s">
        <v>73</v>
      </c>
      <c r="AY271" s="149" t="s">
        <v>126</v>
      </c>
    </row>
    <row r="272" spans="2:65" s="13" customFormat="1" ht="22.5">
      <c r="B272" s="154"/>
      <c r="D272" s="148" t="s">
        <v>135</v>
      </c>
      <c r="E272" s="155" t="s">
        <v>1</v>
      </c>
      <c r="F272" s="156" t="s">
        <v>290</v>
      </c>
      <c r="H272" s="157">
        <v>100.6</v>
      </c>
      <c r="I272" s="158"/>
      <c r="L272" s="154"/>
      <c r="M272" s="159"/>
      <c r="T272" s="160"/>
      <c r="AT272" s="155" t="s">
        <v>135</v>
      </c>
      <c r="AU272" s="155" t="s">
        <v>133</v>
      </c>
      <c r="AV272" s="13" t="s">
        <v>133</v>
      </c>
      <c r="AW272" s="13" t="s">
        <v>30</v>
      </c>
      <c r="AX272" s="13" t="s">
        <v>73</v>
      </c>
      <c r="AY272" s="155" t="s">
        <v>126</v>
      </c>
    </row>
    <row r="273" spans="2:65" s="14" customFormat="1">
      <c r="B273" s="161"/>
      <c r="D273" s="148" t="s">
        <v>135</v>
      </c>
      <c r="E273" s="162" t="s">
        <v>1</v>
      </c>
      <c r="F273" s="163" t="s">
        <v>138</v>
      </c>
      <c r="H273" s="164">
        <v>100.6</v>
      </c>
      <c r="I273" s="165"/>
      <c r="L273" s="161"/>
      <c r="M273" s="166"/>
      <c r="T273" s="167"/>
      <c r="AT273" s="162" t="s">
        <v>135</v>
      </c>
      <c r="AU273" s="162" t="s">
        <v>133</v>
      </c>
      <c r="AV273" s="14" t="s">
        <v>132</v>
      </c>
      <c r="AW273" s="14" t="s">
        <v>30</v>
      </c>
      <c r="AX273" s="14" t="s">
        <v>81</v>
      </c>
      <c r="AY273" s="162" t="s">
        <v>126</v>
      </c>
    </row>
    <row r="274" spans="2:65" s="1" customFormat="1" ht="16.5" customHeight="1">
      <c r="B274" s="132"/>
      <c r="C274" s="168" t="s">
        <v>291</v>
      </c>
      <c r="D274" s="168" t="s">
        <v>184</v>
      </c>
      <c r="E274" s="169" t="s">
        <v>292</v>
      </c>
      <c r="F274" s="170" t="s">
        <v>293</v>
      </c>
      <c r="G274" s="171" t="s">
        <v>131</v>
      </c>
      <c r="H274" s="172">
        <v>15.09</v>
      </c>
      <c r="I274" s="173"/>
      <c r="J274" s="174">
        <f>ROUND(I274*H274,2)</f>
        <v>0</v>
      </c>
      <c r="K274" s="175"/>
      <c r="L274" s="176"/>
      <c r="M274" s="177" t="s">
        <v>1</v>
      </c>
      <c r="N274" s="178" t="s">
        <v>39</v>
      </c>
      <c r="P274" s="143">
        <f>O274*H274</f>
        <v>0</v>
      </c>
      <c r="Q274" s="143">
        <v>6.9999999999999999E-4</v>
      </c>
      <c r="R274" s="143">
        <f>Q274*H274</f>
        <v>1.0562999999999999E-2</v>
      </c>
      <c r="S274" s="143">
        <v>0</v>
      </c>
      <c r="T274" s="144">
        <f>S274*H274</f>
        <v>0</v>
      </c>
      <c r="AR274" s="145" t="s">
        <v>168</v>
      </c>
      <c r="AT274" s="145" t="s">
        <v>184</v>
      </c>
      <c r="AU274" s="145" t="s">
        <v>133</v>
      </c>
      <c r="AY274" s="16" t="s">
        <v>126</v>
      </c>
      <c r="BE274" s="146">
        <f>IF(N274="základní",J274,0)</f>
        <v>0</v>
      </c>
      <c r="BF274" s="146">
        <f>IF(N274="snížená",J274,0)</f>
        <v>0</v>
      </c>
      <c r="BG274" s="146">
        <f>IF(N274="zákl. přenesená",J274,0)</f>
        <v>0</v>
      </c>
      <c r="BH274" s="146">
        <f>IF(N274="sníž. přenesená",J274,0)</f>
        <v>0</v>
      </c>
      <c r="BI274" s="146">
        <f>IF(N274="nulová",J274,0)</f>
        <v>0</v>
      </c>
      <c r="BJ274" s="16" t="s">
        <v>133</v>
      </c>
      <c r="BK274" s="146">
        <f>ROUND(I274*H274,2)</f>
        <v>0</v>
      </c>
      <c r="BL274" s="16" t="s">
        <v>132</v>
      </c>
      <c r="BM274" s="145" t="s">
        <v>294</v>
      </c>
    </row>
    <row r="275" spans="2:65" s="13" customFormat="1">
      <c r="B275" s="154"/>
      <c r="D275" s="148" t="s">
        <v>135</v>
      </c>
      <c r="E275" s="155" t="s">
        <v>1</v>
      </c>
      <c r="F275" s="156" t="s">
        <v>295</v>
      </c>
      <c r="H275" s="157">
        <v>15.09</v>
      </c>
      <c r="I275" s="158"/>
      <c r="L275" s="154"/>
      <c r="M275" s="159"/>
      <c r="T275" s="160"/>
      <c r="AT275" s="155" t="s">
        <v>135</v>
      </c>
      <c r="AU275" s="155" t="s">
        <v>133</v>
      </c>
      <c r="AV275" s="13" t="s">
        <v>133</v>
      </c>
      <c r="AW275" s="13" t="s">
        <v>30</v>
      </c>
      <c r="AX275" s="13" t="s">
        <v>73</v>
      </c>
      <c r="AY275" s="155" t="s">
        <v>126</v>
      </c>
    </row>
    <row r="276" spans="2:65" s="14" customFormat="1">
      <c r="B276" s="161"/>
      <c r="D276" s="148" t="s">
        <v>135</v>
      </c>
      <c r="E276" s="162" t="s">
        <v>1</v>
      </c>
      <c r="F276" s="163" t="s">
        <v>138</v>
      </c>
      <c r="H276" s="164">
        <v>15.09</v>
      </c>
      <c r="I276" s="165"/>
      <c r="L276" s="161"/>
      <c r="M276" s="166"/>
      <c r="T276" s="167"/>
      <c r="AT276" s="162" t="s">
        <v>135</v>
      </c>
      <c r="AU276" s="162" t="s">
        <v>133</v>
      </c>
      <c r="AV276" s="14" t="s">
        <v>132</v>
      </c>
      <c r="AW276" s="14" t="s">
        <v>30</v>
      </c>
      <c r="AX276" s="14" t="s">
        <v>81</v>
      </c>
      <c r="AY276" s="162" t="s">
        <v>126</v>
      </c>
    </row>
    <row r="277" spans="2:65" s="1" customFormat="1" ht="24.2" customHeight="1">
      <c r="B277" s="132"/>
      <c r="C277" s="133" t="s">
        <v>296</v>
      </c>
      <c r="D277" s="133" t="s">
        <v>128</v>
      </c>
      <c r="E277" s="134" t="s">
        <v>297</v>
      </c>
      <c r="F277" s="135" t="s">
        <v>298</v>
      </c>
      <c r="G277" s="136" t="s">
        <v>131</v>
      </c>
      <c r="H277" s="137">
        <v>88.521000000000001</v>
      </c>
      <c r="I277" s="138"/>
      <c r="J277" s="139">
        <f>ROUND(I277*H277,2)</f>
        <v>0</v>
      </c>
      <c r="K277" s="140"/>
      <c r="L277" s="31"/>
      <c r="M277" s="141" t="s">
        <v>1</v>
      </c>
      <c r="N277" s="142" t="s">
        <v>39</v>
      </c>
      <c r="P277" s="143">
        <f>O277*H277</f>
        <v>0</v>
      </c>
      <c r="Q277" s="143">
        <v>3.15E-2</v>
      </c>
      <c r="R277" s="143">
        <f>Q277*H277</f>
        <v>2.7884115</v>
      </c>
      <c r="S277" s="143">
        <v>0</v>
      </c>
      <c r="T277" s="144">
        <f>S277*H277</f>
        <v>0</v>
      </c>
      <c r="AR277" s="145" t="s">
        <v>132</v>
      </c>
      <c r="AT277" s="145" t="s">
        <v>128</v>
      </c>
      <c r="AU277" s="145" t="s">
        <v>133</v>
      </c>
      <c r="AY277" s="16" t="s">
        <v>126</v>
      </c>
      <c r="BE277" s="146">
        <f>IF(N277="základní",J277,0)</f>
        <v>0</v>
      </c>
      <c r="BF277" s="146">
        <f>IF(N277="snížená",J277,0)</f>
        <v>0</v>
      </c>
      <c r="BG277" s="146">
        <f>IF(N277="zákl. přenesená",J277,0)</f>
        <v>0</v>
      </c>
      <c r="BH277" s="146">
        <f>IF(N277="sníž. přenesená",J277,0)</f>
        <v>0</v>
      </c>
      <c r="BI277" s="146">
        <f>IF(N277="nulová",J277,0)</f>
        <v>0</v>
      </c>
      <c r="BJ277" s="16" t="s">
        <v>133</v>
      </c>
      <c r="BK277" s="146">
        <f>ROUND(I277*H277,2)</f>
        <v>0</v>
      </c>
      <c r="BL277" s="16" t="s">
        <v>132</v>
      </c>
      <c r="BM277" s="145" t="s">
        <v>299</v>
      </c>
    </row>
    <row r="278" spans="2:65" s="12" customFormat="1">
      <c r="B278" s="147"/>
      <c r="D278" s="148" t="s">
        <v>135</v>
      </c>
      <c r="E278" s="149" t="s">
        <v>1</v>
      </c>
      <c r="F278" s="150" t="s">
        <v>235</v>
      </c>
      <c r="H278" s="149" t="s">
        <v>1</v>
      </c>
      <c r="I278" s="151"/>
      <c r="L278" s="147"/>
      <c r="M278" s="152"/>
      <c r="T278" s="153"/>
      <c r="AT278" s="149" t="s">
        <v>135</v>
      </c>
      <c r="AU278" s="149" t="s">
        <v>133</v>
      </c>
      <c r="AV278" s="12" t="s">
        <v>81</v>
      </c>
      <c r="AW278" s="12" t="s">
        <v>30</v>
      </c>
      <c r="AX278" s="12" t="s">
        <v>73</v>
      </c>
      <c r="AY278" s="149" t="s">
        <v>126</v>
      </c>
    </row>
    <row r="279" spans="2:65" s="13" customFormat="1">
      <c r="B279" s="154"/>
      <c r="D279" s="148" t="s">
        <v>135</v>
      </c>
      <c r="E279" s="155" t="s">
        <v>1</v>
      </c>
      <c r="F279" s="156" t="s">
        <v>236</v>
      </c>
      <c r="H279" s="157">
        <v>101.45</v>
      </c>
      <c r="I279" s="158"/>
      <c r="L279" s="154"/>
      <c r="M279" s="159"/>
      <c r="T279" s="160"/>
      <c r="AT279" s="155" t="s">
        <v>135</v>
      </c>
      <c r="AU279" s="155" t="s">
        <v>133</v>
      </c>
      <c r="AV279" s="13" t="s">
        <v>133</v>
      </c>
      <c r="AW279" s="13" t="s">
        <v>30</v>
      </c>
      <c r="AX279" s="13" t="s">
        <v>73</v>
      </c>
      <c r="AY279" s="155" t="s">
        <v>126</v>
      </c>
    </row>
    <row r="280" spans="2:65" s="12" customFormat="1">
      <c r="B280" s="147"/>
      <c r="D280" s="148" t="s">
        <v>135</v>
      </c>
      <c r="E280" s="149" t="s">
        <v>1</v>
      </c>
      <c r="F280" s="150" t="s">
        <v>237</v>
      </c>
      <c r="H280" s="149" t="s">
        <v>1</v>
      </c>
      <c r="I280" s="151"/>
      <c r="L280" s="147"/>
      <c r="M280" s="152"/>
      <c r="T280" s="153"/>
      <c r="AT280" s="149" t="s">
        <v>135</v>
      </c>
      <c r="AU280" s="149" t="s">
        <v>133</v>
      </c>
      <c r="AV280" s="12" t="s">
        <v>81</v>
      </c>
      <c r="AW280" s="12" t="s">
        <v>30</v>
      </c>
      <c r="AX280" s="12" t="s">
        <v>73</v>
      </c>
      <c r="AY280" s="149" t="s">
        <v>126</v>
      </c>
    </row>
    <row r="281" spans="2:65" s="13" customFormat="1">
      <c r="B281" s="154"/>
      <c r="D281" s="148" t="s">
        <v>135</v>
      </c>
      <c r="E281" s="155" t="s">
        <v>1</v>
      </c>
      <c r="F281" s="156" t="s">
        <v>238</v>
      </c>
      <c r="H281" s="157">
        <v>-12.929</v>
      </c>
      <c r="I281" s="158"/>
      <c r="L281" s="154"/>
      <c r="M281" s="159"/>
      <c r="T281" s="160"/>
      <c r="AT281" s="155" t="s">
        <v>135</v>
      </c>
      <c r="AU281" s="155" t="s">
        <v>133</v>
      </c>
      <c r="AV281" s="13" t="s">
        <v>133</v>
      </c>
      <c r="AW281" s="13" t="s">
        <v>30</v>
      </c>
      <c r="AX281" s="13" t="s">
        <v>73</v>
      </c>
      <c r="AY281" s="155" t="s">
        <v>126</v>
      </c>
    </row>
    <row r="282" spans="2:65" s="14" customFormat="1">
      <c r="B282" s="161"/>
      <c r="D282" s="148" t="s">
        <v>135</v>
      </c>
      <c r="E282" s="162" t="s">
        <v>1</v>
      </c>
      <c r="F282" s="163" t="s">
        <v>138</v>
      </c>
      <c r="H282" s="164">
        <v>88.521000000000001</v>
      </c>
      <c r="I282" s="165"/>
      <c r="L282" s="161"/>
      <c r="M282" s="166"/>
      <c r="T282" s="167"/>
      <c r="AT282" s="162" t="s">
        <v>135</v>
      </c>
      <c r="AU282" s="162" t="s">
        <v>133</v>
      </c>
      <c r="AV282" s="14" t="s">
        <v>132</v>
      </c>
      <c r="AW282" s="14" t="s">
        <v>30</v>
      </c>
      <c r="AX282" s="14" t="s">
        <v>81</v>
      </c>
      <c r="AY282" s="162" t="s">
        <v>126</v>
      </c>
    </row>
    <row r="283" spans="2:65" s="1" customFormat="1" ht="24.2" customHeight="1">
      <c r="B283" s="132"/>
      <c r="C283" s="133" t="s">
        <v>300</v>
      </c>
      <c r="D283" s="133" t="s">
        <v>128</v>
      </c>
      <c r="E283" s="134" t="s">
        <v>301</v>
      </c>
      <c r="F283" s="135" t="s">
        <v>302</v>
      </c>
      <c r="G283" s="136" t="s">
        <v>131</v>
      </c>
      <c r="H283" s="137">
        <v>544.94000000000005</v>
      </c>
      <c r="I283" s="138"/>
      <c r="J283" s="139">
        <f>ROUND(I283*H283,2)</f>
        <v>0</v>
      </c>
      <c r="K283" s="140"/>
      <c r="L283" s="31"/>
      <c r="M283" s="141" t="s">
        <v>1</v>
      </c>
      <c r="N283" s="142" t="s">
        <v>39</v>
      </c>
      <c r="P283" s="143">
        <f>O283*H283</f>
        <v>0</v>
      </c>
      <c r="Q283" s="143">
        <v>1.0499999999999999E-3</v>
      </c>
      <c r="R283" s="143">
        <f>Q283*H283</f>
        <v>0.572187</v>
      </c>
      <c r="S283" s="143">
        <v>0</v>
      </c>
      <c r="T283" s="144">
        <f>S283*H283</f>
        <v>0</v>
      </c>
      <c r="AR283" s="145" t="s">
        <v>132</v>
      </c>
      <c r="AT283" s="145" t="s">
        <v>128</v>
      </c>
      <c r="AU283" s="145" t="s">
        <v>133</v>
      </c>
      <c r="AY283" s="16" t="s">
        <v>126</v>
      </c>
      <c r="BE283" s="146">
        <f>IF(N283="základní",J283,0)</f>
        <v>0</v>
      </c>
      <c r="BF283" s="146">
        <f>IF(N283="snížená",J283,0)</f>
        <v>0</v>
      </c>
      <c r="BG283" s="146">
        <f>IF(N283="zákl. přenesená",J283,0)</f>
        <v>0</v>
      </c>
      <c r="BH283" s="146">
        <f>IF(N283="sníž. přenesená",J283,0)</f>
        <v>0</v>
      </c>
      <c r="BI283" s="146">
        <f>IF(N283="nulová",J283,0)</f>
        <v>0</v>
      </c>
      <c r="BJ283" s="16" t="s">
        <v>133</v>
      </c>
      <c r="BK283" s="146">
        <f>ROUND(I283*H283,2)</f>
        <v>0</v>
      </c>
      <c r="BL283" s="16" t="s">
        <v>132</v>
      </c>
      <c r="BM283" s="145" t="s">
        <v>303</v>
      </c>
    </row>
    <row r="284" spans="2:65" s="13" customFormat="1">
      <c r="B284" s="154"/>
      <c r="D284" s="148" t="s">
        <v>135</v>
      </c>
      <c r="E284" s="155" t="s">
        <v>1</v>
      </c>
      <c r="F284" s="156" t="s">
        <v>304</v>
      </c>
      <c r="H284" s="157">
        <v>544.94000000000005</v>
      </c>
      <c r="I284" s="158"/>
      <c r="L284" s="154"/>
      <c r="M284" s="159"/>
      <c r="T284" s="160"/>
      <c r="AT284" s="155" t="s">
        <v>135</v>
      </c>
      <c r="AU284" s="155" t="s">
        <v>133</v>
      </c>
      <c r="AV284" s="13" t="s">
        <v>133</v>
      </c>
      <c r="AW284" s="13" t="s">
        <v>30</v>
      </c>
      <c r="AX284" s="13" t="s">
        <v>73</v>
      </c>
      <c r="AY284" s="155" t="s">
        <v>126</v>
      </c>
    </row>
    <row r="285" spans="2:65" s="14" customFormat="1">
      <c r="B285" s="161"/>
      <c r="D285" s="148" t="s">
        <v>135</v>
      </c>
      <c r="E285" s="162" t="s">
        <v>1</v>
      </c>
      <c r="F285" s="163" t="s">
        <v>138</v>
      </c>
      <c r="H285" s="164">
        <v>544.94000000000005</v>
      </c>
      <c r="I285" s="165"/>
      <c r="L285" s="161"/>
      <c r="M285" s="166"/>
      <c r="T285" s="167"/>
      <c r="AT285" s="162" t="s">
        <v>135</v>
      </c>
      <c r="AU285" s="162" t="s">
        <v>133</v>
      </c>
      <c r="AV285" s="14" t="s">
        <v>132</v>
      </c>
      <c r="AW285" s="14" t="s">
        <v>30</v>
      </c>
      <c r="AX285" s="14" t="s">
        <v>81</v>
      </c>
      <c r="AY285" s="162" t="s">
        <v>126</v>
      </c>
    </row>
    <row r="286" spans="2:65" s="1" customFormat="1" ht="24.2" customHeight="1">
      <c r="B286" s="132"/>
      <c r="C286" s="133" t="s">
        <v>305</v>
      </c>
      <c r="D286" s="133" t="s">
        <v>128</v>
      </c>
      <c r="E286" s="134" t="s">
        <v>306</v>
      </c>
      <c r="F286" s="135" t="s">
        <v>307</v>
      </c>
      <c r="G286" s="136" t="s">
        <v>131</v>
      </c>
      <c r="H286" s="137">
        <v>441.33100000000002</v>
      </c>
      <c r="I286" s="138"/>
      <c r="J286" s="139">
        <f>ROUND(I286*H286,2)</f>
        <v>0</v>
      </c>
      <c r="K286" s="140"/>
      <c r="L286" s="31"/>
      <c r="M286" s="141" t="s">
        <v>1</v>
      </c>
      <c r="N286" s="142" t="s">
        <v>39</v>
      </c>
      <c r="P286" s="143">
        <f>O286*H286</f>
        <v>0</v>
      </c>
      <c r="Q286" s="143">
        <v>2.7000000000000001E-3</v>
      </c>
      <c r="R286" s="143">
        <f>Q286*H286</f>
        <v>1.1915937000000001</v>
      </c>
      <c r="S286" s="143">
        <v>0</v>
      </c>
      <c r="T286" s="144">
        <f>S286*H286</f>
        <v>0</v>
      </c>
      <c r="AR286" s="145" t="s">
        <v>132</v>
      </c>
      <c r="AT286" s="145" t="s">
        <v>128</v>
      </c>
      <c r="AU286" s="145" t="s">
        <v>133</v>
      </c>
      <c r="AY286" s="16" t="s">
        <v>126</v>
      </c>
      <c r="BE286" s="146">
        <f>IF(N286="základní",J286,0)</f>
        <v>0</v>
      </c>
      <c r="BF286" s="146">
        <f>IF(N286="snížená",J286,0)</f>
        <v>0</v>
      </c>
      <c r="BG286" s="146">
        <f>IF(N286="zákl. přenesená",J286,0)</f>
        <v>0</v>
      </c>
      <c r="BH286" s="146">
        <f>IF(N286="sníž. přenesená",J286,0)</f>
        <v>0</v>
      </c>
      <c r="BI286" s="146">
        <f>IF(N286="nulová",J286,0)</f>
        <v>0</v>
      </c>
      <c r="BJ286" s="16" t="s">
        <v>133</v>
      </c>
      <c r="BK286" s="146">
        <f>ROUND(I286*H286,2)</f>
        <v>0</v>
      </c>
      <c r="BL286" s="16" t="s">
        <v>132</v>
      </c>
      <c r="BM286" s="145" t="s">
        <v>308</v>
      </c>
    </row>
    <row r="287" spans="2:65" s="12" customFormat="1">
      <c r="B287" s="147"/>
      <c r="D287" s="148" t="s">
        <v>135</v>
      </c>
      <c r="E287" s="149" t="s">
        <v>1</v>
      </c>
      <c r="F287" s="150" t="s">
        <v>136</v>
      </c>
      <c r="H287" s="149" t="s">
        <v>1</v>
      </c>
      <c r="I287" s="151"/>
      <c r="L287" s="147"/>
      <c r="M287" s="152"/>
      <c r="T287" s="153"/>
      <c r="AT287" s="149" t="s">
        <v>135</v>
      </c>
      <c r="AU287" s="149" t="s">
        <v>133</v>
      </c>
      <c r="AV287" s="12" t="s">
        <v>81</v>
      </c>
      <c r="AW287" s="12" t="s">
        <v>30</v>
      </c>
      <c r="AX287" s="12" t="s">
        <v>73</v>
      </c>
      <c r="AY287" s="149" t="s">
        <v>126</v>
      </c>
    </row>
    <row r="288" spans="2:65" s="13" customFormat="1" ht="22.5">
      <c r="B288" s="154"/>
      <c r="D288" s="148" t="s">
        <v>135</v>
      </c>
      <c r="E288" s="155" t="s">
        <v>1</v>
      </c>
      <c r="F288" s="156" t="s">
        <v>230</v>
      </c>
      <c r="H288" s="157">
        <v>141.6</v>
      </c>
      <c r="I288" s="158"/>
      <c r="L288" s="154"/>
      <c r="M288" s="159"/>
      <c r="T288" s="160"/>
      <c r="AT288" s="155" t="s">
        <v>135</v>
      </c>
      <c r="AU288" s="155" t="s">
        <v>133</v>
      </c>
      <c r="AV288" s="13" t="s">
        <v>133</v>
      </c>
      <c r="AW288" s="13" t="s">
        <v>30</v>
      </c>
      <c r="AX288" s="13" t="s">
        <v>73</v>
      </c>
      <c r="AY288" s="155" t="s">
        <v>126</v>
      </c>
    </row>
    <row r="289" spans="2:65" s="13" customFormat="1">
      <c r="B289" s="154"/>
      <c r="D289" s="148" t="s">
        <v>135</v>
      </c>
      <c r="E289" s="155" t="s">
        <v>1</v>
      </c>
      <c r="F289" s="156" t="s">
        <v>231</v>
      </c>
      <c r="H289" s="157">
        <v>123.506</v>
      </c>
      <c r="I289" s="158"/>
      <c r="L289" s="154"/>
      <c r="M289" s="159"/>
      <c r="T289" s="160"/>
      <c r="AT289" s="155" t="s">
        <v>135</v>
      </c>
      <c r="AU289" s="155" t="s">
        <v>133</v>
      </c>
      <c r="AV289" s="13" t="s">
        <v>133</v>
      </c>
      <c r="AW289" s="13" t="s">
        <v>30</v>
      </c>
      <c r="AX289" s="13" t="s">
        <v>73</v>
      </c>
      <c r="AY289" s="155" t="s">
        <v>126</v>
      </c>
    </row>
    <row r="290" spans="2:65" s="13" customFormat="1">
      <c r="B290" s="154"/>
      <c r="D290" s="148" t="s">
        <v>135</v>
      </c>
      <c r="E290" s="155" t="s">
        <v>1</v>
      </c>
      <c r="F290" s="156" t="s">
        <v>232</v>
      </c>
      <c r="H290" s="157">
        <v>55.521000000000001</v>
      </c>
      <c r="I290" s="158"/>
      <c r="L290" s="154"/>
      <c r="M290" s="159"/>
      <c r="T290" s="160"/>
      <c r="AT290" s="155" t="s">
        <v>135</v>
      </c>
      <c r="AU290" s="155" t="s">
        <v>133</v>
      </c>
      <c r="AV290" s="13" t="s">
        <v>133</v>
      </c>
      <c r="AW290" s="13" t="s">
        <v>30</v>
      </c>
      <c r="AX290" s="13" t="s">
        <v>73</v>
      </c>
      <c r="AY290" s="155" t="s">
        <v>126</v>
      </c>
    </row>
    <row r="291" spans="2:65" s="13" customFormat="1">
      <c r="B291" s="154"/>
      <c r="D291" s="148" t="s">
        <v>135</v>
      </c>
      <c r="E291" s="155" t="s">
        <v>1</v>
      </c>
      <c r="F291" s="156" t="s">
        <v>233</v>
      </c>
      <c r="H291" s="157">
        <v>55.521000000000001</v>
      </c>
      <c r="I291" s="158"/>
      <c r="L291" s="154"/>
      <c r="M291" s="159"/>
      <c r="T291" s="160"/>
      <c r="AT291" s="155" t="s">
        <v>135</v>
      </c>
      <c r="AU291" s="155" t="s">
        <v>133</v>
      </c>
      <c r="AV291" s="13" t="s">
        <v>133</v>
      </c>
      <c r="AW291" s="13" t="s">
        <v>30</v>
      </c>
      <c r="AX291" s="13" t="s">
        <v>73</v>
      </c>
      <c r="AY291" s="155" t="s">
        <v>126</v>
      </c>
    </row>
    <row r="292" spans="2:65" s="13" customFormat="1">
      <c r="B292" s="154"/>
      <c r="D292" s="148" t="s">
        <v>135</v>
      </c>
      <c r="E292" s="155" t="s">
        <v>1</v>
      </c>
      <c r="F292" s="156" t="s">
        <v>234</v>
      </c>
      <c r="H292" s="157">
        <v>32.4</v>
      </c>
      <c r="I292" s="158"/>
      <c r="L292" s="154"/>
      <c r="M292" s="159"/>
      <c r="T292" s="160"/>
      <c r="AT292" s="155" t="s">
        <v>135</v>
      </c>
      <c r="AU292" s="155" t="s">
        <v>133</v>
      </c>
      <c r="AV292" s="13" t="s">
        <v>133</v>
      </c>
      <c r="AW292" s="13" t="s">
        <v>30</v>
      </c>
      <c r="AX292" s="13" t="s">
        <v>73</v>
      </c>
      <c r="AY292" s="155" t="s">
        <v>126</v>
      </c>
    </row>
    <row r="293" spans="2:65" s="12" customFormat="1">
      <c r="B293" s="147"/>
      <c r="D293" s="148" t="s">
        <v>135</v>
      </c>
      <c r="E293" s="149" t="s">
        <v>1</v>
      </c>
      <c r="F293" s="150" t="s">
        <v>239</v>
      </c>
      <c r="H293" s="149" t="s">
        <v>1</v>
      </c>
      <c r="I293" s="151"/>
      <c r="L293" s="147"/>
      <c r="M293" s="152"/>
      <c r="T293" s="153"/>
      <c r="AT293" s="149" t="s">
        <v>135</v>
      </c>
      <c r="AU293" s="149" t="s">
        <v>133</v>
      </c>
      <c r="AV293" s="12" t="s">
        <v>81</v>
      </c>
      <c r="AW293" s="12" t="s">
        <v>30</v>
      </c>
      <c r="AX293" s="12" t="s">
        <v>73</v>
      </c>
      <c r="AY293" s="149" t="s">
        <v>126</v>
      </c>
    </row>
    <row r="294" spans="2:65" s="13" customFormat="1" ht="22.5">
      <c r="B294" s="154"/>
      <c r="D294" s="148" t="s">
        <v>135</v>
      </c>
      <c r="E294" s="155" t="s">
        <v>1</v>
      </c>
      <c r="F294" s="156" t="s">
        <v>240</v>
      </c>
      <c r="H294" s="157">
        <v>32.783000000000001</v>
      </c>
      <c r="I294" s="158"/>
      <c r="L294" s="154"/>
      <c r="M294" s="159"/>
      <c r="T294" s="160"/>
      <c r="AT294" s="155" t="s">
        <v>135</v>
      </c>
      <c r="AU294" s="155" t="s">
        <v>133</v>
      </c>
      <c r="AV294" s="13" t="s">
        <v>133</v>
      </c>
      <c r="AW294" s="13" t="s">
        <v>30</v>
      </c>
      <c r="AX294" s="13" t="s">
        <v>73</v>
      </c>
      <c r="AY294" s="155" t="s">
        <v>126</v>
      </c>
    </row>
    <row r="295" spans="2:65" s="14" customFormat="1">
      <c r="B295" s="161"/>
      <c r="D295" s="148" t="s">
        <v>135</v>
      </c>
      <c r="E295" s="162" t="s">
        <v>1</v>
      </c>
      <c r="F295" s="163" t="s">
        <v>138</v>
      </c>
      <c r="H295" s="164">
        <v>441.33100000000002</v>
      </c>
      <c r="I295" s="165"/>
      <c r="L295" s="161"/>
      <c r="M295" s="166"/>
      <c r="T295" s="167"/>
      <c r="AT295" s="162" t="s">
        <v>135</v>
      </c>
      <c r="AU295" s="162" t="s">
        <v>133</v>
      </c>
      <c r="AV295" s="14" t="s">
        <v>132</v>
      </c>
      <c r="AW295" s="14" t="s">
        <v>30</v>
      </c>
      <c r="AX295" s="14" t="s">
        <v>81</v>
      </c>
      <c r="AY295" s="162" t="s">
        <v>126</v>
      </c>
    </row>
    <row r="296" spans="2:65" s="1" customFormat="1" ht="24.2" customHeight="1">
      <c r="B296" s="132"/>
      <c r="C296" s="133" t="s">
        <v>309</v>
      </c>
      <c r="D296" s="133" t="s">
        <v>128</v>
      </c>
      <c r="E296" s="134" t="s">
        <v>310</v>
      </c>
      <c r="F296" s="135" t="s">
        <v>311</v>
      </c>
      <c r="G296" s="136" t="s">
        <v>312</v>
      </c>
      <c r="H296" s="137">
        <v>32</v>
      </c>
      <c r="I296" s="138"/>
      <c r="J296" s="139">
        <f>ROUND(I296*H296,2)</f>
        <v>0</v>
      </c>
      <c r="K296" s="140"/>
      <c r="L296" s="31"/>
      <c r="M296" s="141" t="s">
        <v>1</v>
      </c>
      <c r="N296" s="142" t="s">
        <v>39</v>
      </c>
      <c r="P296" s="143">
        <f>O296*H296</f>
        <v>0</v>
      </c>
      <c r="Q296" s="143">
        <v>0</v>
      </c>
      <c r="R296" s="143">
        <f>Q296*H296</f>
        <v>0</v>
      </c>
      <c r="S296" s="143">
        <v>0</v>
      </c>
      <c r="T296" s="144">
        <f>S296*H296</f>
        <v>0</v>
      </c>
      <c r="AR296" s="145" t="s">
        <v>132</v>
      </c>
      <c r="AT296" s="145" t="s">
        <v>128</v>
      </c>
      <c r="AU296" s="145" t="s">
        <v>133</v>
      </c>
      <c r="AY296" s="16" t="s">
        <v>126</v>
      </c>
      <c r="BE296" s="146">
        <f>IF(N296="základní",J296,0)</f>
        <v>0</v>
      </c>
      <c r="BF296" s="146">
        <f>IF(N296="snížená",J296,0)</f>
        <v>0</v>
      </c>
      <c r="BG296" s="146">
        <f>IF(N296="zákl. přenesená",J296,0)</f>
        <v>0</v>
      </c>
      <c r="BH296" s="146">
        <f>IF(N296="sníž. přenesená",J296,0)</f>
        <v>0</v>
      </c>
      <c r="BI296" s="146">
        <f>IF(N296="nulová",J296,0)</f>
        <v>0</v>
      </c>
      <c r="BJ296" s="16" t="s">
        <v>133</v>
      </c>
      <c r="BK296" s="146">
        <f>ROUND(I296*H296,2)</f>
        <v>0</v>
      </c>
      <c r="BL296" s="16" t="s">
        <v>132</v>
      </c>
      <c r="BM296" s="145" t="s">
        <v>313</v>
      </c>
    </row>
    <row r="297" spans="2:65" s="13" customFormat="1">
      <c r="B297" s="154"/>
      <c r="D297" s="148" t="s">
        <v>135</v>
      </c>
      <c r="E297" s="155" t="s">
        <v>1</v>
      </c>
      <c r="F297" s="156" t="s">
        <v>314</v>
      </c>
      <c r="H297" s="157">
        <v>32</v>
      </c>
      <c r="I297" s="158"/>
      <c r="L297" s="154"/>
      <c r="M297" s="159"/>
      <c r="T297" s="160"/>
      <c r="AT297" s="155" t="s">
        <v>135</v>
      </c>
      <c r="AU297" s="155" t="s">
        <v>133</v>
      </c>
      <c r="AV297" s="13" t="s">
        <v>133</v>
      </c>
      <c r="AW297" s="13" t="s">
        <v>30</v>
      </c>
      <c r="AX297" s="13" t="s">
        <v>73</v>
      </c>
      <c r="AY297" s="155" t="s">
        <v>126</v>
      </c>
    </row>
    <row r="298" spans="2:65" s="14" customFormat="1">
      <c r="B298" s="161"/>
      <c r="D298" s="148" t="s">
        <v>135</v>
      </c>
      <c r="E298" s="162" t="s">
        <v>1</v>
      </c>
      <c r="F298" s="163" t="s">
        <v>138</v>
      </c>
      <c r="H298" s="164">
        <v>32</v>
      </c>
      <c r="I298" s="165"/>
      <c r="L298" s="161"/>
      <c r="M298" s="166"/>
      <c r="T298" s="167"/>
      <c r="AT298" s="162" t="s">
        <v>135</v>
      </c>
      <c r="AU298" s="162" t="s">
        <v>133</v>
      </c>
      <c r="AV298" s="14" t="s">
        <v>132</v>
      </c>
      <c r="AW298" s="14" t="s">
        <v>30</v>
      </c>
      <c r="AX298" s="14" t="s">
        <v>81</v>
      </c>
      <c r="AY298" s="162" t="s">
        <v>126</v>
      </c>
    </row>
    <row r="299" spans="2:65" s="1" customFormat="1" ht="21.75" customHeight="1">
      <c r="B299" s="132"/>
      <c r="C299" s="168" t="s">
        <v>315</v>
      </c>
      <c r="D299" s="168" t="s">
        <v>184</v>
      </c>
      <c r="E299" s="169" t="s">
        <v>316</v>
      </c>
      <c r="F299" s="170" t="s">
        <v>317</v>
      </c>
      <c r="G299" s="171" t="s">
        <v>312</v>
      </c>
      <c r="H299" s="172">
        <v>32</v>
      </c>
      <c r="I299" s="173"/>
      <c r="J299" s="174">
        <f>ROUND(I299*H299,2)</f>
        <v>0</v>
      </c>
      <c r="K299" s="175"/>
      <c r="L299" s="176"/>
      <c r="M299" s="177" t="s">
        <v>1</v>
      </c>
      <c r="N299" s="178" t="s">
        <v>39</v>
      </c>
      <c r="P299" s="143">
        <f>O299*H299</f>
        <v>0</v>
      </c>
      <c r="Q299" s="143">
        <v>2.5000000000000001E-4</v>
      </c>
      <c r="R299" s="143">
        <f>Q299*H299</f>
        <v>8.0000000000000002E-3</v>
      </c>
      <c r="S299" s="143">
        <v>0</v>
      </c>
      <c r="T299" s="144">
        <f>S299*H299</f>
        <v>0</v>
      </c>
      <c r="AR299" s="145" t="s">
        <v>168</v>
      </c>
      <c r="AT299" s="145" t="s">
        <v>184</v>
      </c>
      <c r="AU299" s="145" t="s">
        <v>133</v>
      </c>
      <c r="AY299" s="16" t="s">
        <v>126</v>
      </c>
      <c r="BE299" s="146">
        <f>IF(N299="základní",J299,0)</f>
        <v>0</v>
      </c>
      <c r="BF299" s="146">
        <f>IF(N299="snížená",J299,0)</f>
        <v>0</v>
      </c>
      <c r="BG299" s="146">
        <f>IF(N299="zákl. přenesená",J299,0)</f>
        <v>0</v>
      </c>
      <c r="BH299" s="146">
        <f>IF(N299="sníž. přenesená",J299,0)</f>
        <v>0</v>
      </c>
      <c r="BI299" s="146">
        <f>IF(N299="nulová",J299,0)</f>
        <v>0</v>
      </c>
      <c r="BJ299" s="16" t="s">
        <v>133</v>
      </c>
      <c r="BK299" s="146">
        <f>ROUND(I299*H299,2)</f>
        <v>0</v>
      </c>
      <c r="BL299" s="16" t="s">
        <v>132</v>
      </c>
      <c r="BM299" s="145" t="s">
        <v>318</v>
      </c>
    </row>
    <row r="300" spans="2:65" s="11" customFormat="1" ht="22.9" customHeight="1">
      <c r="B300" s="120"/>
      <c r="D300" s="121" t="s">
        <v>72</v>
      </c>
      <c r="E300" s="130" t="s">
        <v>174</v>
      </c>
      <c r="F300" s="130" t="s">
        <v>319</v>
      </c>
      <c r="I300" s="123"/>
      <c r="J300" s="131">
        <f>BK300</f>
        <v>0</v>
      </c>
      <c r="L300" s="120"/>
      <c r="M300" s="125"/>
      <c r="P300" s="126">
        <f>SUM(P301:P349)</f>
        <v>0</v>
      </c>
      <c r="R300" s="126">
        <f>SUM(R301:R349)</f>
        <v>21.796147999999999</v>
      </c>
      <c r="T300" s="127">
        <f>SUM(T301:T349)</f>
        <v>0</v>
      </c>
      <c r="AR300" s="121" t="s">
        <v>81</v>
      </c>
      <c r="AT300" s="128" t="s">
        <v>72</v>
      </c>
      <c r="AU300" s="128" t="s">
        <v>81</v>
      </c>
      <c r="AY300" s="121" t="s">
        <v>126</v>
      </c>
      <c r="BK300" s="129">
        <f>SUM(BK301:BK349)</f>
        <v>0</v>
      </c>
    </row>
    <row r="301" spans="2:65" s="1" customFormat="1" ht="33" customHeight="1">
      <c r="B301" s="132"/>
      <c r="C301" s="133" t="s">
        <v>320</v>
      </c>
      <c r="D301" s="133" t="s">
        <v>128</v>
      </c>
      <c r="E301" s="134" t="s">
        <v>321</v>
      </c>
      <c r="F301" s="135" t="s">
        <v>322</v>
      </c>
      <c r="G301" s="136" t="s">
        <v>278</v>
      </c>
      <c r="H301" s="137">
        <v>95</v>
      </c>
      <c r="I301" s="138"/>
      <c r="J301" s="139">
        <f>ROUND(I301*H301,2)</f>
        <v>0</v>
      </c>
      <c r="K301" s="140"/>
      <c r="L301" s="31"/>
      <c r="M301" s="141" t="s">
        <v>1</v>
      </c>
      <c r="N301" s="142" t="s">
        <v>39</v>
      </c>
      <c r="P301" s="143">
        <f>O301*H301</f>
        <v>0</v>
      </c>
      <c r="Q301" s="143">
        <v>0.14041999999999999</v>
      </c>
      <c r="R301" s="143">
        <f>Q301*H301</f>
        <v>13.339899999999998</v>
      </c>
      <c r="S301" s="143">
        <v>0</v>
      </c>
      <c r="T301" s="144">
        <f>S301*H301</f>
        <v>0</v>
      </c>
      <c r="AR301" s="145" t="s">
        <v>132</v>
      </c>
      <c r="AT301" s="145" t="s">
        <v>128</v>
      </c>
      <c r="AU301" s="145" t="s">
        <v>133</v>
      </c>
      <c r="AY301" s="16" t="s">
        <v>126</v>
      </c>
      <c r="BE301" s="146">
        <f>IF(N301="základní",J301,0)</f>
        <v>0</v>
      </c>
      <c r="BF301" s="146">
        <f>IF(N301="snížená",J301,0)</f>
        <v>0</v>
      </c>
      <c r="BG301" s="146">
        <f>IF(N301="zákl. přenesená",J301,0)</f>
        <v>0</v>
      </c>
      <c r="BH301" s="146">
        <f>IF(N301="sníž. přenesená",J301,0)</f>
        <v>0</v>
      </c>
      <c r="BI301" s="146">
        <f>IF(N301="nulová",J301,0)</f>
        <v>0</v>
      </c>
      <c r="BJ301" s="16" t="s">
        <v>133</v>
      </c>
      <c r="BK301" s="146">
        <f>ROUND(I301*H301,2)</f>
        <v>0</v>
      </c>
      <c r="BL301" s="16" t="s">
        <v>132</v>
      </c>
      <c r="BM301" s="145" t="s">
        <v>323</v>
      </c>
    </row>
    <row r="302" spans="2:65" s="13" customFormat="1">
      <c r="B302" s="154"/>
      <c r="D302" s="148" t="s">
        <v>135</v>
      </c>
      <c r="E302" s="155" t="s">
        <v>1</v>
      </c>
      <c r="F302" s="156" t="s">
        <v>324</v>
      </c>
      <c r="H302" s="157">
        <v>95</v>
      </c>
      <c r="I302" s="158"/>
      <c r="L302" s="154"/>
      <c r="M302" s="159"/>
      <c r="T302" s="160"/>
      <c r="AT302" s="155" t="s">
        <v>135</v>
      </c>
      <c r="AU302" s="155" t="s">
        <v>133</v>
      </c>
      <c r="AV302" s="13" t="s">
        <v>133</v>
      </c>
      <c r="AW302" s="13" t="s">
        <v>30</v>
      </c>
      <c r="AX302" s="13" t="s">
        <v>73</v>
      </c>
      <c r="AY302" s="155" t="s">
        <v>126</v>
      </c>
    </row>
    <row r="303" spans="2:65" s="14" customFormat="1">
      <c r="B303" s="161"/>
      <c r="D303" s="148" t="s">
        <v>135</v>
      </c>
      <c r="E303" s="162" t="s">
        <v>1</v>
      </c>
      <c r="F303" s="163" t="s">
        <v>138</v>
      </c>
      <c r="H303" s="164">
        <v>95</v>
      </c>
      <c r="I303" s="165"/>
      <c r="L303" s="161"/>
      <c r="M303" s="166"/>
      <c r="T303" s="167"/>
      <c r="AT303" s="162" t="s">
        <v>135</v>
      </c>
      <c r="AU303" s="162" t="s">
        <v>133</v>
      </c>
      <c r="AV303" s="14" t="s">
        <v>132</v>
      </c>
      <c r="AW303" s="14" t="s">
        <v>30</v>
      </c>
      <c r="AX303" s="14" t="s">
        <v>81</v>
      </c>
      <c r="AY303" s="162" t="s">
        <v>126</v>
      </c>
    </row>
    <row r="304" spans="2:65" s="1" customFormat="1" ht="16.5" customHeight="1">
      <c r="B304" s="132"/>
      <c r="C304" s="168" t="s">
        <v>325</v>
      </c>
      <c r="D304" s="168" t="s">
        <v>184</v>
      </c>
      <c r="E304" s="169" t="s">
        <v>326</v>
      </c>
      <c r="F304" s="170" t="s">
        <v>327</v>
      </c>
      <c r="G304" s="171" t="s">
        <v>278</v>
      </c>
      <c r="H304" s="172">
        <v>95</v>
      </c>
      <c r="I304" s="173"/>
      <c r="J304" s="174">
        <f>ROUND(I304*H304,2)</f>
        <v>0</v>
      </c>
      <c r="K304" s="175"/>
      <c r="L304" s="176"/>
      <c r="M304" s="177" t="s">
        <v>1</v>
      </c>
      <c r="N304" s="178" t="s">
        <v>39</v>
      </c>
      <c r="P304" s="143">
        <f>O304*H304</f>
        <v>0</v>
      </c>
      <c r="Q304" s="143">
        <v>2.1000000000000001E-2</v>
      </c>
      <c r="R304" s="143">
        <f>Q304*H304</f>
        <v>1.9950000000000001</v>
      </c>
      <c r="S304" s="143">
        <v>0</v>
      </c>
      <c r="T304" s="144">
        <f>S304*H304</f>
        <v>0</v>
      </c>
      <c r="AR304" s="145" t="s">
        <v>168</v>
      </c>
      <c r="AT304" s="145" t="s">
        <v>184</v>
      </c>
      <c r="AU304" s="145" t="s">
        <v>133</v>
      </c>
      <c r="AY304" s="16" t="s">
        <v>126</v>
      </c>
      <c r="BE304" s="146">
        <f>IF(N304="základní",J304,0)</f>
        <v>0</v>
      </c>
      <c r="BF304" s="146">
        <f>IF(N304="snížená",J304,0)</f>
        <v>0</v>
      </c>
      <c r="BG304" s="146">
        <f>IF(N304="zákl. přenesená",J304,0)</f>
        <v>0</v>
      </c>
      <c r="BH304" s="146">
        <f>IF(N304="sníž. přenesená",J304,0)</f>
        <v>0</v>
      </c>
      <c r="BI304" s="146">
        <f>IF(N304="nulová",J304,0)</f>
        <v>0</v>
      </c>
      <c r="BJ304" s="16" t="s">
        <v>133</v>
      </c>
      <c r="BK304" s="146">
        <f>ROUND(I304*H304,2)</f>
        <v>0</v>
      </c>
      <c r="BL304" s="16" t="s">
        <v>132</v>
      </c>
      <c r="BM304" s="145" t="s">
        <v>328</v>
      </c>
    </row>
    <row r="305" spans="2:65" s="1" customFormat="1" ht="24.2" customHeight="1">
      <c r="B305" s="132"/>
      <c r="C305" s="133" t="s">
        <v>329</v>
      </c>
      <c r="D305" s="133" t="s">
        <v>128</v>
      </c>
      <c r="E305" s="134" t="s">
        <v>330</v>
      </c>
      <c r="F305" s="135" t="s">
        <v>331</v>
      </c>
      <c r="G305" s="136" t="s">
        <v>145</v>
      </c>
      <c r="H305" s="137">
        <v>2.85</v>
      </c>
      <c r="I305" s="138"/>
      <c r="J305" s="139">
        <f>ROUND(I305*H305,2)</f>
        <v>0</v>
      </c>
      <c r="K305" s="140"/>
      <c r="L305" s="31"/>
      <c r="M305" s="141" t="s">
        <v>1</v>
      </c>
      <c r="N305" s="142" t="s">
        <v>39</v>
      </c>
      <c r="P305" s="143">
        <f>O305*H305</f>
        <v>0</v>
      </c>
      <c r="Q305" s="143">
        <v>2.2563399999999998</v>
      </c>
      <c r="R305" s="143">
        <f>Q305*H305</f>
        <v>6.4305689999999993</v>
      </c>
      <c r="S305" s="143">
        <v>0</v>
      </c>
      <c r="T305" s="144">
        <f>S305*H305</f>
        <v>0</v>
      </c>
      <c r="AR305" s="145" t="s">
        <v>132</v>
      </c>
      <c r="AT305" s="145" t="s">
        <v>128</v>
      </c>
      <c r="AU305" s="145" t="s">
        <v>133</v>
      </c>
      <c r="AY305" s="16" t="s">
        <v>126</v>
      </c>
      <c r="BE305" s="146">
        <f>IF(N305="základní",J305,0)</f>
        <v>0</v>
      </c>
      <c r="BF305" s="146">
        <f>IF(N305="snížená",J305,0)</f>
        <v>0</v>
      </c>
      <c r="BG305" s="146">
        <f>IF(N305="zákl. přenesená",J305,0)</f>
        <v>0</v>
      </c>
      <c r="BH305" s="146">
        <f>IF(N305="sníž. přenesená",J305,0)</f>
        <v>0</v>
      </c>
      <c r="BI305" s="146">
        <f>IF(N305="nulová",J305,0)</f>
        <v>0</v>
      </c>
      <c r="BJ305" s="16" t="s">
        <v>133</v>
      </c>
      <c r="BK305" s="146">
        <f>ROUND(I305*H305,2)</f>
        <v>0</v>
      </c>
      <c r="BL305" s="16" t="s">
        <v>132</v>
      </c>
      <c r="BM305" s="145" t="s">
        <v>332</v>
      </c>
    </row>
    <row r="306" spans="2:65" s="13" customFormat="1">
      <c r="B306" s="154"/>
      <c r="D306" s="148" t="s">
        <v>135</v>
      </c>
      <c r="E306" s="155" t="s">
        <v>1</v>
      </c>
      <c r="F306" s="156" t="s">
        <v>333</v>
      </c>
      <c r="H306" s="157">
        <v>2.85</v>
      </c>
      <c r="I306" s="158"/>
      <c r="L306" s="154"/>
      <c r="M306" s="159"/>
      <c r="T306" s="160"/>
      <c r="AT306" s="155" t="s">
        <v>135</v>
      </c>
      <c r="AU306" s="155" t="s">
        <v>133</v>
      </c>
      <c r="AV306" s="13" t="s">
        <v>133</v>
      </c>
      <c r="AW306" s="13" t="s">
        <v>30</v>
      </c>
      <c r="AX306" s="13" t="s">
        <v>73</v>
      </c>
      <c r="AY306" s="155" t="s">
        <v>126</v>
      </c>
    </row>
    <row r="307" spans="2:65" s="14" customFormat="1">
      <c r="B307" s="161"/>
      <c r="D307" s="148" t="s">
        <v>135</v>
      </c>
      <c r="E307" s="162" t="s">
        <v>1</v>
      </c>
      <c r="F307" s="163" t="s">
        <v>138</v>
      </c>
      <c r="H307" s="164">
        <v>2.85</v>
      </c>
      <c r="I307" s="165"/>
      <c r="L307" s="161"/>
      <c r="M307" s="166"/>
      <c r="T307" s="167"/>
      <c r="AT307" s="162" t="s">
        <v>135</v>
      </c>
      <c r="AU307" s="162" t="s">
        <v>133</v>
      </c>
      <c r="AV307" s="14" t="s">
        <v>132</v>
      </c>
      <c r="AW307" s="14" t="s">
        <v>30</v>
      </c>
      <c r="AX307" s="14" t="s">
        <v>81</v>
      </c>
      <c r="AY307" s="162" t="s">
        <v>126</v>
      </c>
    </row>
    <row r="308" spans="2:65" s="1" customFormat="1" ht="37.9" customHeight="1">
      <c r="B308" s="132"/>
      <c r="C308" s="133" t="s">
        <v>334</v>
      </c>
      <c r="D308" s="133" t="s">
        <v>128</v>
      </c>
      <c r="E308" s="134" t="s">
        <v>335</v>
      </c>
      <c r="F308" s="135" t="s">
        <v>336</v>
      </c>
      <c r="G308" s="136" t="s">
        <v>131</v>
      </c>
      <c r="H308" s="137">
        <v>613.20000000000005</v>
      </c>
      <c r="I308" s="138"/>
      <c r="J308" s="139">
        <f>ROUND(I308*H308,2)</f>
        <v>0</v>
      </c>
      <c r="K308" s="140"/>
      <c r="L308" s="31"/>
      <c r="M308" s="141" t="s">
        <v>1</v>
      </c>
      <c r="N308" s="142" t="s">
        <v>39</v>
      </c>
      <c r="P308" s="143">
        <f>O308*H308</f>
        <v>0</v>
      </c>
      <c r="Q308" s="143">
        <v>0</v>
      </c>
      <c r="R308" s="143">
        <f>Q308*H308</f>
        <v>0</v>
      </c>
      <c r="S308" s="143">
        <v>0</v>
      </c>
      <c r="T308" s="144">
        <f>S308*H308</f>
        <v>0</v>
      </c>
      <c r="AR308" s="145" t="s">
        <v>132</v>
      </c>
      <c r="AT308" s="145" t="s">
        <v>128</v>
      </c>
      <c r="AU308" s="145" t="s">
        <v>133</v>
      </c>
      <c r="AY308" s="16" t="s">
        <v>126</v>
      </c>
      <c r="BE308" s="146">
        <f>IF(N308="základní",J308,0)</f>
        <v>0</v>
      </c>
      <c r="BF308" s="146">
        <f>IF(N308="snížená",J308,0)</f>
        <v>0</v>
      </c>
      <c r="BG308" s="146">
        <f>IF(N308="zákl. přenesená",J308,0)</f>
        <v>0</v>
      </c>
      <c r="BH308" s="146">
        <f>IF(N308="sníž. přenesená",J308,0)</f>
        <v>0</v>
      </c>
      <c r="BI308" s="146">
        <f>IF(N308="nulová",J308,0)</f>
        <v>0</v>
      </c>
      <c r="BJ308" s="16" t="s">
        <v>133</v>
      </c>
      <c r="BK308" s="146">
        <f>ROUND(I308*H308,2)</f>
        <v>0</v>
      </c>
      <c r="BL308" s="16" t="s">
        <v>132</v>
      </c>
      <c r="BM308" s="145" t="s">
        <v>337</v>
      </c>
    </row>
    <row r="309" spans="2:65" s="13" customFormat="1">
      <c r="B309" s="154"/>
      <c r="D309" s="148" t="s">
        <v>135</v>
      </c>
      <c r="E309" s="155" t="s">
        <v>1</v>
      </c>
      <c r="F309" s="156" t="s">
        <v>338</v>
      </c>
      <c r="H309" s="157">
        <v>613.20000000000005</v>
      </c>
      <c r="I309" s="158"/>
      <c r="L309" s="154"/>
      <c r="M309" s="159"/>
      <c r="T309" s="160"/>
      <c r="AT309" s="155" t="s">
        <v>135</v>
      </c>
      <c r="AU309" s="155" t="s">
        <v>133</v>
      </c>
      <c r="AV309" s="13" t="s">
        <v>133</v>
      </c>
      <c r="AW309" s="13" t="s">
        <v>30</v>
      </c>
      <c r="AX309" s="13" t="s">
        <v>73</v>
      </c>
      <c r="AY309" s="155" t="s">
        <v>126</v>
      </c>
    </row>
    <row r="310" spans="2:65" s="14" customFormat="1">
      <c r="B310" s="161"/>
      <c r="D310" s="148" t="s">
        <v>135</v>
      </c>
      <c r="E310" s="162" t="s">
        <v>1</v>
      </c>
      <c r="F310" s="163" t="s">
        <v>138</v>
      </c>
      <c r="H310" s="164">
        <v>613.20000000000005</v>
      </c>
      <c r="I310" s="165"/>
      <c r="L310" s="161"/>
      <c r="M310" s="166"/>
      <c r="T310" s="167"/>
      <c r="AT310" s="162" t="s">
        <v>135</v>
      </c>
      <c r="AU310" s="162" t="s">
        <v>133</v>
      </c>
      <c r="AV310" s="14" t="s">
        <v>132</v>
      </c>
      <c r="AW310" s="14" t="s">
        <v>30</v>
      </c>
      <c r="AX310" s="14" t="s">
        <v>81</v>
      </c>
      <c r="AY310" s="162" t="s">
        <v>126</v>
      </c>
    </row>
    <row r="311" spans="2:65" s="1" customFormat="1" ht="37.9" customHeight="1">
      <c r="B311" s="132"/>
      <c r="C311" s="133" t="s">
        <v>339</v>
      </c>
      <c r="D311" s="133" t="s">
        <v>128</v>
      </c>
      <c r="E311" s="134" t="s">
        <v>340</v>
      </c>
      <c r="F311" s="135" t="s">
        <v>341</v>
      </c>
      <c r="G311" s="136" t="s">
        <v>131</v>
      </c>
      <c r="H311" s="137">
        <v>55188</v>
      </c>
      <c r="I311" s="138"/>
      <c r="J311" s="139">
        <f>ROUND(I311*H311,2)</f>
        <v>0</v>
      </c>
      <c r="K311" s="140"/>
      <c r="L311" s="31"/>
      <c r="M311" s="141" t="s">
        <v>1</v>
      </c>
      <c r="N311" s="142" t="s">
        <v>39</v>
      </c>
      <c r="P311" s="143">
        <f>O311*H311</f>
        <v>0</v>
      </c>
      <c r="Q311" s="143">
        <v>0</v>
      </c>
      <c r="R311" s="143">
        <f>Q311*H311</f>
        <v>0</v>
      </c>
      <c r="S311" s="143">
        <v>0</v>
      </c>
      <c r="T311" s="144">
        <f>S311*H311</f>
        <v>0</v>
      </c>
      <c r="AR311" s="145" t="s">
        <v>132</v>
      </c>
      <c r="AT311" s="145" t="s">
        <v>128</v>
      </c>
      <c r="AU311" s="145" t="s">
        <v>133</v>
      </c>
      <c r="AY311" s="16" t="s">
        <v>126</v>
      </c>
      <c r="BE311" s="146">
        <f>IF(N311="základní",J311,0)</f>
        <v>0</v>
      </c>
      <c r="BF311" s="146">
        <f>IF(N311="snížená",J311,0)</f>
        <v>0</v>
      </c>
      <c r="BG311" s="146">
        <f>IF(N311="zákl. přenesená",J311,0)</f>
        <v>0</v>
      </c>
      <c r="BH311" s="146">
        <f>IF(N311="sníž. přenesená",J311,0)</f>
        <v>0</v>
      </c>
      <c r="BI311" s="146">
        <f>IF(N311="nulová",J311,0)</f>
        <v>0</v>
      </c>
      <c r="BJ311" s="16" t="s">
        <v>133</v>
      </c>
      <c r="BK311" s="146">
        <f>ROUND(I311*H311,2)</f>
        <v>0</v>
      </c>
      <c r="BL311" s="16" t="s">
        <v>132</v>
      </c>
      <c r="BM311" s="145" t="s">
        <v>342</v>
      </c>
    </row>
    <row r="312" spans="2:65" s="13" customFormat="1">
      <c r="B312" s="154"/>
      <c r="D312" s="148" t="s">
        <v>135</v>
      </c>
      <c r="F312" s="156" t="s">
        <v>343</v>
      </c>
      <c r="H312" s="157">
        <v>55188</v>
      </c>
      <c r="I312" s="158"/>
      <c r="L312" s="154"/>
      <c r="M312" s="159"/>
      <c r="T312" s="160"/>
      <c r="AT312" s="155" t="s">
        <v>135</v>
      </c>
      <c r="AU312" s="155" t="s">
        <v>133</v>
      </c>
      <c r="AV312" s="13" t="s">
        <v>133</v>
      </c>
      <c r="AW312" s="13" t="s">
        <v>3</v>
      </c>
      <c r="AX312" s="13" t="s">
        <v>81</v>
      </c>
      <c r="AY312" s="155" t="s">
        <v>126</v>
      </c>
    </row>
    <row r="313" spans="2:65" s="1" customFormat="1" ht="44.25" customHeight="1">
      <c r="B313" s="132"/>
      <c r="C313" s="133" t="s">
        <v>344</v>
      </c>
      <c r="D313" s="133" t="s">
        <v>128</v>
      </c>
      <c r="E313" s="134" t="s">
        <v>345</v>
      </c>
      <c r="F313" s="135" t="s">
        <v>346</v>
      </c>
      <c r="G313" s="136" t="s">
        <v>312</v>
      </c>
      <c r="H313" s="137">
        <v>1</v>
      </c>
      <c r="I313" s="138"/>
      <c r="J313" s="139">
        <f>ROUND(I313*H313,2)</f>
        <v>0</v>
      </c>
      <c r="K313" s="140"/>
      <c r="L313" s="31"/>
      <c r="M313" s="141" t="s">
        <v>1</v>
      </c>
      <c r="N313" s="142" t="s">
        <v>39</v>
      </c>
      <c r="P313" s="143">
        <f>O313*H313</f>
        <v>0</v>
      </c>
      <c r="Q313" s="143">
        <v>0</v>
      </c>
      <c r="R313" s="143">
        <f>Q313*H313</f>
        <v>0</v>
      </c>
      <c r="S313" s="143">
        <v>0</v>
      </c>
      <c r="T313" s="144">
        <f>S313*H313</f>
        <v>0</v>
      </c>
      <c r="AR313" s="145" t="s">
        <v>132</v>
      </c>
      <c r="AT313" s="145" t="s">
        <v>128</v>
      </c>
      <c r="AU313" s="145" t="s">
        <v>133</v>
      </c>
      <c r="AY313" s="16" t="s">
        <v>126</v>
      </c>
      <c r="BE313" s="146">
        <f>IF(N313="základní",J313,0)</f>
        <v>0</v>
      </c>
      <c r="BF313" s="146">
        <f>IF(N313="snížená",J313,0)</f>
        <v>0</v>
      </c>
      <c r="BG313" s="146">
        <f>IF(N313="zákl. přenesená",J313,0)</f>
        <v>0</v>
      </c>
      <c r="BH313" s="146">
        <f>IF(N313="sníž. přenesená",J313,0)</f>
        <v>0</v>
      </c>
      <c r="BI313" s="146">
        <f>IF(N313="nulová",J313,0)</f>
        <v>0</v>
      </c>
      <c r="BJ313" s="16" t="s">
        <v>133</v>
      </c>
      <c r="BK313" s="146">
        <f>ROUND(I313*H313,2)</f>
        <v>0</v>
      </c>
      <c r="BL313" s="16" t="s">
        <v>132</v>
      </c>
      <c r="BM313" s="145" t="s">
        <v>347</v>
      </c>
    </row>
    <row r="314" spans="2:65" s="1" customFormat="1" ht="37.9" customHeight="1">
      <c r="B314" s="132"/>
      <c r="C314" s="133" t="s">
        <v>348</v>
      </c>
      <c r="D314" s="133" t="s">
        <v>128</v>
      </c>
      <c r="E314" s="134" t="s">
        <v>349</v>
      </c>
      <c r="F314" s="135" t="s">
        <v>350</v>
      </c>
      <c r="G314" s="136" t="s">
        <v>131</v>
      </c>
      <c r="H314" s="137">
        <v>613.20000000000005</v>
      </c>
      <c r="I314" s="138"/>
      <c r="J314" s="139">
        <f>ROUND(I314*H314,2)</f>
        <v>0</v>
      </c>
      <c r="K314" s="140"/>
      <c r="L314" s="31"/>
      <c r="M314" s="141" t="s">
        <v>1</v>
      </c>
      <c r="N314" s="142" t="s">
        <v>39</v>
      </c>
      <c r="P314" s="143">
        <f>O314*H314</f>
        <v>0</v>
      </c>
      <c r="Q314" s="143">
        <v>0</v>
      </c>
      <c r="R314" s="143">
        <f>Q314*H314</f>
        <v>0</v>
      </c>
      <c r="S314" s="143">
        <v>0</v>
      </c>
      <c r="T314" s="144">
        <f>S314*H314</f>
        <v>0</v>
      </c>
      <c r="AR314" s="145" t="s">
        <v>132</v>
      </c>
      <c r="AT314" s="145" t="s">
        <v>128</v>
      </c>
      <c r="AU314" s="145" t="s">
        <v>133</v>
      </c>
      <c r="AY314" s="16" t="s">
        <v>126</v>
      </c>
      <c r="BE314" s="146">
        <f>IF(N314="základní",J314,0)</f>
        <v>0</v>
      </c>
      <c r="BF314" s="146">
        <f>IF(N314="snížená",J314,0)</f>
        <v>0</v>
      </c>
      <c r="BG314" s="146">
        <f>IF(N314="zákl. přenesená",J314,0)</f>
        <v>0</v>
      </c>
      <c r="BH314" s="146">
        <f>IF(N314="sníž. přenesená",J314,0)</f>
        <v>0</v>
      </c>
      <c r="BI314" s="146">
        <f>IF(N314="nulová",J314,0)</f>
        <v>0</v>
      </c>
      <c r="BJ314" s="16" t="s">
        <v>133</v>
      </c>
      <c r="BK314" s="146">
        <f>ROUND(I314*H314,2)</f>
        <v>0</v>
      </c>
      <c r="BL314" s="16" t="s">
        <v>132</v>
      </c>
      <c r="BM314" s="145" t="s">
        <v>351</v>
      </c>
    </row>
    <row r="315" spans="2:65" s="1" customFormat="1" ht="16.5" customHeight="1">
      <c r="B315" s="132"/>
      <c r="C315" s="133" t="s">
        <v>352</v>
      </c>
      <c r="D315" s="133" t="s">
        <v>128</v>
      </c>
      <c r="E315" s="134" t="s">
        <v>353</v>
      </c>
      <c r="F315" s="135" t="s">
        <v>354</v>
      </c>
      <c r="G315" s="136" t="s">
        <v>131</v>
      </c>
      <c r="H315" s="137">
        <v>613.20000000000005</v>
      </c>
      <c r="I315" s="138"/>
      <c r="J315" s="139">
        <f>ROUND(I315*H315,2)</f>
        <v>0</v>
      </c>
      <c r="K315" s="140"/>
      <c r="L315" s="31"/>
      <c r="M315" s="141" t="s">
        <v>1</v>
      </c>
      <c r="N315" s="142" t="s">
        <v>39</v>
      </c>
      <c r="P315" s="143">
        <f>O315*H315</f>
        <v>0</v>
      </c>
      <c r="Q315" s="143">
        <v>0</v>
      </c>
      <c r="R315" s="143">
        <f>Q315*H315</f>
        <v>0</v>
      </c>
      <c r="S315" s="143">
        <v>0</v>
      </c>
      <c r="T315" s="144">
        <f>S315*H315</f>
        <v>0</v>
      </c>
      <c r="AR315" s="145" t="s">
        <v>132</v>
      </c>
      <c r="AT315" s="145" t="s">
        <v>128</v>
      </c>
      <c r="AU315" s="145" t="s">
        <v>133</v>
      </c>
      <c r="AY315" s="16" t="s">
        <v>126</v>
      </c>
      <c r="BE315" s="146">
        <f>IF(N315="základní",J315,0)</f>
        <v>0</v>
      </c>
      <c r="BF315" s="146">
        <f>IF(N315="snížená",J315,0)</f>
        <v>0</v>
      </c>
      <c r="BG315" s="146">
        <f>IF(N315="zákl. přenesená",J315,0)</f>
        <v>0</v>
      </c>
      <c r="BH315" s="146">
        <f>IF(N315="sníž. přenesená",J315,0)</f>
        <v>0</v>
      </c>
      <c r="BI315" s="146">
        <f>IF(N315="nulová",J315,0)</f>
        <v>0</v>
      </c>
      <c r="BJ315" s="16" t="s">
        <v>133</v>
      </c>
      <c r="BK315" s="146">
        <f>ROUND(I315*H315,2)</f>
        <v>0</v>
      </c>
      <c r="BL315" s="16" t="s">
        <v>132</v>
      </c>
      <c r="BM315" s="145" t="s">
        <v>355</v>
      </c>
    </row>
    <row r="316" spans="2:65" s="13" customFormat="1">
      <c r="B316" s="154"/>
      <c r="D316" s="148" t="s">
        <v>135</v>
      </c>
      <c r="E316" s="155" t="s">
        <v>1</v>
      </c>
      <c r="F316" s="156" t="s">
        <v>338</v>
      </c>
      <c r="H316" s="157">
        <v>613.20000000000005</v>
      </c>
      <c r="I316" s="158"/>
      <c r="L316" s="154"/>
      <c r="M316" s="159"/>
      <c r="T316" s="160"/>
      <c r="AT316" s="155" t="s">
        <v>135</v>
      </c>
      <c r="AU316" s="155" t="s">
        <v>133</v>
      </c>
      <c r="AV316" s="13" t="s">
        <v>133</v>
      </c>
      <c r="AW316" s="13" t="s">
        <v>30</v>
      </c>
      <c r="AX316" s="13" t="s">
        <v>73</v>
      </c>
      <c r="AY316" s="155" t="s">
        <v>126</v>
      </c>
    </row>
    <row r="317" spans="2:65" s="14" customFormat="1">
      <c r="B317" s="161"/>
      <c r="D317" s="148" t="s">
        <v>135</v>
      </c>
      <c r="E317" s="162" t="s">
        <v>1</v>
      </c>
      <c r="F317" s="163" t="s">
        <v>138</v>
      </c>
      <c r="H317" s="164">
        <v>613.20000000000005</v>
      </c>
      <c r="I317" s="165"/>
      <c r="L317" s="161"/>
      <c r="M317" s="166"/>
      <c r="T317" s="167"/>
      <c r="AT317" s="162" t="s">
        <v>135</v>
      </c>
      <c r="AU317" s="162" t="s">
        <v>133</v>
      </c>
      <c r="AV317" s="14" t="s">
        <v>132</v>
      </c>
      <c r="AW317" s="14" t="s">
        <v>30</v>
      </c>
      <c r="AX317" s="14" t="s">
        <v>81</v>
      </c>
      <c r="AY317" s="162" t="s">
        <v>126</v>
      </c>
    </row>
    <row r="318" spans="2:65" s="1" customFormat="1" ht="16.5" customHeight="1">
      <c r="B318" s="132"/>
      <c r="C318" s="133" t="s">
        <v>356</v>
      </c>
      <c r="D318" s="133" t="s">
        <v>128</v>
      </c>
      <c r="E318" s="134" t="s">
        <v>357</v>
      </c>
      <c r="F318" s="135" t="s">
        <v>358</v>
      </c>
      <c r="G318" s="136" t="s">
        <v>131</v>
      </c>
      <c r="H318" s="137">
        <v>55188</v>
      </c>
      <c r="I318" s="138"/>
      <c r="J318" s="139">
        <f>ROUND(I318*H318,2)</f>
        <v>0</v>
      </c>
      <c r="K318" s="140"/>
      <c r="L318" s="31"/>
      <c r="M318" s="141" t="s">
        <v>1</v>
      </c>
      <c r="N318" s="142" t="s">
        <v>39</v>
      </c>
      <c r="P318" s="143">
        <f>O318*H318</f>
        <v>0</v>
      </c>
      <c r="Q318" s="143">
        <v>0</v>
      </c>
      <c r="R318" s="143">
        <f>Q318*H318</f>
        <v>0</v>
      </c>
      <c r="S318" s="143">
        <v>0</v>
      </c>
      <c r="T318" s="144">
        <f>S318*H318</f>
        <v>0</v>
      </c>
      <c r="AR318" s="145" t="s">
        <v>132</v>
      </c>
      <c r="AT318" s="145" t="s">
        <v>128</v>
      </c>
      <c r="AU318" s="145" t="s">
        <v>133</v>
      </c>
      <c r="AY318" s="16" t="s">
        <v>126</v>
      </c>
      <c r="BE318" s="146">
        <f>IF(N318="základní",J318,0)</f>
        <v>0</v>
      </c>
      <c r="BF318" s="146">
        <f>IF(N318="snížená",J318,0)</f>
        <v>0</v>
      </c>
      <c r="BG318" s="146">
        <f>IF(N318="zákl. přenesená",J318,0)</f>
        <v>0</v>
      </c>
      <c r="BH318" s="146">
        <f>IF(N318="sníž. přenesená",J318,0)</f>
        <v>0</v>
      </c>
      <c r="BI318" s="146">
        <f>IF(N318="nulová",J318,0)</f>
        <v>0</v>
      </c>
      <c r="BJ318" s="16" t="s">
        <v>133</v>
      </c>
      <c r="BK318" s="146">
        <f>ROUND(I318*H318,2)</f>
        <v>0</v>
      </c>
      <c r="BL318" s="16" t="s">
        <v>132</v>
      </c>
      <c r="BM318" s="145" t="s">
        <v>359</v>
      </c>
    </row>
    <row r="319" spans="2:65" s="13" customFormat="1">
      <c r="B319" s="154"/>
      <c r="D319" s="148" t="s">
        <v>135</v>
      </c>
      <c r="F319" s="156" t="s">
        <v>343</v>
      </c>
      <c r="H319" s="157">
        <v>55188</v>
      </c>
      <c r="I319" s="158"/>
      <c r="L319" s="154"/>
      <c r="M319" s="159"/>
      <c r="T319" s="160"/>
      <c r="AT319" s="155" t="s">
        <v>135</v>
      </c>
      <c r="AU319" s="155" t="s">
        <v>133</v>
      </c>
      <c r="AV319" s="13" t="s">
        <v>133</v>
      </c>
      <c r="AW319" s="13" t="s">
        <v>3</v>
      </c>
      <c r="AX319" s="13" t="s">
        <v>81</v>
      </c>
      <c r="AY319" s="155" t="s">
        <v>126</v>
      </c>
    </row>
    <row r="320" spans="2:65" s="1" customFormat="1" ht="21.75" customHeight="1">
      <c r="B320" s="132"/>
      <c r="C320" s="133" t="s">
        <v>360</v>
      </c>
      <c r="D320" s="133" t="s">
        <v>128</v>
      </c>
      <c r="E320" s="134" t="s">
        <v>361</v>
      </c>
      <c r="F320" s="135" t="s">
        <v>362</v>
      </c>
      <c r="G320" s="136" t="s">
        <v>131</v>
      </c>
      <c r="H320" s="137">
        <v>613.20000000000005</v>
      </c>
      <c r="I320" s="138"/>
      <c r="J320" s="139">
        <f>ROUND(I320*H320,2)</f>
        <v>0</v>
      </c>
      <c r="K320" s="140"/>
      <c r="L320" s="31"/>
      <c r="M320" s="141" t="s">
        <v>1</v>
      </c>
      <c r="N320" s="142" t="s">
        <v>39</v>
      </c>
      <c r="P320" s="143">
        <f>O320*H320</f>
        <v>0</v>
      </c>
      <c r="Q320" s="143">
        <v>0</v>
      </c>
      <c r="R320" s="143">
        <f>Q320*H320</f>
        <v>0</v>
      </c>
      <c r="S320" s="143">
        <v>0</v>
      </c>
      <c r="T320" s="144">
        <f>S320*H320</f>
        <v>0</v>
      </c>
      <c r="AR320" s="145" t="s">
        <v>132</v>
      </c>
      <c r="AT320" s="145" t="s">
        <v>128</v>
      </c>
      <c r="AU320" s="145" t="s">
        <v>133</v>
      </c>
      <c r="AY320" s="16" t="s">
        <v>126</v>
      </c>
      <c r="BE320" s="146">
        <f>IF(N320="základní",J320,0)</f>
        <v>0</v>
      </c>
      <c r="BF320" s="146">
        <f>IF(N320="snížená",J320,0)</f>
        <v>0</v>
      </c>
      <c r="BG320" s="146">
        <f>IF(N320="zákl. přenesená",J320,0)</f>
        <v>0</v>
      </c>
      <c r="BH320" s="146">
        <f>IF(N320="sníž. přenesená",J320,0)</f>
        <v>0</v>
      </c>
      <c r="BI320" s="146">
        <f>IF(N320="nulová",J320,0)</f>
        <v>0</v>
      </c>
      <c r="BJ320" s="16" t="s">
        <v>133</v>
      </c>
      <c r="BK320" s="146">
        <f>ROUND(I320*H320,2)</f>
        <v>0</v>
      </c>
      <c r="BL320" s="16" t="s">
        <v>132</v>
      </c>
      <c r="BM320" s="145" t="s">
        <v>363</v>
      </c>
    </row>
    <row r="321" spans="2:65" s="1" customFormat="1" ht="16.5" customHeight="1">
      <c r="B321" s="132"/>
      <c r="C321" s="133" t="s">
        <v>364</v>
      </c>
      <c r="D321" s="133" t="s">
        <v>128</v>
      </c>
      <c r="E321" s="134" t="s">
        <v>365</v>
      </c>
      <c r="F321" s="135" t="s">
        <v>366</v>
      </c>
      <c r="G321" s="136" t="s">
        <v>278</v>
      </c>
      <c r="H321" s="137">
        <v>5</v>
      </c>
      <c r="I321" s="138"/>
      <c r="J321" s="139">
        <f>ROUND(I321*H321,2)</f>
        <v>0</v>
      </c>
      <c r="K321" s="140"/>
      <c r="L321" s="31"/>
      <c r="M321" s="141" t="s">
        <v>1</v>
      </c>
      <c r="N321" s="142" t="s">
        <v>39</v>
      </c>
      <c r="P321" s="143">
        <f>O321*H321</f>
        <v>0</v>
      </c>
      <c r="Q321" s="143">
        <v>0</v>
      </c>
      <c r="R321" s="143">
        <f>Q321*H321</f>
        <v>0</v>
      </c>
      <c r="S321" s="143">
        <v>0</v>
      </c>
      <c r="T321" s="144">
        <f>S321*H321</f>
        <v>0</v>
      </c>
      <c r="AR321" s="145" t="s">
        <v>132</v>
      </c>
      <c r="AT321" s="145" t="s">
        <v>128</v>
      </c>
      <c r="AU321" s="145" t="s">
        <v>133</v>
      </c>
      <c r="AY321" s="16" t="s">
        <v>126</v>
      </c>
      <c r="BE321" s="146">
        <f>IF(N321="základní",J321,0)</f>
        <v>0</v>
      </c>
      <c r="BF321" s="146">
        <f>IF(N321="snížená",J321,0)</f>
        <v>0</v>
      </c>
      <c r="BG321" s="146">
        <f>IF(N321="zákl. přenesená",J321,0)</f>
        <v>0</v>
      </c>
      <c r="BH321" s="146">
        <f>IF(N321="sníž. přenesená",J321,0)</f>
        <v>0</v>
      </c>
      <c r="BI321" s="146">
        <f>IF(N321="nulová",J321,0)</f>
        <v>0</v>
      </c>
      <c r="BJ321" s="16" t="s">
        <v>133</v>
      </c>
      <c r="BK321" s="146">
        <f>ROUND(I321*H321,2)</f>
        <v>0</v>
      </c>
      <c r="BL321" s="16" t="s">
        <v>132</v>
      </c>
      <c r="BM321" s="145" t="s">
        <v>367</v>
      </c>
    </row>
    <row r="322" spans="2:65" s="13" customFormat="1">
      <c r="B322" s="154"/>
      <c r="D322" s="148" t="s">
        <v>135</v>
      </c>
      <c r="E322" s="155" t="s">
        <v>1</v>
      </c>
      <c r="F322" s="156" t="s">
        <v>368</v>
      </c>
      <c r="H322" s="157">
        <v>5</v>
      </c>
      <c r="I322" s="158"/>
      <c r="L322" s="154"/>
      <c r="M322" s="159"/>
      <c r="T322" s="160"/>
      <c r="AT322" s="155" t="s">
        <v>135</v>
      </c>
      <c r="AU322" s="155" t="s">
        <v>133</v>
      </c>
      <c r="AV322" s="13" t="s">
        <v>133</v>
      </c>
      <c r="AW322" s="13" t="s">
        <v>30</v>
      </c>
      <c r="AX322" s="13" t="s">
        <v>73</v>
      </c>
      <c r="AY322" s="155" t="s">
        <v>126</v>
      </c>
    </row>
    <row r="323" spans="2:65" s="14" customFormat="1">
      <c r="B323" s="161"/>
      <c r="D323" s="148" t="s">
        <v>135</v>
      </c>
      <c r="E323" s="162" t="s">
        <v>1</v>
      </c>
      <c r="F323" s="163" t="s">
        <v>138</v>
      </c>
      <c r="H323" s="164">
        <v>5</v>
      </c>
      <c r="I323" s="165"/>
      <c r="L323" s="161"/>
      <c r="M323" s="166"/>
      <c r="T323" s="167"/>
      <c r="AT323" s="162" t="s">
        <v>135</v>
      </c>
      <c r="AU323" s="162" t="s">
        <v>133</v>
      </c>
      <c r="AV323" s="14" t="s">
        <v>132</v>
      </c>
      <c r="AW323" s="14" t="s">
        <v>30</v>
      </c>
      <c r="AX323" s="14" t="s">
        <v>81</v>
      </c>
      <c r="AY323" s="162" t="s">
        <v>126</v>
      </c>
    </row>
    <row r="324" spans="2:65" s="1" customFormat="1" ht="24.2" customHeight="1">
      <c r="B324" s="132"/>
      <c r="C324" s="133" t="s">
        <v>369</v>
      </c>
      <c r="D324" s="133" t="s">
        <v>128</v>
      </c>
      <c r="E324" s="134" t="s">
        <v>370</v>
      </c>
      <c r="F324" s="135" t="s">
        <v>371</v>
      </c>
      <c r="G324" s="136" t="s">
        <v>278</v>
      </c>
      <c r="H324" s="137">
        <v>450</v>
      </c>
      <c r="I324" s="138"/>
      <c r="J324" s="139">
        <f>ROUND(I324*H324,2)</f>
        <v>0</v>
      </c>
      <c r="K324" s="140"/>
      <c r="L324" s="31"/>
      <c r="M324" s="141" t="s">
        <v>1</v>
      </c>
      <c r="N324" s="142" t="s">
        <v>39</v>
      </c>
      <c r="P324" s="143">
        <f>O324*H324</f>
        <v>0</v>
      </c>
      <c r="Q324" s="143">
        <v>0</v>
      </c>
      <c r="R324" s="143">
        <f>Q324*H324</f>
        <v>0</v>
      </c>
      <c r="S324" s="143">
        <v>0</v>
      </c>
      <c r="T324" s="144">
        <f>S324*H324</f>
        <v>0</v>
      </c>
      <c r="AR324" s="145" t="s">
        <v>132</v>
      </c>
      <c r="AT324" s="145" t="s">
        <v>128</v>
      </c>
      <c r="AU324" s="145" t="s">
        <v>133</v>
      </c>
      <c r="AY324" s="16" t="s">
        <v>126</v>
      </c>
      <c r="BE324" s="146">
        <f>IF(N324="základní",J324,0)</f>
        <v>0</v>
      </c>
      <c r="BF324" s="146">
        <f>IF(N324="snížená",J324,0)</f>
        <v>0</v>
      </c>
      <c r="BG324" s="146">
        <f>IF(N324="zákl. přenesená",J324,0)</f>
        <v>0</v>
      </c>
      <c r="BH324" s="146">
        <f>IF(N324="sníž. přenesená",J324,0)</f>
        <v>0</v>
      </c>
      <c r="BI324" s="146">
        <f>IF(N324="nulová",J324,0)</f>
        <v>0</v>
      </c>
      <c r="BJ324" s="16" t="s">
        <v>133</v>
      </c>
      <c r="BK324" s="146">
        <f>ROUND(I324*H324,2)</f>
        <v>0</v>
      </c>
      <c r="BL324" s="16" t="s">
        <v>132</v>
      </c>
      <c r="BM324" s="145" t="s">
        <v>372</v>
      </c>
    </row>
    <row r="325" spans="2:65" s="13" customFormat="1">
      <c r="B325" s="154"/>
      <c r="D325" s="148" t="s">
        <v>135</v>
      </c>
      <c r="F325" s="156" t="s">
        <v>373</v>
      </c>
      <c r="H325" s="157">
        <v>450</v>
      </c>
      <c r="I325" s="158"/>
      <c r="L325" s="154"/>
      <c r="M325" s="159"/>
      <c r="T325" s="160"/>
      <c r="AT325" s="155" t="s">
        <v>135</v>
      </c>
      <c r="AU325" s="155" t="s">
        <v>133</v>
      </c>
      <c r="AV325" s="13" t="s">
        <v>133</v>
      </c>
      <c r="AW325" s="13" t="s">
        <v>3</v>
      </c>
      <c r="AX325" s="13" t="s">
        <v>81</v>
      </c>
      <c r="AY325" s="155" t="s">
        <v>126</v>
      </c>
    </row>
    <row r="326" spans="2:65" s="1" customFormat="1" ht="16.5" customHeight="1">
      <c r="B326" s="132"/>
      <c r="C326" s="133" t="s">
        <v>374</v>
      </c>
      <c r="D326" s="133" t="s">
        <v>128</v>
      </c>
      <c r="E326" s="134" t="s">
        <v>375</v>
      </c>
      <c r="F326" s="135" t="s">
        <v>376</v>
      </c>
      <c r="G326" s="136" t="s">
        <v>278</v>
      </c>
      <c r="H326" s="137">
        <v>5</v>
      </c>
      <c r="I326" s="138"/>
      <c r="J326" s="139">
        <f>ROUND(I326*H326,2)</f>
        <v>0</v>
      </c>
      <c r="K326" s="140"/>
      <c r="L326" s="31"/>
      <c r="M326" s="141" t="s">
        <v>1</v>
      </c>
      <c r="N326" s="142" t="s">
        <v>39</v>
      </c>
      <c r="P326" s="143">
        <f>O326*H326</f>
        <v>0</v>
      </c>
      <c r="Q326" s="143">
        <v>0</v>
      </c>
      <c r="R326" s="143">
        <f>Q326*H326</f>
        <v>0</v>
      </c>
      <c r="S326" s="143">
        <v>0</v>
      </c>
      <c r="T326" s="144">
        <f>S326*H326</f>
        <v>0</v>
      </c>
      <c r="AR326" s="145" t="s">
        <v>132</v>
      </c>
      <c r="AT326" s="145" t="s">
        <v>128</v>
      </c>
      <c r="AU326" s="145" t="s">
        <v>133</v>
      </c>
      <c r="AY326" s="16" t="s">
        <v>126</v>
      </c>
      <c r="BE326" s="146">
        <f>IF(N326="základní",J326,0)</f>
        <v>0</v>
      </c>
      <c r="BF326" s="146">
        <f>IF(N326="snížená",J326,0)</f>
        <v>0</v>
      </c>
      <c r="BG326" s="146">
        <f>IF(N326="zákl. přenesená",J326,0)</f>
        <v>0</v>
      </c>
      <c r="BH326" s="146">
        <f>IF(N326="sníž. přenesená",J326,0)</f>
        <v>0</v>
      </c>
      <c r="BI326" s="146">
        <f>IF(N326="nulová",J326,0)</f>
        <v>0</v>
      </c>
      <c r="BJ326" s="16" t="s">
        <v>133</v>
      </c>
      <c r="BK326" s="146">
        <f>ROUND(I326*H326,2)</f>
        <v>0</v>
      </c>
      <c r="BL326" s="16" t="s">
        <v>132</v>
      </c>
      <c r="BM326" s="145" t="s">
        <v>377</v>
      </c>
    </row>
    <row r="327" spans="2:65" s="1" customFormat="1" ht="33" customHeight="1">
      <c r="B327" s="132"/>
      <c r="C327" s="133" t="s">
        <v>378</v>
      </c>
      <c r="D327" s="133" t="s">
        <v>128</v>
      </c>
      <c r="E327" s="134" t="s">
        <v>379</v>
      </c>
      <c r="F327" s="135" t="s">
        <v>380</v>
      </c>
      <c r="G327" s="136" t="s">
        <v>131</v>
      </c>
      <c r="H327" s="137">
        <v>228.3</v>
      </c>
      <c r="I327" s="138"/>
      <c r="J327" s="139">
        <f>ROUND(I327*H327,2)</f>
        <v>0</v>
      </c>
      <c r="K327" s="140"/>
      <c r="L327" s="31"/>
      <c r="M327" s="141" t="s">
        <v>1</v>
      </c>
      <c r="N327" s="142" t="s">
        <v>39</v>
      </c>
      <c r="P327" s="143">
        <f>O327*H327</f>
        <v>0</v>
      </c>
      <c r="Q327" s="143">
        <v>1.2999999999999999E-4</v>
      </c>
      <c r="R327" s="143">
        <f>Q327*H327</f>
        <v>2.9679000000000001E-2</v>
      </c>
      <c r="S327" s="143">
        <v>0</v>
      </c>
      <c r="T327" s="144">
        <f>S327*H327</f>
        <v>0</v>
      </c>
      <c r="AR327" s="145" t="s">
        <v>132</v>
      </c>
      <c r="AT327" s="145" t="s">
        <v>128</v>
      </c>
      <c r="AU327" s="145" t="s">
        <v>133</v>
      </c>
      <c r="AY327" s="16" t="s">
        <v>126</v>
      </c>
      <c r="BE327" s="146">
        <f>IF(N327="základní",J327,0)</f>
        <v>0</v>
      </c>
      <c r="BF327" s="146">
        <f>IF(N327="snížená",J327,0)</f>
        <v>0</v>
      </c>
      <c r="BG327" s="146">
        <f>IF(N327="zákl. přenesená",J327,0)</f>
        <v>0</v>
      </c>
      <c r="BH327" s="146">
        <f>IF(N327="sníž. přenesená",J327,0)</f>
        <v>0</v>
      </c>
      <c r="BI327" s="146">
        <f>IF(N327="nulová",J327,0)</f>
        <v>0</v>
      </c>
      <c r="BJ327" s="16" t="s">
        <v>133</v>
      </c>
      <c r="BK327" s="146">
        <f>ROUND(I327*H327,2)</f>
        <v>0</v>
      </c>
      <c r="BL327" s="16" t="s">
        <v>132</v>
      </c>
      <c r="BM327" s="145" t="s">
        <v>381</v>
      </c>
    </row>
    <row r="328" spans="2:65" s="12" customFormat="1">
      <c r="B328" s="147"/>
      <c r="D328" s="148" t="s">
        <v>135</v>
      </c>
      <c r="E328" s="149" t="s">
        <v>1</v>
      </c>
      <c r="F328" s="150" t="s">
        <v>192</v>
      </c>
      <c r="H328" s="149" t="s">
        <v>1</v>
      </c>
      <c r="I328" s="151"/>
      <c r="L328" s="147"/>
      <c r="M328" s="152"/>
      <c r="T328" s="153"/>
      <c r="AT328" s="149" t="s">
        <v>135</v>
      </c>
      <c r="AU328" s="149" t="s">
        <v>133</v>
      </c>
      <c r="AV328" s="12" t="s">
        <v>81</v>
      </c>
      <c r="AW328" s="12" t="s">
        <v>30</v>
      </c>
      <c r="AX328" s="12" t="s">
        <v>73</v>
      </c>
      <c r="AY328" s="149" t="s">
        <v>126</v>
      </c>
    </row>
    <row r="329" spans="2:65" s="13" customFormat="1">
      <c r="B329" s="154"/>
      <c r="D329" s="148" t="s">
        <v>135</v>
      </c>
      <c r="E329" s="155" t="s">
        <v>1</v>
      </c>
      <c r="F329" s="156" t="s">
        <v>193</v>
      </c>
      <c r="H329" s="157">
        <v>228.3</v>
      </c>
      <c r="I329" s="158"/>
      <c r="L329" s="154"/>
      <c r="M329" s="159"/>
      <c r="T329" s="160"/>
      <c r="AT329" s="155" t="s">
        <v>135</v>
      </c>
      <c r="AU329" s="155" t="s">
        <v>133</v>
      </c>
      <c r="AV329" s="13" t="s">
        <v>133</v>
      </c>
      <c r="AW329" s="13" t="s">
        <v>30</v>
      </c>
      <c r="AX329" s="13" t="s">
        <v>73</v>
      </c>
      <c r="AY329" s="155" t="s">
        <v>126</v>
      </c>
    </row>
    <row r="330" spans="2:65" s="14" customFormat="1">
      <c r="B330" s="161"/>
      <c r="D330" s="148" t="s">
        <v>135</v>
      </c>
      <c r="E330" s="162" t="s">
        <v>1</v>
      </c>
      <c r="F330" s="163" t="s">
        <v>138</v>
      </c>
      <c r="H330" s="164">
        <v>228.3</v>
      </c>
      <c r="I330" s="165"/>
      <c r="L330" s="161"/>
      <c r="M330" s="166"/>
      <c r="T330" s="167"/>
      <c r="AT330" s="162" t="s">
        <v>135</v>
      </c>
      <c r="AU330" s="162" t="s">
        <v>133</v>
      </c>
      <c r="AV330" s="14" t="s">
        <v>132</v>
      </c>
      <c r="AW330" s="14" t="s">
        <v>30</v>
      </c>
      <c r="AX330" s="14" t="s">
        <v>81</v>
      </c>
      <c r="AY330" s="162" t="s">
        <v>126</v>
      </c>
    </row>
    <row r="331" spans="2:65" s="1" customFormat="1" ht="24.2" customHeight="1">
      <c r="B331" s="132"/>
      <c r="C331" s="133" t="s">
        <v>382</v>
      </c>
      <c r="D331" s="133" t="s">
        <v>128</v>
      </c>
      <c r="E331" s="134" t="s">
        <v>383</v>
      </c>
      <c r="F331" s="135" t="s">
        <v>384</v>
      </c>
      <c r="G331" s="136" t="s">
        <v>312</v>
      </c>
      <c r="H331" s="137">
        <v>4</v>
      </c>
      <c r="I331" s="138"/>
      <c r="J331" s="139">
        <f>ROUND(I331*H331,2)</f>
        <v>0</v>
      </c>
      <c r="K331" s="140"/>
      <c r="L331" s="31"/>
      <c r="M331" s="141" t="s">
        <v>1</v>
      </c>
      <c r="N331" s="142" t="s">
        <v>39</v>
      </c>
      <c r="P331" s="143">
        <f>O331*H331</f>
        <v>0</v>
      </c>
      <c r="Q331" s="143">
        <v>2.3000000000000001E-4</v>
      </c>
      <c r="R331" s="143">
        <f>Q331*H331</f>
        <v>9.2000000000000003E-4</v>
      </c>
      <c r="S331" s="143">
        <v>0</v>
      </c>
      <c r="T331" s="144">
        <f>S331*H331</f>
        <v>0</v>
      </c>
      <c r="AR331" s="145" t="s">
        <v>132</v>
      </c>
      <c r="AT331" s="145" t="s">
        <v>128</v>
      </c>
      <c r="AU331" s="145" t="s">
        <v>133</v>
      </c>
      <c r="AY331" s="16" t="s">
        <v>126</v>
      </c>
      <c r="BE331" s="146">
        <f>IF(N331="základní",J331,0)</f>
        <v>0</v>
      </c>
      <c r="BF331" s="146">
        <f>IF(N331="snížená",J331,0)</f>
        <v>0</v>
      </c>
      <c r="BG331" s="146">
        <f>IF(N331="zákl. přenesená",J331,0)</f>
        <v>0</v>
      </c>
      <c r="BH331" s="146">
        <f>IF(N331="sníž. přenesená",J331,0)</f>
        <v>0</v>
      </c>
      <c r="BI331" s="146">
        <f>IF(N331="nulová",J331,0)</f>
        <v>0</v>
      </c>
      <c r="BJ331" s="16" t="s">
        <v>133</v>
      </c>
      <c r="BK331" s="146">
        <f>ROUND(I331*H331,2)</f>
        <v>0</v>
      </c>
      <c r="BL331" s="16" t="s">
        <v>132</v>
      </c>
      <c r="BM331" s="145" t="s">
        <v>385</v>
      </c>
    </row>
    <row r="332" spans="2:65" s="1" customFormat="1" ht="16.5" customHeight="1">
      <c r="B332" s="132"/>
      <c r="C332" s="168" t="s">
        <v>386</v>
      </c>
      <c r="D332" s="168" t="s">
        <v>184</v>
      </c>
      <c r="E332" s="169" t="s">
        <v>387</v>
      </c>
      <c r="F332" s="170" t="s">
        <v>388</v>
      </c>
      <c r="G332" s="171" t="s">
        <v>312</v>
      </c>
      <c r="H332" s="172">
        <v>4</v>
      </c>
      <c r="I332" s="173"/>
      <c r="J332" s="174">
        <f>ROUND(I332*H332,2)</f>
        <v>0</v>
      </c>
      <c r="K332" s="175"/>
      <c r="L332" s="176"/>
      <c r="M332" s="177" t="s">
        <v>1</v>
      </c>
      <c r="N332" s="178" t="s">
        <v>39</v>
      </c>
      <c r="P332" s="143">
        <f>O332*H332</f>
        <v>0</v>
      </c>
      <c r="Q332" s="143">
        <v>2.0000000000000002E-5</v>
      </c>
      <c r="R332" s="143">
        <f>Q332*H332</f>
        <v>8.0000000000000007E-5</v>
      </c>
      <c r="S332" s="143">
        <v>0</v>
      </c>
      <c r="T332" s="144">
        <f>S332*H332</f>
        <v>0</v>
      </c>
      <c r="AR332" s="145" t="s">
        <v>168</v>
      </c>
      <c r="AT332" s="145" t="s">
        <v>184</v>
      </c>
      <c r="AU332" s="145" t="s">
        <v>133</v>
      </c>
      <c r="AY332" s="16" t="s">
        <v>126</v>
      </c>
      <c r="BE332" s="146">
        <f>IF(N332="základní",J332,0)</f>
        <v>0</v>
      </c>
      <c r="BF332" s="146">
        <f>IF(N332="snížená",J332,0)</f>
        <v>0</v>
      </c>
      <c r="BG332" s="146">
        <f>IF(N332="zákl. přenesená",J332,0)</f>
        <v>0</v>
      </c>
      <c r="BH332" s="146">
        <f>IF(N332="sníž. přenesená",J332,0)</f>
        <v>0</v>
      </c>
      <c r="BI332" s="146">
        <f>IF(N332="nulová",J332,0)</f>
        <v>0</v>
      </c>
      <c r="BJ332" s="16" t="s">
        <v>133</v>
      </c>
      <c r="BK332" s="146">
        <f>ROUND(I332*H332,2)</f>
        <v>0</v>
      </c>
      <c r="BL332" s="16" t="s">
        <v>132</v>
      </c>
      <c r="BM332" s="145" t="s">
        <v>389</v>
      </c>
    </row>
    <row r="333" spans="2:65" s="1" customFormat="1" ht="16.5" customHeight="1">
      <c r="B333" s="132"/>
      <c r="C333" s="133" t="s">
        <v>390</v>
      </c>
      <c r="D333" s="133" t="s">
        <v>128</v>
      </c>
      <c r="E333" s="134" t="s">
        <v>391</v>
      </c>
      <c r="F333" s="135" t="s">
        <v>392</v>
      </c>
      <c r="G333" s="136" t="s">
        <v>393</v>
      </c>
      <c r="H333" s="137">
        <v>1</v>
      </c>
      <c r="I333" s="138"/>
      <c r="J333" s="139">
        <f>ROUND(I333*H333,2)</f>
        <v>0</v>
      </c>
      <c r="K333" s="140"/>
      <c r="L333" s="31"/>
      <c r="M333" s="141" t="s">
        <v>1</v>
      </c>
      <c r="N333" s="142" t="s">
        <v>39</v>
      </c>
      <c r="P333" s="143">
        <f>O333*H333</f>
        <v>0</v>
      </c>
      <c r="Q333" s="143">
        <v>0</v>
      </c>
      <c r="R333" s="143">
        <f>Q333*H333</f>
        <v>0</v>
      </c>
      <c r="S333" s="143">
        <v>0</v>
      </c>
      <c r="T333" s="144">
        <f>S333*H333</f>
        <v>0</v>
      </c>
      <c r="AR333" s="145" t="s">
        <v>132</v>
      </c>
      <c r="AT333" s="145" t="s">
        <v>128</v>
      </c>
      <c r="AU333" s="145" t="s">
        <v>133</v>
      </c>
      <c r="AY333" s="16" t="s">
        <v>126</v>
      </c>
      <c r="BE333" s="146">
        <f>IF(N333="základní",J333,0)</f>
        <v>0</v>
      </c>
      <c r="BF333" s="146">
        <f>IF(N333="snížená",J333,0)</f>
        <v>0</v>
      </c>
      <c r="BG333" s="146">
        <f>IF(N333="zákl. přenesená",J333,0)</f>
        <v>0</v>
      </c>
      <c r="BH333" s="146">
        <f>IF(N333="sníž. přenesená",J333,0)</f>
        <v>0</v>
      </c>
      <c r="BI333" s="146">
        <f>IF(N333="nulová",J333,0)</f>
        <v>0</v>
      </c>
      <c r="BJ333" s="16" t="s">
        <v>133</v>
      </c>
      <c r="BK333" s="146">
        <f>ROUND(I333*H333,2)</f>
        <v>0</v>
      </c>
      <c r="BL333" s="16" t="s">
        <v>132</v>
      </c>
      <c r="BM333" s="145" t="s">
        <v>394</v>
      </c>
    </row>
    <row r="334" spans="2:65" s="12" customFormat="1" ht="22.5">
      <c r="B334" s="147"/>
      <c r="D334" s="148" t="s">
        <v>135</v>
      </c>
      <c r="E334" s="149" t="s">
        <v>1</v>
      </c>
      <c r="F334" s="150" t="s">
        <v>395</v>
      </c>
      <c r="H334" s="149" t="s">
        <v>1</v>
      </c>
      <c r="I334" s="151"/>
      <c r="L334" s="147"/>
      <c r="M334" s="152"/>
      <c r="T334" s="153"/>
      <c r="AT334" s="149" t="s">
        <v>135</v>
      </c>
      <c r="AU334" s="149" t="s">
        <v>133</v>
      </c>
      <c r="AV334" s="12" t="s">
        <v>81</v>
      </c>
      <c r="AW334" s="12" t="s">
        <v>30</v>
      </c>
      <c r="AX334" s="12" t="s">
        <v>73</v>
      </c>
      <c r="AY334" s="149" t="s">
        <v>126</v>
      </c>
    </row>
    <row r="335" spans="2:65" s="12" customFormat="1">
      <c r="B335" s="147"/>
      <c r="D335" s="148" t="s">
        <v>135</v>
      </c>
      <c r="E335" s="149" t="s">
        <v>1</v>
      </c>
      <c r="F335" s="150" t="s">
        <v>396</v>
      </c>
      <c r="H335" s="149" t="s">
        <v>1</v>
      </c>
      <c r="I335" s="151"/>
      <c r="L335" s="147"/>
      <c r="M335" s="152"/>
      <c r="T335" s="153"/>
      <c r="AT335" s="149" t="s">
        <v>135</v>
      </c>
      <c r="AU335" s="149" t="s">
        <v>133</v>
      </c>
      <c r="AV335" s="12" t="s">
        <v>81</v>
      </c>
      <c r="AW335" s="12" t="s">
        <v>30</v>
      </c>
      <c r="AX335" s="12" t="s">
        <v>73</v>
      </c>
      <c r="AY335" s="149" t="s">
        <v>126</v>
      </c>
    </row>
    <row r="336" spans="2:65" s="13" customFormat="1">
      <c r="B336" s="154"/>
      <c r="D336" s="148" t="s">
        <v>135</v>
      </c>
      <c r="E336" s="155" t="s">
        <v>1</v>
      </c>
      <c r="F336" s="156" t="s">
        <v>81</v>
      </c>
      <c r="H336" s="157">
        <v>1</v>
      </c>
      <c r="I336" s="158"/>
      <c r="L336" s="154"/>
      <c r="M336" s="159"/>
      <c r="T336" s="160"/>
      <c r="AT336" s="155" t="s">
        <v>135</v>
      </c>
      <c r="AU336" s="155" t="s">
        <v>133</v>
      </c>
      <c r="AV336" s="13" t="s">
        <v>133</v>
      </c>
      <c r="AW336" s="13" t="s">
        <v>30</v>
      </c>
      <c r="AX336" s="13" t="s">
        <v>73</v>
      </c>
      <c r="AY336" s="155" t="s">
        <v>126</v>
      </c>
    </row>
    <row r="337" spans="2:65" s="14" customFormat="1">
      <c r="B337" s="161"/>
      <c r="D337" s="148" t="s">
        <v>135</v>
      </c>
      <c r="E337" s="162" t="s">
        <v>1</v>
      </c>
      <c r="F337" s="163" t="s">
        <v>138</v>
      </c>
      <c r="H337" s="164">
        <v>1</v>
      </c>
      <c r="I337" s="165"/>
      <c r="L337" s="161"/>
      <c r="M337" s="166"/>
      <c r="T337" s="167"/>
      <c r="AT337" s="162" t="s">
        <v>135</v>
      </c>
      <c r="AU337" s="162" t="s">
        <v>133</v>
      </c>
      <c r="AV337" s="14" t="s">
        <v>132</v>
      </c>
      <c r="AW337" s="14" t="s">
        <v>30</v>
      </c>
      <c r="AX337" s="14" t="s">
        <v>81</v>
      </c>
      <c r="AY337" s="162" t="s">
        <v>126</v>
      </c>
    </row>
    <row r="338" spans="2:65" s="1" customFormat="1" ht="16.5" customHeight="1">
      <c r="B338" s="132"/>
      <c r="C338" s="133" t="s">
        <v>397</v>
      </c>
      <c r="D338" s="133" t="s">
        <v>128</v>
      </c>
      <c r="E338" s="134" t="s">
        <v>398</v>
      </c>
      <c r="F338" s="135" t="s">
        <v>399</v>
      </c>
      <c r="G338" s="136" t="s">
        <v>393</v>
      </c>
      <c r="H338" s="137">
        <v>2</v>
      </c>
      <c r="I338" s="138"/>
      <c r="J338" s="139">
        <f>ROUND(I338*H338,2)</f>
        <v>0</v>
      </c>
      <c r="K338" s="140"/>
      <c r="L338" s="31"/>
      <c r="M338" s="141" t="s">
        <v>1</v>
      </c>
      <c r="N338" s="142" t="s">
        <v>39</v>
      </c>
      <c r="P338" s="143">
        <f>O338*H338</f>
        <v>0</v>
      </c>
      <c r="Q338" s="143">
        <v>0</v>
      </c>
      <c r="R338" s="143">
        <f>Q338*H338</f>
        <v>0</v>
      </c>
      <c r="S338" s="143">
        <v>0</v>
      </c>
      <c r="T338" s="144">
        <f>S338*H338</f>
        <v>0</v>
      </c>
      <c r="AR338" s="145" t="s">
        <v>132</v>
      </c>
      <c r="AT338" s="145" t="s">
        <v>128</v>
      </c>
      <c r="AU338" s="145" t="s">
        <v>133</v>
      </c>
      <c r="AY338" s="16" t="s">
        <v>126</v>
      </c>
      <c r="BE338" s="146">
        <f>IF(N338="základní",J338,0)</f>
        <v>0</v>
      </c>
      <c r="BF338" s="146">
        <f>IF(N338="snížená",J338,0)</f>
        <v>0</v>
      </c>
      <c r="BG338" s="146">
        <f>IF(N338="zákl. přenesená",J338,0)</f>
        <v>0</v>
      </c>
      <c r="BH338" s="146">
        <f>IF(N338="sníž. přenesená",J338,0)</f>
        <v>0</v>
      </c>
      <c r="BI338" s="146">
        <f>IF(N338="nulová",J338,0)</f>
        <v>0</v>
      </c>
      <c r="BJ338" s="16" t="s">
        <v>133</v>
      </c>
      <c r="BK338" s="146">
        <f>ROUND(I338*H338,2)</f>
        <v>0</v>
      </c>
      <c r="BL338" s="16" t="s">
        <v>132</v>
      </c>
      <c r="BM338" s="145" t="s">
        <v>400</v>
      </c>
    </row>
    <row r="339" spans="2:65" s="1" customFormat="1" ht="24.2" customHeight="1">
      <c r="B339" s="132"/>
      <c r="C339" s="133" t="s">
        <v>401</v>
      </c>
      <c r="D339" s="133" t="s">
        <v>128</v>
      </c>
      <c r="E339" s="134" t="s">
        <v>402</v>
      </c>
      <c r="F339" s="135" t="s">
        <v>403</v>
      </c>
      <c r="G339" s="136" t="s">
        <v>393</v>
      </c>
      <c r="H339" s="137">
        <v>2</v>
      </c>
      <c r="I339" s="138"/>
      <c r="J339" s="139">
        <f>ROUND(I339*H339,2)</f>
        <v>0</v>
      </c>
      <c r="K339" s="140"/>
      <c r="L339" s="31"/>
      <c r="M339" s="141" t="s">
        <v>1</v>
      </c>
      <c r="N339" s="142" t="s">
        <v>39</v>
      </c>
      <c r="P339" s="143">
        <f>O339*H339</f>
        <v>0</v>
      </c>
      <c r="Q339" s="143">
        <v>0</v>
      </c>
      <c r="R339" s="143">
        <f>Q339*H339</f>
        <v>0</v>
      </c>
      <c r="S339" s="143">
        <v>0</v>
      </c>
      <c r="T339" s="144">
        <f>S339*H339</f>
        <v>0</v>
      </c>
      <c r="AR339" s="145" t="s">
        <v>132</v>
      </c>
      <c r="AT339" s="145" t="s">
        <v>128</v>
      </c>
      <c r="AU339" s="145" t="s">
        <v>133</v>
      </c>
      <c r="AY339" s="16" t="s">
        <v>126</v>
      </c>
      <c r="BE339" s="146">
        <f>IF(N339="základní",J339,0)</f>
        <v>0</v>
      </c>
      <c r="BF339" s="146">
        <f>IF(N339="snížená",J339,0)</f>
        <v>0</v>
      </c>
      <c r="BG339" s="146">
        <f>IF(N339="zákl. přenesená",J339,0)</f>
        <v>0</v>
      </c>
      <c r="BH339" s="146">
        <f>IF(N339="sníž. přenesená",J339,0)</f>
        <v>0</v>
      </c>
      <c r="BI339" s="146">
        <f>IF(N339="nulová",J339,0)</f>
        <v>0</v>
      </c>
      <c r="BJ339" s="16" t="s">
        <v>133</v>
      </c>
      <c r="BK339" s="146">
        <f>ROUND(I339*H339,2)</f>
        <v>0</v>
      </c>
      <c r="BL339" s="16" t="s">
        <v>132</v>
      </c>
      <c r="BM339" s="145" t="s">
        <v>404</v>
      </c>
    </row>
    <row r="340" spans="2:65" s="1" customFormat="1" ht="24.2" customHeight="1">
      <c r="B340" s="132"/>
      <c r="C340" s="133" t="s">
        <v>405</v>
      </c>
      <c r="D340" s="133" t="s">
        <v>128</v>
      </c>
      <c r="E340" s="134" t="s">
        <v>406</v>
      </c>
      <c r="F340" s="135" t="s">
        <v>407</v>
      </c>
      <c r="G340" s="136" t="s">
        <v>131</v>
      </c>
      <c r="H340" s="137">
        <v>190.547</v>
      </c>
      <c r="I340" s="138"/>
      <c r="J340" s="139">
        <f>ROUND(I340*H340,2)</f>
        <v>0</v>
      </c>
      <c r="K340" s="140"/>
      <c r="L340" s="31"/>
      <c r="M340" s="141" t="s">
        <v>1</v>
      </c>
      <c r="N340" s="142" t="s">
        <v>39</v>
      </c>
      <c r="P340" s="143">
        <f>O340*H340</f>
        <v>0</v>
      </c>
      <c r="Q340" s="143">
        <v>0</v>
      </c>
      <c r="R340" s="143">
        <f>Q340*H340</f>
        <v>0</v>
      </c>
      <c r="S340" s="143">
        <v>0</v>
      </c>
      <c r="T340" s="144">
        <f>S340*H340</f>
        <v>0</v>
      </c>
      <c r="AR340" s="145" t="s">
        <v>132</v>
      </c>
      <c r="AT340" s="145" t="s">
        <v>128</v>
      </c>
      <c r="AU340" s="145" t="s">
        <v>133</v>
      </c>
      <c r="AY340" s="16" t="s">
        <v>126</v>
      </c>
      <c r="BE340" s="146">
        <f>IF(N340="základní",J340,0)</f>
        <v>0</v>
      </c>
      <c r="BF340" s="146">
        <f>IF(N340="snížená",J340,0)</f>
        <v>0</v>
      </c>
      <c r="BG340" s="146">
        <f>IF(N340="zákl. přenesená",J340,0)</f>
        <v>0</v>
      </c>
      <c r="BH340" s="146">
        <f>IF(N340="sníž. přenesená",J340,0)</f>
        <v>0</v>
      </c>
      <c r="BI340" s="146">
        <f>IF(N340="nulová",J340,0)</f>
        <v>0</v>
      </c>
      <c r="BJ340" s="16" t="s">
        <v>133</v>
      </c>
      <c r="BK340" s="146">
        <f>ROUND(I340*H340,2)</f>
        <v>0</v>
      </c>
      <c r="BL340" s="16" t="s">
        <v>132</v>
      </c>
      <c r="BM340" s="145" t="s">
        <v>408</v>
      </c>
    </row>
    <row r="341" spans="2:65" s="12" customFormat="1">
      <c r="B341" s="147"/>
      <c r="D341" s="148" t="s">
        <v>135</v>
      </c>
      <c r="E341" s="149" t="s">
        <v>1</v>
      </c>
      <c r="F341" s="150" t="s">
        <v>136</v>
      </c>
      <c r="H341" s="149" t="s">
        <v>1</v>
      </c>
      <c r="I341" s="151"/>
      <c r="L341" s="147"/>
      <c r="M341" s="152"/>
      <c r="T341" s="153"/>
      <c r="AT341" s="149" t="s">
        <v>135</v>
      </c>
      <c r="AU341" s="149" t="s">
        <v>133</v>
      </c>
      <c r="AV341" s="12" t="s">
        <v>81</v>
      </c>
      <c r="AW341" s="12" t="s">
        <v>30</v>
      </c>
      <c r="AX341" s="12" t="s">
        <v>73</v>
      </c>
      <c r="AY341" s="149" t="s">
        <v>126</v>
      </c>
    </row>
    <row r="342" spans="2:65" s="12" customFormat="1" ht="22.5">
      <c r="B342" s="147"/>
      <c r="D342" s="148" t="s">
        <v>135</v>
      </c>
      <c r="E342" s="149" t="s">
        <v>1</v>
      </c>
      <c r="F342" s="150" t="s">
        <v>259</v>
      </c>
      <c r="H342" s="149" t="s">
        <v>1</v>
      </c>
      <c r="I342" s="151"/>
      <c r="L342" s="147"/>
      <c r="M342" s="152"/>
      <c r="T342" s="153"/>
      <c r="AT342" s="149" t="s">
        <v>135</v>
      </c>
      <c r="AU342" s="149" t="s">
        <v>133</v>
      </c>
      <c r="AV342" s="12" t="s">
        <v>81</v>
      </c>
      <c r="AW342" s="12" t="s">
        <v>30</v>
      </c>
      <c r="AX342" s="12" t="s">
        <v>73</v>
      </c>
      <c r="AY342" s="149" t="s">
        <v>126</v>
      </c>
    </row>
    <row r="343" spans="2:65" s="13" customFormat="1">
      <c r="B343" s="154"/>
      <c r="D343" s="148" t="s">
        <v>135</v>
      </c>
      <c r="E343" s="155" t="s">
        <v>1</v>
      </c>
      <c r="F343" s="156" t="s">
        <v>260</v>
      </c>
      <c r="H343" s="157">
        <v>102.026</v>
      </c>
      <c r="I343" s="158"/>
      <c r="L343" s="154"/>
      <c r="M343" s="159"/>
      <c r="T343" s="160"/>
      <c r="AT343" s="155" t="s">
        <v>135</v>
      </c>
      <c r="AU343" s="155" t="s">
        <v>133</v>
      </c>
      <c r="AV343" s="13" t="s">
        <v>133</v>
      </c>
      <c r="AW343" s="13" t="s">
        <v>30</v>
      </c>
      <c r="AX343" s="13" t="s">
        <v>73</v>
      </c>
      <c r="AY343" s="155" t="s">
        <v>126</v>
      </c>
    </row>
    <row r="344" spans="2:65" s="12" customFormat="1">
      <c r="B344" s="147"/>
      <c r="D344" s="148" t="s">
        <v>135</v>
      </c>
      <c r="E344" s="149" t="s">
        <v>1</v>
      </c>
      <c r="F344" s="150" t="s">
        <v>235</v>
      </c>
      <c r="H344" s="149" t="s">
        <v>1</v>
      </c>
      <c r="I344" s="151"/>
      <c r="L344" s="147"/>
      <c r="M344" s="152"/>
      <c r="T344" s="153"/>
      <c r="AT344" s="149" t="s">
        <v>135</v>
      </c>
      <c r="AU344" s="149" t="s">
        <v>133</v>
      </c>
      <c r="AV344" s="12" t="s">
        <v>81</v>
      </c>
      <c r="AW344" s="12" t="s">
        <v>30</v>
      </c>
      <c r="AX344" s="12" t="s">
        <v>73</v>
      </c>
      <c r="AY344" s="149" t="s">
        <v>126</v>
      </c>
    </row>
    <row r="345" spans="2:65" s="13" customFormat="1">
      <c r="B345" s="154"/>
      <c r="D345" s="148" t="s">
        <v>135</v>
      </c>
      <c r="E345" s="155" t="s">
        <v>1</v>
      </c>
      <c r="F345" s="156" t="s">
        <v>236</v>
      </c>
      <c r="H345" s="157">
        <v>101.45</v>
      </c>
      <c r="I345" s="158"/>
      <c r="L345" s="154"/>
      <c r="M345" s="159"/>
      <c r="T345" s="160"/>
      <c r="AT345" s="155" t="s">
        <v>135</v>
      </c>
      <c r="AU345" s="155" t="s">
        <v>133</v>
      </c>
      <c r="AV345" s="13" t="s">
        <v>133</v>
      </c>
      <c r="AW345" s="13" t="s">
        <v>30</v>
      </c>
      <c r="AX345" s="13" t="s">
        <v>73</v>
      </c>
      <c r="AY345" s="155" t="s">
        <v>126</v>
      </c>
    </row>
    <row r="346" spans="2:65" s="12" customFormat="1">
      <c r="B346" s="147"/>
      <c r="D346" s="148" t="s">
        <v>135</v>
      </c>
      <c r="E346" s="149" t="s">
        <v>1</v>
      </c>
      <c r="F346" s="150" t="s">
        <v>237</v>
      </c>
      <c r="H346" s="149" t="s">
        <v>1</v>
      </c>
      <c r="I346" s="151"/>
      <c r="L346" s="147"/>
      <c r="M346" s="152"/>
      <c r="T346" s="153"/>
      <c r="AT346" s="149" t="s">
        <v>135</v>
      </c>
      <c r="AU346" s="149" t="s">
        <v>133</v>
      </c>
      <c r="AV346" s="12" t="s">
        <v>81</v>
      </c>
      <c r="AW346" s="12" t="s">
        <v>30</v>
      </c>
      <c r="AX346" s="12" t="s">
        <v>73</v>
      </c>
      <c r="AY346" s="149" t="s">
        <v>126</v>
      </c>
    </row>
    <row r="347" spans="2:65" s="13" customFormat="1">
      <c r="B347" s="154"/>
      <c r="D347" s="148" t="s">
        <v>135</v>
      </c>
      <c r="E347" s="155" t="s">
        <v>1</v>
      </c>
      <c r="F347" s="156" t="s">
        <v>238</v>
      </c>
      <c r="H347" s="157">
        <v>-12.929</v>
      </c>
      <c r="I347" s="158"/>
      <c r="L347" s="154"/>
      <c r="M347" s="159"/>
      <c r="T347" s="160"/>
      <c r="AT347" s="155" t="s">
        <v>135</v>
      </c>
      <c r="AU347" s="155" t="s">
        <v>133</v>
      </c>
      <c r="AV347" s="13" t="s">
        <v>133</v>
      </c>
      <c r="AW347" s="13" t="s">
        <v>30</v>
      </c>
      <c r="AX347" s="13" t="s">
        <v>73</v>
      </c>
      <c r="AY347" s="155" t="s">
        <v>126</v>
      </c>
    </row>
    <row r="348" spans="2:65" s="14" customFormat="1">
      <c r="B348" s="161"/>
      <c r="D348" s="148" t="s">
        <v>135</v>
      </c>
      <c r="E348" s="162" t="s">
        <v>1</v>
      </c>
      <c r="F348" s="163" t="s">
        <v>138</v>
      </c>
      <c r="H348" s="164">
        <v>190.547</v>
      </c>
      <c r="I348" s="165"/>
      <c r="L348" s="161"/>
      <c r="M348" s="166"/>
      <c r="T348" s="167"/>
      <c r="AT348" s="162" t="s">
        <v>135</v>
      </c>
      <c r="AU348" s="162" t="s">
        <v>133</v>
      </c>
      <c r="AV348" s="14" t="s">
        <v>132</v>
      </c>
      <c r="AW348" s="14" t="s">
        <v>30</v>
      </c>
      <c r="AX348" s="14" t="s">
        <v>81</v>
      </c>
      <c r="AY348" s="162" t="s">
        <v>126</v>
      </c>
    </row>
    <row r="349" spans="2:65" s="1" customFormat="1" ht="24.2" customHeight="1">
      <c r="B349" s="132"/>
      <c r="C349" s="133" t="s">
        <v>409</v>
      </c>
      <c r="D349" s="133" t="s">
        <v>128</v>
      </c>
      <c r="E349" s="134" t="s">
        <v>410</v>
      </c>
      <c r="F349" s="135" t="s">
        <v>411</v>
      </c>
      <c r="G349" s="136" t="s">
        <v>131</v>
      </c>
      <c r="H349" s="137">
        <v>613.20000000000005</v>
      </c>
      <c r="I349" s="138"/>
      <c r="J349" s="139">
        <f>ROUND(I349*H349,2)</f>
        <v>0</v>
      </c>
      <c r="K349" s="140"/>
      <c r="L349" s="31"/>
      <c r="M349" s="141" t="s">
        <v>1</v>
      </c>
      <c r="N349" s="142" t="s">
        <v>39</v>
      </c>
      <c r="P349" s="143">
        <f>O349*H349</f>
        <v>0</v>
      </c>
      <c r="Q349" s="143">
        <v>0</v>
      </c>
      <c r="R349" s="143">
        <f>Q349*H349</f>
        <v>0</v>
      </c>
      <c r="S349" s="143">
        <v>0</v>
      </c>
      <c r="T349" s="144">
        <f>S349*H349</f>
        <v>0</v>
      </c>
      <c r="AR349" s="145" t="s">
        <v>132</v>
      </c>
      <c r="AT349" s="145" t="s">
        <v>128</v>
      </c>
      <c r="AU349" s="145" t="s">
        <v>133</v>
      </c>
      <c r="AY349" s="16" t="s">
        <v>126</v>
      </c>
      <c r="BE349" s="146">
        <f>IF(N349="základní",J349,0)</f>
        <v>0</v>
      </c>
      <c r="BF349" s="146">
        <f>IF(N349="snížená",J349,0)</f>
        <v>0</v>
      </c>
      <c r="BG349" s="146">
        <f>IF(N349="zákl. přenesená",J349,0)</f>
        <v>0</v>
      </c>
      <c r="BH349" s="146">
        <f>IF(N349="sníž. přenesená",J349,0)</f>
        <v>0</v>
      </c>
      <c r="BI349" s="146">
        <f>IF(N349="nulová",J349,0)</f>
        <v>0</v>
      </c>
      <c r="BJ349" s="16" t="s">
        <v>133</v>
      </c>
      <c r="BK349" s="146">
        <f>ROUND(I349*H349,2)</f>
        <v>0</v>
      </c>
      <c r="BL349" s="16" t="s">
        <v>132</v>
      </c>
      <c r="BM349" s="145" t="s">
        <v>412</v>
      </c>
    </row>
    <row r="350" spans="2:65" s="11" customFormat="1" ht="22.9" customHeight="1">
      <c r="B350" s="120"/>
      <c r="D350" s="121" t="s">
        <v>72</v>
      </c>
      <c r="E350" s="130" t="s">
        <v>413</v>
      </c>
      <c r="F350" s="130" t="s">
        <v>414</v>
      </c>
      <c r="I350" s="123"/>
      <c r="J350" s="131">
        <f>BK350</f>
        <v>0</v>
      </c>
      <c r="L350" s="120"/>
      <c r="M350" s="125"/>
      <c r="P350" s="126">
        <f>SUM(P351:P377)</f>
        <v>0</v>
      </c>
      <c r="R350" s="126">
        <f>SUM(R351:R377)</f>
        <v>0</v>
      </c>
      <c r="T350" s="127">
        <f>SUM(T351:T377)</f>
        <v>0</v>
      </c>
      <c r="AR350" s="121" t="s">
        <v>81</v>
      </c>
      <c r="AT350" s="128" t="s">
        <v>72</v>
      </c>
      <c r="AU350" s="128" t="s">
        <v>81</v>
      </c>
      <c r="AY350" s="121" t="s">
        <v>126</v>
      </c>
      <c r="BK350" s="129">
        <f>SUM(BK351:BK377)</f>
        <v>0</v>
      </c>
    </row>
    <row r="351" spans="2:65" s="1" customFormat="1" ht="24.2" customHeight="1">
      <c r="B351" s="132"/>
      <c r="C351" s="133" t="s">
        <v>415</v>
      </c>
      <c r="D351" s="133" t="s">
        <v>128</v>
      </c>
      <c r="E351" s="134" t="s">
        <v>416</v>
      </c>
      <c r="F351" s="135" t="s">
        <v>417</v>
      </c>
      <c r="G351" s="136" t="s">
        <v>418</v>
      </c>
      <c r="H351" s="137">
        <v>3.9239999999999999</v>
      </c>
      <c r="I351" s="138"/>
      <c r="J351" s="139">
        <f>ROUND(I351*H351,2)</f>
        <v>0</v>
      </c>
      <c r="K351" s="140"/>
      <c r="L351" s="31"/>
      <c r="M351" s="141" t="s">
        <v>1</v>
      </c>
      <c r="N351" s="142" t="s">
        <v>39</v>
      </c>
      <c r="P351" s="143">
        <f>O351*H351</f>
        <v>0</v>
      </c>
      <c r="Q351" s="143">
        <v>0</v>
      </c>
      <c r="R351" s="143">
        <f>Q351*H351</f>
        <v>0</v>
      </c>
      <c r="S351" s="143">
        <v>0</v>
      </c>
      <c r="T351" s="144">
        <f>S351*H351</f>
        <v>0</v>
      </c>
      <c r="AR351" s="145" t="s">
        <v>132</v>
      </c>
      <c r="AT351" s="145" t="s">
        <v>128</v>
      </c>
      <c r="AU351" s="145" t="s">
        <v>133</v>
      </c>
      <c r="AY351" s="16" t="s">
        <v>126</v>
      </c>
      <c r="BE351" s="146">
        <f>IF(N351="základní",J351,0)</f>
        <v>0</v>
      </c>
      <c r="BF351" s="146">
        <f>IF(N351="snížená",J351,0)</f>
        <v>0</v>
      </c>
      <c r="BG351" s="146">
        <f>IF(N351="zákl. přenesená",J351,0)</f>
        <v>0</v>
      </c>
      <c r="BH351" s="146">
        <f>IF(N351="sníž. přenesená",J351,0)</f>
        <v>0</v>
      </c>
      <c r="BI351" s="146">
        <f>IF(N351="nulová",J351,0)</f>
        <v>0</v>
      </c>
      <c r="BJ351" s="16" t="s">
        <v>133</v>
      </c>
      <c r="BK351" s="146">
        <f>ROUND(I351*H351,2)</f>
        <v>0</v>
      </c>
      <c r="BL351" s="16" t="s">
        <v>132</v>
      </c>
      <c r="BM351" s="145" t="s">
        <v>419</v>
      </c>
    </row>
    <row r="352" spans="2:65" s="13" customFormat="1">
      <c r="B352" s="154"/>
      <c r="D352" s="148" t="s">
        <v>135</v>
      </c>
      <c r="E352" s="155" t="s">
        <v>1</v>
      </c>
      <c r="F352" s="156" t="s">
        <v>420</v>
      </c>
      <c r="H352" s="157">
        <v>3.9239999999999999</v>
      </c>
      <c r="I352" s="158"/>
      <c r="L352" s="154"/>
      <c r="M352" s="159"/>
      <c r="T352" s="160"/>
      <c r="AT352" s="155" t="s">
        <v>135</v>
      </c>
      <c r="AU352" s="155" t="s">
        <v>133</v>
      </c>
      <c r="AV352" s="13" t="s">
        <v>133</v>
      </c>
      <c r="AW352" s="13" t="s">
        <v>30</v>
      </c>
      <c r="AX352" s="13" t="s">
        <v>73</v>
      </c>
      <c r="AY352" s="155" t="s">
        <v>126</v>
      </c>
    </row>
    <row r="353" spans="2:65" s="14" customFormat="1">
      <c r="B353" s="161"/>
      <c r="D353" s="148" t="s">
        <v>135</v>
      </c>
      <c r="E353" s="162" t="s">
        <v>1</v>
      </c>
      <c r="F353" s="163" t="s">
        <v>138</v>
      </c>
      <c r="H353" s="164">
        <v>3.9239999999999999</v>
      </c>
      <c r="I353" s="165"/>
      <c r="L353" s="161"/>
      <c r="M353" s="166"/>
      <c r="T353" s="167"/>
      <c r="AT353" s="162" t="s">
        <v>135</v>
      </c>
      <c r="AU353" s="162" t="s">
        <v>133</v>
      </c>
      <c r="AV353" s="14" t="s">
        <v>132</v>
      </c>
      <c r="AW353" s="14" t="s">
        <v>30</v>
      </c>
      <c r="AX353" s="14" t="s">
        <v>81</v>
      </c>
      <c r="AY353" s="162" t="s">
        <v>126</v>
      </c>
    </row>
    <row r="354" spans="2:65" s="1" customFormat="1" ht="24.2" customHeight="1">
      <c r="B354" s="132"/>
      <c r="C354" s="133" t="s">
        <v>421</v>
      </c>
      <c r="D354" s="133" t="s">
        <v>128</v>
      </c>
      <c r="E354" s="134" t="s">
        <v>422</v>
      </c>
      <c r="F354" s="135" t="s">
        <v>423</v>
      </c>
      <c r="G354" s="136" t="s">
        <v>418</v>
      </c>
      <c r="H354" s="137">
        <v>3.9239999999999999</v>
      </c>
      <c r="I354" s="138"/>
      <c r="J354" s="139">
        <f>ROUND(I354*H354,2)</f>
        <v>0</v>
      </c>
      <c r="K354" s="140"/>
      <c r="L354" s="31"/>
      <c r="M354" s="141" t="s">
        <v>1</v>
      </c>
      <c r="N354" s="142" t="s">
        <v>39</v>
      </c>
      <c r="P354" s="143">
        <f>O354*H354</f>
        <v>0</v>
      </c>
      <c r="Q354" s="143">
        <v>0</v>
      </c>
      <c r="R354" s="143">
        <f>Q354*H354</f>
        <v>0</v>
      </c>
      <c r="S354" s="143">
        <v>0</v>
      </c>
      <c r="T354" s="144">
        <f>S354*H354</f>
        <v>0</v>
      </c>
      <c r="AR354" s="145" t="s">
        <v>132</v>
      </c>
      <c r="AT354" s="145" t="s">
        <v>128</v>
      </c>
      <c r="AU354" s="145" t="s">
        <v>133</v>
      </c>
      <c r="AY354" s="16" t="s">
        <v>126</v>
      </c>
      <c r="BE354" s="146">
        <f>IF(N354="základní",J354,0)</f>
        <v>0</v>
      </c>
      <c r="BF354" s="146">
        <f>IF(N354="snížená",J354,0)</f>
        <v>0</v>
      </c>
      <c r="BG354" s="146">
        <f>IF(N354="zákl. přenesená",J354,0)</f>
        <v>0</v>
      </c>
      <c r="BH354" s="146">
        <f>IF(N354="sníž. přenesená",J354,0)</f>
        <v>0</v>
      </c>
      <c r="BI354" s="146">
        <f>IF(N354="nulová",J354,0)</f>
        <v>0</v>
      </c>
      <c r="BJ354" s="16" t="s">
        <v>133</v>
      </c>
      <c r="BK354" s="146">
        <f>ROUND(I354*H354,2)</f>
        <v>0</v>
      </c>
      <c r="BL354" s="16" t="s">
        <v>132</v>
      </c>
      <c r="BM354" s="145" t="s">
        <v>424</v>
      </c>
    </row>
    <row r="355" spans="2:65" s="13" customFormat="1">
      <c r="B355" s="154"/>
      <c r="D355" s="148" t="s">
        <v>135</v>
      </c>
      <c r="E355" s="155" t="s">
        <v>1</v>
      </c>
      <c r="F355" s="156" t="s">
        <v>420</v>
      </c>
      <c r="H355" s="157">
        <v>3.9239999999999999</v>
      </c>
      <c r="I355" s="158"/>
      <c r="L355" s="154"/>
      <c r="M355" s="159"/>
      <c r="T355" s="160"/>
      <c r="AT355" s="155" t="s">
        <v>135</v>
      </c>
      <c r="AU355" s="155" t="s">
        <v>133</v>
      </c>
      <c r="AV355" s="13" t="s">
        <v>133</v>
      </c>
      <c r="AW355" s="13" t="s">
        <v>30</v>
      </c>
      <c r="AX355" s="13" t="s">
        <v>73</v>
      </c>
      <c r="AY355" s="155" t="s">
        <v>126</v>
      </c>
    </row>
    <row r="356" spans="2:65" s="14" customFormat="1">
      <c r="B356" s="161"/>
      <c r="D356" s="148" t="s">
        <v>135</v>
      </c>
      <c r="E356" s="162" t="s">
        <v>1</v>
      </c>
      <c r="F356" s="163" t="s">
        <v>138</v>
      </c>
      <c r="H356" s="164">
        <v>3.9239999999999999</v>
      </c>
      <c r="I356" s="165"/>
      <c r="L356" s="161"/>
      <c r="M356" s="166"/>
      <c r="T356" s="167"/>
      <c r="AT356" s="162" t="s">
        <v>135</v>
      </c>
      <c r="AU356" s="162" t="s">
        <v>133</v>
      </c>
      <c r="AV356" s="14" t="s">
        <v>132</v>
      </c>
      <c r="AW356" s="14" t="s">
        <v>30</v>
      </c>
      <c r="AX356" s="14" t="s">
        <v>81</v>
      </c>
      <c r="AY356" s="162" t="s">
        <v>126</v>
      </c>
    </row>
    <row r="357" spans="2:65" s="1" customFormat="1" ht="24.2" customHeight="1">
      <c r="B357" s="132"/>
      <c r="C357" s="133" t="s">
        <v>425</v>
      </c>
      <c r="D357" s="133" t="s">
        <v>128</v>
      </c>
      <c r="E357" s="134" t="s">
        <v>426</v>
      </c>
      <c r="F357" s="135" t="s">
        <v>427</v>
      </c>
      <c r="G357" s="136" t="s">
        <v>418</v>
      </c>
      <c r="H357" s="137">
        <v>35.405999999999999</v>
      </c>
      <c r="I357" s="138"/>
      <c r="J357" s="139">
        <f>ROUND(I357*H357,2)</f>
        <v>0</v>
      </c>
      <c r="K357" s="140"/>
      <c r="L357" s="31"/>
      <c r="M357" s="141" t="s">
        <v>1</v>
      </c>
      <c r="N357" s="142" t="s">
        <v>39</v>
      </c>
      <c r="P357" s="143">
        <f>O357*H357</f>
        <v>0</v>
      </c>
      <c r="Q357" s="143">
        <v>0</v>
      </c>
      <c r="R357" s="143">
        <f>Q357*H357</f>
        <v>0</v>
      </c>
      <c r="S357" s="143">
        <v>0</v>
      </c>
      <c r="T357" s="144">
        <f>S357*H357</f>
        <v>0</v>
      </c>
      <c r="AR357" s="145" t="s">
        <v>132</v>
      </c>
      <c r="AT357" s="145" t="s">
        <v>128</v>
      </c>
      <c r="AU357" s="145" t="s">
        <v>133</v>
      </c>
      <c r="AY357" s="16" t="s">
        <v>126</v>
      </c>
      <c r="BE357" s="146">
        <f>IF(N357="základní",J357,0)</f>
        <v>0</v>
      </c>
      <c r="BF357" s="146">
        <f>IF(N357="snížená",J357,0)</f>
        <v>0</v>
      </c>
      <c r="BG357" s="146">
        <f>IF(N357="zákl. přenesená",J357,0)</f>
        <v>0</v>
      </c>
      <c r="BH357" s="146">
        <f>IF(N357="sníž. přenesená",J357,0)</f>
        <v>0</v>
      </c>
      <c r="BI357" s="146">
        <f>IF(N357="nulová",J357,0)</f>
        <v>0</v>
      </c>
      <c r="BJ357" s="16" t="s">
        <v>133</v>
      </c>
      <c r="BK357" s="146">
        <f>ROUND(I357*H357,2)</f>
        <v>0</v>
      </c>
      <c r="BL357" s="16" t="s">
        <v>132</v>
      </c>
      <c r="BM357" s="145" t="s">
        <v>428</v>
      </c>
    </row>
    <row r="358" spans="2:65" s="13" customFormat="1">
      <c r="B358" s="154"/>
      <c r="D358" s="148" t="s">
        <v>135</v>
      </c>
      <c r="F358" s="156" t="s">
        <v>429</v>
      </c>
      <c r="H358" s="157">
        <v>35.405999999999999</v>
      </c>
      <c r="I358" s="158"/>
      <c r="L358" s="154"/>
      <c r="M358" s="159"/>
      <c r="T358" s="160"/>
      <c r="AT358" s="155" t="s">
        <v>135</v>
      </c>
      <c r="AU358" s="155" t="s">
        <v>133</v>
      </c>
      <c r="AV358" s="13" t="s">
        <v>133</v>
      </c>
      <c r="AW358" s="13" t="s">
        <v>3</v>
      </c>
      <c r="AX358" s="13" t="s">
        <v>81</v>
      </c>
      <c r="AY358" s="155" t="s">
        <v>126</v>
      </c>
    </row>
    <row r="359" spans="2:65" s="1" customFormat="1" ht="44.25" customHeight="1">
      <c r="B359" s="132"/>
      <c r="C359" s="133" t="s">
        <v>430</v>
      </c>
      <c r="D359" s="133" t="s">
        <v>128</v>
      </c>
      <c r="E359" s="134" t="s">
        <v>431</v>
      </c>
      <c r="F359" s="135" t="s">
        <v>432</v>
      </c>
      <c r="G359" s="136" t="s">
        <v>418</v>
      </c>
      <c r="H359" s="137">
        <v>3.9239999999999999</v>
      </c>
      <c r="I359" s="138"/>
      <c r="J359" s="139">
        <f>ROUND(I359*H359,2)</f>
        <v>0</v>
      </c>
      <c r="K359" s="140"/>
      <c r="L359" s="31"/>
      <c r="M359" s="141" t="s">
        <v>1</v>
      </c>
      <c r="N359" s="142" t="s">
        <v>39</v>
      </c>
      <c r="P359" s="143">
        <f>O359*H359</f>
        <v>0</v>
      </c>
      <c r="Q359" s="143">
        <v>0</v>
      </c>
      <c r="R359" s="143">
        <f>Q359*H359</f>
        <v>0</v>
      </c>
      <c r="S359" s="143">
        <v>0</v>
      </c>
      <c r="T359" s="144">
        <f>S359*H359</f>
        <v>0</v>
      </c>
      <c r="AR359" s="145" t="s">
        <v>132</v>
      </c>
      <c r="AT359" s="145" t="s">
        <v>128</v>
      </c>
      <c r="AU359" s="145" t="s">
        <v>133</v>
      </c>
      <c r="AY359" s="16" t="s">
        <v>126</v>
      </c>
      <c r="BE359" s="146">
        <f>IF(N359="základní",J359,0)</f>
        <v>0</v>
      </c>
      <c r="BF359" s="146">
        <f>IF(N359="snížená",J359,0)</f>
        <v>0</v>
      </c>
      <c r="BG359" s="146">
        <f>IF(N359="zákl. přenesená",J359,0)</f>
        <v>0</v>
      </c>
      <c r="BH359" s="146">
        <f>IF(N359="sníž. přenesená",J359,0)</f>
        <v>0</v>
      </c>
      <c r="BI359" s="146">
        <f>IF(N359="nulová",J359,0)</f>
        <v>0</v>
      </c>
      <c r="BJ359" s="16" t="s">
        <v>133</v>
      </c>
      <c r="BK359" s="146">
        <f>ROUND(I359*H359,2)</f>
        <v>0</v>
      </c>
      <c r="BL359" s="16" t="s">
        <v>132</v>
      </c>
      <c r="BM359" s="145" t="s">
        <v>433</v>
      </c>
    </row>
    <row r="360" spans="2:65" s="13" customFormat="1">
      <c r="B360" s="154"/>
      <c r="D360" s="148" t="s">
        <v>135</v>
      </c>
      <c r="E360" s="155" t="s">
        <v>1</v>
      </c>
      <c r="F360" s="156" t="s">
        <v>420</v>
      </c>
      <c r="H360" s="157">
        <v>3.9239999999999999</v>
      </c>
      <c r="I360" s="158"/>
      <c r="L360" s="154"/>
      <c r="M360" s="159"/>
      <c r="T360" s="160"/>
      <c r="AT360" s="155" t="s">
        <v>135</v>
      </c>
      <c r="AU360" s="155" t="s">
        <v>133</v>
      </c>
      <c r="AV360" s="13" t="s">
        <v>133</v>
      </c>
      <c r="AW360" s="13" t="s">
        <v>30</v>
      </c>
      <c r="AX360" s="13" t="s">
        <v>73</v>
      </c>
      <c r="AY360" s="155" t="s">
        <v>126</v>
      </c>
    </row>
    <row r="361" spans="2:65" s="14" customFormat="1">
      <c r="B361" s="161"/>
      <c r="D361" s="148" t="s">
        <v>135</v>
      </c>
      <c r="E361" s="162" t="s">
        <v>1</v>
      </c>
      <c r="F361" s="163" t="s">
        <v>138</v>
      </c>
      <c r="H361" s="164">
        <v>3.9239999999999999</v>
      </c>
      <c r="I361" s="165"/>
      <c r="L361" s="161"/>
      <c r="M361" s="166"/>
      <c r="T361" s="167"/>
      <c r="AT361" s="162" t="s">
        <v>135</v>
      </c>
      <c r="AU361" s="162" t="s">
        <v>133</v>
      </c>
      <c r="AV361" s="14" t="s">
        <v>132</v>
      </c>
      <c r="AW361" s="14" t="s">
        <v>30</v>
      </c>
      <c r="AX361" s="14" t="s">
        <v>81</v>
      </c>
      <c r="AY361" s="162" t="s">
        <v>126</v>
      </c>
    </row>
    <row r="362" spans="2:65" s="1" customFormat="1" ht="21.75" customHeight="1">
      <c r="B362" s="132"/>
      <c r="C362" s="133" t="s">
        <v>434</v>
      </c>
      <c r="D362" s="133" t="s">
        <v>128</v>
      </c>
      <c r="E362" s="134" t="s">
        <v>435</v>
      </c>
      <c r="F362" s="135" t="s">
        <v>436</v>
      </c>
      <c r="G362" s="136" t="s">
        <v>418</v>
      </c>
      <c r="H362" s="137">
        <v>14.5</v>
      </c>
      <c r="I362" s="138"/>
      <c r="J362" s="139">
        <f>ROUND(I362*H362,2)</f>
        <v>0</v>
      </c>
      <c r="K362" s="140"/>
      <c r="L362" s="31"/>
      <c r="M362" s="141" t="s">
        <v>1</v>
      </c>
      <c r="N362" s="142" t="s">
        <v>39</v>
      </c>
      <c r="P362" s="143">
        <f>O362*H362</f>
        <v>0</v>
      </c>
      <c r="Q362" s="143">
        <v>0</v>
      </c>
      <c r="R362" s="143">
        <f>Q362*H362</f>
        <v>0</v>
      </c>
      <c r="S362" s="143">
        <v>0</v>
      </c>
      <c r="T362" s="144">
        <f>S362*H362</f>
        <v>0</v>
      </c>
      <c r="AR362" s="145" t="s">
        <v>132</v>
      </c>
      <c r="AT362" s="145" t="s">
        <v>128</v>
      </c>
      <c r="AU362" s="145" t="s">
        <v>133</v>
      </c>
      <c r="AY362" s="16" t="s">
        <v>126</v>
      </c>
      <c r="BE362" s="146">
        <f>IF(N362="základní",J362,0)</f>
        <v>0</v>
      </c>
      <c r="BF362" s="146">
        <f>IF(N362="snížená",J362,0)</f>
        <v>0</v>
      </c>
      <c r="BG362" s="146">
        <f>IF(N362="zákl. přenesená",J362,0)</f>
        <v>0</v>
      </c>
      <c r="BH362" s="146">
        <f>IF(N362="sníž. přenesená",J362,0)</f>
        <v>0</v>
      </c>
      <c r="BI362" s="146">
        <f>IF(N362="nulová",J362,0)</f>
        <v>0</v>
      </c>
      <c r="BJ362" s="16" t="s">
        <v>133</v>
      </c>
      <c r="BK362" s="146">
        <f>ROUND(I362*H362,2)</f>
        <v>0</v>
      </c>
      <c r="BL362" s="16" t="s">
        <v>132</v>
      </c>
      <c r="BM362" s="145" t="s">
        <v>437</v>
      </c>
    </row>
    <row r="363" spans="2:65" s="13" customFormat="1">
      <c r="B363" s="154"/>
      <c r="D363" s="148" t="s">
        <v>135</v>
      </c>
      <c r="E363" s="155" t="s">
        <v>1</v>
      </c>
      <c r="F363" s="156" t="s">
        <v>438</v>
      </c>
      <c r="H363" s="157">
        <v>14.5</v>
      </c>
      <c r="I363" s="158"/>
      <c r="L363" s="154"/>
      <c r="M363" s="159"/>
      <c r="T363" s="160"/>
      <c r="AT363" s="155" t="s">
        <v>135</v>
      </c>
      <c r="AU363" s="155" t="s">
        <v>133</v>
      </c>
      <c r="AV363" s="13" t="s">
        <v>133</v>
      </c>
      <c r="AW363" s="13" t="s">
        <v>30</v>
      </c>
      <c r="AX363" s="13" t="s">
        <v>73</v>
      </c>
      <c r="AY363" s="155" t="s">
        <v>126</v>
      </c>
    </row>
    <row r="364" spans="2:65" s="14" customFormat="1">
      <c r="B364" s="161"/>
      <c r="D364" s="148" t="s">
        <v>135</v>
      </c>
      <c r="E364" s="162" t="s">
        <v>1</v>
      </c>
      <c r="F364" s="163" t="s">
        <v>138</v>
      </c>
      <c r="H364" s="164">
        <v>14.5</v>
      </c>
      <c r="I364" s="165"/>
      <c r="L364" s="161"/>
      <c r="M364" s="166"/>
      <c r="T364" s="167"/>
      <c r="AT364" s="162" t="s">
        <v>135</v>
      </c>
      <c r="AU364" s="162" t="s">
        <v>133</v>
      </c>
      <c r="AV364" s="14" t="s">
        <v>132</v>
      </c>
      <c r="AW364" s="14" t="s">
        <v>30</v>
      </c>
      <c r="AX364" s="14" t="s">
        <v>81</v>
      </c>
      <c r="AY364" s="162" t="s">
        <v>126</v>
      </c>
    </row>
    <row r="365" spans="2:65" s="1" customFormat="1" ht="24.2" customHeight="1">
      <c r="B365" s="132"/>
      <c r="C365" s="133" t="s">
        <v>439</v>
      </c>
      <c r="D365" s="133" t="s">
        <v>128</v>
      </c>
      <c r="E365" s="134" t="s">
        <v>440</v>
      </c>
      <c r="F365" s="135" t="s">
        <v>441</v>
      </c>
      <c r="G365" s="136" t="s">
        <v>418</v>
      </c>
      <c r="H365" s="137">
        <v>130.5</v>
      </c>
      <c r="I365" s="138"/>
      <c r="J365" s="139">
        <f>ROUND(I365*H365,2)</f>
        <v>0</v>
      </c>
      <c r="K365" s="140"/>
      <c r="L365" s="31"/>
      <c r="M365" s="141" t="s">
        <v>1</v>
      </c>
      <c r="N365" s="142" t="s">
        <v>39</v>
      </c>
      <c r="P365" s="143">
        <f>O365*H365</f>
        <v>0</v>
      </c>
      <c r="Q365" s="143">
        <v>0</v>
      </c>
      <c r="R365" s="143">
        <f>Q365*H365</f>
        <v>0</v>
      </c>
      <c r="S365" s="143">
        <v>0</v>
      </c>
      <c r="T365" s="144">
        <f>S365*H365</f>
        <v>0</v>
      </c>
      <c r="AR365" s="145" t="s">
        <v>132</v>
      </c>
      <c r="AT365" s="145" t="s">
        <v>128</v>
      </c>
      <c r="AU365" s="145" t="s">
        <v>133</v>
      </c>
      <c r="AY365" s="16" t="s">
        <v>126</v>
      </c>
      <c r="BE365" s="146">
        <f>IF(N365="základní",J365,0)</f>
        <v>0</v>
      </c>
      <c r="BF365" s="146">
        <f>IF(N365="snížená",J365,0)</f>
        <v>0</v>
      </c>
      <c r="BG365" s="146">
        <f>IF(N365="zákl. přenesená",J365,0)</f>
        <v>0</v>
      </c>
      <c r="BH365" s="146">
        <f>IF(N365="sníž. přenesená",J365,0)</f>
        <v>0</v>
      </c>
      <c r="BI365" s="146">
        <f>IF(N365="nulová",J365,0)</f>
        <v>0</v>
      </c>
      <c r="BJ365" s="16" t="s">
        <v>133</v>
      </c>
      <c r="BK365" s="146">
        <f>ROUND(I365*H365,2)</f>
        <v>0</v>
      </c>
      <c r="BL365" s="16" t="s">
        <v>132</v>
      </c>
      <c r="BM365" s="145" t="s">
        <v>442</v>
      </c>
    </row>
    <row r="366" spans="2:65" s="13" customFormat="1">
      <c r="B366" s="154"/>
      <c r="D366" s="148" t="s">
        <v>135</v>
      </c>
      <c r="F366" s="156" t="s">
        <v>443</v>
      </c>
      <c r="H366" s="157">
        <v>130.5</v>
      </c>
      <c r="I366" s="158"/>
      <c r="L366" s="154"/>
      <c r="M366" s="159"/>
      <c r="T366" s="160"/>
      <c r="AT366" s="155" t="s">
        <v>135</v>
      </c>
      <c r="AU366" s="155" t="s">
        <v>133</v>
      </c>
      <c r="AV366" s="13" t="s">
        <v>133</v>
      </c>
      <c r="AW366" s="13" t="s">
        <v>3</v>
      </c>
      <c r="AX366" s="13" t="s">
        <v>81</v>
      </c>
      <c r="AY366" s="155" t="s">
        <v>126</v>
      </c>
    </row>
    <row r="367" spans="2:65" s="1" customFormat="1" ht="21.75" customHeight="1">
      <c r="B367" s="132"/>
      <c r="C367" s="133" t="s">
        <v>444</v>
      </c>
      <c r="D367" s="133" t="s">
        <v>128</v>
      </c>
      <c r="E367" s="134" t="s">
        <v>445</v>
      </c>
      <c r="F367" s="135" t="s">
        <v>446</v>
      </c>
      <c r="G367" s="136" t="s">
        <v>418</v>
      </c>
      <c r="H367" s="137">
        <v>11.75</v>
      </c>
      <c r="I367" s="138"/>
      <c r="J367" s="139">
        <f>ROUND(I367*H367,2)</f>
        <v>0</v>
      </c>
      <c r="K367" s="140"/>
      <c r="L367" s="31"/>
      <c r="M367" s="141" t="s">
        <v>1</v>
      </c>
      <c r="N367" s="142" t="s">
        <v>39</v>
      </c>
      <c r="P367" s="143">
        <f>O367*H367</f>
        <v>0</v>
      </c>
      <c r="Q367" s="143">
        <v>0</v>
      </c>
      <c r="R367" s="143">
        <f>Q367*H367</f>
        <v>0</v>
      </c>
      <c r="S367" s="143">
        <v>0</v>
      </c>
      <c r="T367" s="144">
        <f>S367*H367</f>
        <v>0</v>
      </c>
      <c r="AR367" s="145" t="s">
        <v>132</v>
      </c>
      <c r="AT367" s="145" t="s">
        <v>128</v>
      </c>
      <c r="AU367" s="145" t="s">
        <v>133</v>
      </c>
      <c r="AY367" s="16" t="s">
        <v>126</v>
      </c>
      <c r="BE367" s="146">
        <f>IF(N367="základní",J367,0)</f>
        <v>0</v>
      </c>
      <c r="BF367" s="146">
        <f>IF(N367="snížená",J367,0)</f>
        <v>0</v>
      </c>
      <c r="BG367" s="146">
        <f>IF(N367="zákl. přenesená",J367,0)</f>
        <v>0</v>
      </c>
      <c r="BH367" s="146">
        <f>IF(N367="sníž. přenesená",J367,0)</f>
        <v>0</v>
      </c>
      <c r="BI367" s="146">
        <f>IF(N367="nulová",J367,0)</f>
        <v>0</v>
      </c>
      <c r="BJ367" s="16" t="s">
        <v>133</v>
      </c>
      <c r="BK367" s="146">
        <f>ROUND(I367*H367,2)</f>
        <v>0</v>
      </c>
      <c r="BL367" s="16" t="s">
        <v>132</v>
      </c>
      <c r="BM367" s="145" t="s">
        <v>447</v>
      </c>
    </row>
    <row r="368" spans="2:65" s="13" customFormat="1">
      <c r="B368" s="154"/>
      <c r="D368" s="148" t="s">
        <v>135</v>
      </c>
      <c r="E368" s="155" t="s">
        <v>1</v>
      </c>
      <c r="F368" s="156" t="s">
        <v>448</v>
      </c>
      <c r="H368" s="157">
        <v>11.75</v>
      </c>
      <c r="I368" s="158"/>
      <c r="L368" s="154"/>
      <c r="M368" s="159"/>
      <c r="T368" s="160"/>
      <c r="AT368" s="155" t="s">
        <v>135</v>
      </c>
      <c r="AU368" s="155" t="s">
        <v>133</v>
      </c>
      <c r="AV368" s="13" t="s">
        <v>133</v>
      </c>
      <c r="AW368" s="13" t="s">
        <v>30</v>
      </c>
      <c r="AX368" s="13" t="s">
        <v>73</v>
      </c>
      <c r="AY368" s="155" t="s">
        <v>126</v>
      </c>
    </row>
    <row r="369" spans="2:65" s="14" customFormat="1">
      <c r="B369" s="161"/>
      <c r="D369" s="148" t="s">
        <v>135</v>
      </c>
      <c r="E369" s="162" t="s">
        <v>1</v>
      </c>
      <c r="F369" s="163" t="s">
        <v>138</v>
      </c>
      <c r="H369" s="164">
        <v>11.75</v>
      </c>
      <c r="I369" s="165"/>
      <c r="L369" s="161"/>
      <c r="M369" s="166"/>
      <c r="T369" s="167"/>
      <c r="AT369" s="162" t="s">
        <v>135</v>
      </c>
      <c r="AU369" s="162" t="s">
        <v>133</v>
      </c>
      <c r="AV369" s="14" t="s">
        <v>132</v>
      </c>
      <c r="AW369" s="14" t="s">
        <v>30</v>
      </c>
      <c r="AX369" s="14" t="s">
        <v>81</v>
      </c>
      <c r="AY369" s="162" t="s">
        <v>126</v>
      </c>
    </row>
    <row r="370" spans="2:65" s="1" customFormat="1" ht="24.2" customHeight="1">
      <c r="B370" s="132"/>
      <c r="C370" s="133" t="s">
        <v>449</v>
      </c>
      <c r="D370" s="133" t="s">
        <v>128</v>
      </c>
      <c r="E370" s="134" t="s">
        <v>450</v>
      </c>
      <c r="F370" s="135" t="s">
        <v>451</v>
      </c>
      <c r="G370" s="136" t="s">
        <v>418</v>
      </c>
      <c r="H370" s="137">
        <v>105.75</v>
      </c>
      <c r="I370" s="138"/>
      <c r="J370" s="139">
        <f>ROUND(I370*H370,2)</f>
        <v>0</v>
      </c>
      <c r="K370" s="140"/>
      <c r="L370" s="31"/>
      <c r="M370" s="141" t="s">
        <v>1</v>
      </c>
      <c r="N370" s="142" t="s">
        <v>39</v>
      </c>
      <c r="P370" s="143">
        <f>O370*H370</f>
        <v>0</v>
      </c>
      <c r="Q370" s="143">
        <v>0</v>
      </c>
      <c r="R370" s="143">
        <f>Q370*H370</f>
        <v>0</v>
      </c>
      <c r="S370" s="143">
        <v>0</v>
      </c>
      <c r="T370" s="144">
        <f>S370*H370</f>
        <v>0</v>
      </c>
      <c r="AR370" s="145" t="s">
        <v>132</v>
      </c>
      <c r="AT370" s="145" t="s">
        <v>128</v>
      </c>
      <c r="AU370" s="145" t="s">
        <v>133</v>
      </c>
      <c r="AY370" s="16" t="s">
        <v>126</v>
      </c>
      <c r="BE370" s="146">
        <f>IF(N370="základní",J370,0)</f>
        <v>0</v>
      </c>
      <c r="BF370" s="146">
        <f>IF(N370="snížená",J370,0)</f>
        <v>0</v>
      </c>
      <c r="BG370" s="146">
        <f>IF(N370="zákl. přenesená",J370,0)</f>
        <v>0</v>
      </c>
      <c r="BH370" s="146">
        <f>IF(N370="sníž. přenesená",J370,0)</f>
        <v>0</v>
      </c>
      <c r="BI370" s="146">
        <f>IF(N370="nulová",J370,0)</f>
        <v>0</v>
      </c>
      <c r="BJ370" s="16" t="s">
        <v>133</v>
      </c>
      <c r="BK370" s="146">
        <f>ROUND(I370*H370,2)</f>
        <v>0</v>
      </c>
      <c r="BL370" s="16" t="s">
        <v>132</v>
      </c>
      <c r="BM370" s="145" t="s">
        <v>452</v>
      </c>
    </row>
    <row r="371" spans="2:65" s="13" customFormat="1">
      <c r="B371" s="154"/>
      <c r="D371" s="148" t="s">
        <v>135</v>
      </c>
      <c r="F371" s="156" t="s">
        <v>453</v>
      </c>
      <c r="H371" s="157">
        <v>105.75</v>
      </c>
      <c r="I371" s="158"/>
      <c r="L371" s="154"/>
      <c r="M371" s="159"/>
      <c r="T371" s="160"/>
      <c r="AT371" s="155" t="s">
        <v>135</v>
      </c>
      <c r="AU371" s="155" t="s">
        <v>133</v>
      </c>
      <c r="AV371" s="13" t="s">
        <v>133</v>
      </c>
      <c r="AW371" s="13" t="s">
        <v>3</v>
      </c>
      <c r="AX371" s="13" t="s">
        <v>81</v>
      </c>
      <c r="AY371" s="155" t="s">
        <v>126</v>
      </c>
    </row>
    <row r="372" spans="2:65" s="1" customFormat="1" ht="37.9" customHeight="1">
      <c r="B372" s="132"/>
      <c r="C372" s="133" t="s">
        <v>454</v>
      </c>
      <c r="D372" s="133" t="s">
        <v>128</v>
      </c>
      <c r="E372" s="134" t="s">
        <v>455</v>
      </c>
      <c r="F372" s="135" t="s">
        <v>456</v>
      </c>
      <c r="G372" s="136" t="s">
        <v>418</v>
      </c>
      <c r="H372" s="137">
        <v>11.75</v>
      </c>
      <c r="I372" s="138"/>
      <c r="J372" s="139">
        <f>ROUND(I372*H372,2)</f>
        <v>0</v>
      </c>
      <c r="K372" s="140"/>
      <c r="L372" s="31"/>
      <c r="M372" s="141" t="s">
        <v>1</v>
      </c>
      <c r="N372" s="142" t="s">
        <v>39</v>
      </c>
      <c r="P372" s="143">
        <f>O372*H372</f>
        <v>0</v>
      </c>
      <c r="Q372" s="143">
        <v>0</v>
      </c>
      <c r="R372" s="143">
        <f>Q372*H372</f>
        <v>0</v>
      </c>
      <c r="S372" s="143">
        <v>0</v>
      </c>
      <c r="T372" s="144">
        <f>S372*H372</f>
        <v>0</v>
      </c>
      <c r="AR372" s="145" t="s">
        <v>132</v>
      </c>
      <c r="AT372" s="145" t="s">
        <v>128</v>
      </c>
      <c r="AU372" s="145" t="s">
        <v>133</v>
      </c>
      <c r="AY372" s="16" t="s">
        <v>126</v>
      </c>
      <c r="BE372" s="146">
        <f>IF(N372="základní",J372,0)</f>
        <v>0</v>
      </c>
      <c r="BF372" s="146">
        <f>IF(N372="snížená",J372,0)</f>
        <v>0</v>
      </c>
      <c r="BG372" s="146">
        <f>IF(N372="zákl. přenesená",J372,0)</f>
        <v>0</v>
      </c>
      <c r="BH372" s="146">
        <f>IF(N372="sníž. přenesená",J372,0)</f>
        <v>0</v>
      </c>
      <c r="BI372" s="146">
        <f>IF(N372="nulová",J372,0)</f>
        <v>0</v>
      </c>
      <c r="BJ372" s="16" t="s">
        <v>133</v>
      </c>
      <c r="BK372" s="146">
        <f>ROUND(I372*H372,2)</f>
        <v>0</v>
      </c>
      <c r="BL372" s="16" t="s">
        <v>132</v>
      </c>
      <c r="BM372" s="145" t="s">
        <v>457</v>
      </c>
    </row>
    <row r="373" spans="2:65" s="13" customFormat="1">
      <c r="B373" s="154"/>
      <c r="D373" s="148" t="s">
        <v>135</v>
      </c>
      <c r="E373" s="155" t="s">
        <v>1</v>
      </c>
      <c r="F373" s="156" t="s">
        <v>448</v>
      </c>
      <c r="H373" s="157">
        <v>11.75</v>
      </c>
      <c r="I373" s="158"/>
      <c r="L373" s="154"/>
      <c r="M373" s="159"/>
      <c r="T373" s="160"/>
      <c r="AT373" s="155" t="s">
        <v>135</v>
      </c>
      <c r="AU373" s="155" t="s">
        <v>133</v>
      </c>
      <c r="AV373" s="13" t="s">
        <v>133</v>
      </c>
      <c r="AW373" s="13" t="s">
        <v>30</v>
      </c>
      <c r="AX373" s="13" t="s">
        <v>73</v>
      </c>
      <c r="AY373" s="155" t="s">
        <v>126</v>
      </c>
    </row>
    <row r="374" spans="2:65" s="14" customFormat="1">
      <c r="B374" s="161"/>
      <c r="D374" s="148" t="s">
        <v>135</v>
      </c>
      <c r="E374" s="162" t="s">
        <v>1</v>
      </c>
      <c r="F374" s="163" t="s">
        <v>138</v>
      </c>
      <c r="H374" s="164">
        <v>11.75</v>
      </c>
      <c r="I374" s="165"/>
      <c r="L374" s="161"/>
      <c r="M374" s="166"/>
      <c r="T374" s="167"/>
      <c r="AT374" s="162" t="s">
        <v>135</v>
      </c>
      <c r="AU374" s="162" t="s">
        <v>133</v>
      </c>
      <c r="AV374" s="14" t="s">
        <v>132</v>
      </c>
      <c r="AW374" s="14" t="s">
        <v>30</v>
      </c>
      <c r="AX374" s="14" t="s">
        <v>81</v>
      </c>
      <c r="AY374" s="162" t="s">
        <v>126</v>
      </c>
    </row>
    <row r="375" spans="2:65" s="1" customFormat="1" ht="44.25" customHeight="1">
      <c r="B375" s="132"/>
      <c r="C375" s="133" t="s">
        <v>458</v>
      </c>
      <c r="D375" s="133" t="s">
        <v>128</v>
      </c>
      <c r="E375" s="134" t="s">
        <v>459</v>
      </c>
      <c r="F375" s="135" t="s">
        <v>460</v>
      </c>
      <c r="G375" s="136" t="s">
        <v>418</v>
      </c>
      <c r="H375" s="137">
        <v>14.5</v>
      </c>
      <c r="I375" s="138"/>
      <c r="J375" s="139">
        <f>ROUND(I375*H375,2)</f>
        <v>0</v>
      </c>
      <c r="K375" s="140"/>
      <c r="L375" s="31"/>
      <c r="M375" s="141" t="s">
        <v>1</v>
      </c>
      <c r="N375" s="142" t="s">
        <v>39</v>
      </c>
      <c r="P375" s="143">
        <f>O375*H375</f>
        <v>0</v>
      </c>
      <c r="Q375" s="143">
        <v>0</v>
      </c>
      <c r="R375" s="143">
        <f>Q375*H375</f>
        <v>0</v>
      </c>
      <c r="S375" s="143">
        <v>0</v>
      </c>
      <c r="T375" s="144">
        <f>S375*H375</f>
        <v>0</v>
      </c>
      <c r="AR375" s="145" t="s">
        <v>132</v>
      </c>
      <c r="AT375" s="145" t="s">
        <v>128</v>
      </c>
      <c r="AU375" s="145" t="s">
        <v>133</v>
      </c>
      <c r="AY375" s="16" t="s">
        <v>126</v>
      </c>
      <c r="BE375" s="146">
        <f>IF(N375="základní",J375,0)</f>
        <v>0</v>
      </c>
      <c r="BF375" s="146">
        <f>IF(N375="snížená",J375,0)</f>
        <v>0</v>
      </c>
      <c r="BG375" s="146">
        <f>IF(N375="zákl. přenesená",J375,0)</f>
        <v>0</v>
      </c>
      <c r="BH375" s="146">
        <f>IF(N375="sníž. přenesená",J375,0)</f>
        <v>0</v>
      </c>
      <c r="BI375" s="146">
        <f>IF(N375="nulová",J375,0)</f>
        <v>0</v>
      </c>
      <c r="BJ375" s="16" t="s">
        <v>133</v>
      </c>
      <c r="BK375" s="146">
        <f>ROUND(I375*H375,2)</f>
        <v>0</v>
      </c>
      <c r="BL375" s="16" t="s">
        <v>132</v>
      </c>
      <c r="BM375" s="145" t="s">
        <v>461</v>
      </c>
    </row>
    <row r="376" spans="2:65" s="13" customFormat="1">
      <c r="B376" s="154"/>
      <c r="D376" s="148" t="s">
        <v>135</v>
      </c>
      <c r="E376" s="155" t="s">
        <v>1</v>
      </c>
      <c r="F376" s="156" t="s">
        <v>438</v>
      </c>
      <c r="H376" s="157">
        <v>14.5</v>
      </c>
      <c r="I376" s="158"/>
      <c r="L376" s="154"/>
      <c r="M376" s="159"/>
      <c r="T376" s="160"/>
      <c r="AT376" s="155" t="s">
        <v>135</v>
      </c>
      <c r="AU376" s="155" t="s">
        <v>133</v>
      </c>
      <c r="AV376" s="13" t="s">
        <v>133</v>
      </c>
      <c r="AW376" s="13" t="s">
        <v>30</v>
      </c>
      <c r="AX376" s="13" t="s">
        <v>73</v>
      </c>
      <c r="AY376" s="155" t="s">
        <v>126</v>
      </c>
    </row>
    <row r="377" spans="2:65" s="14" customFormat="1">
      <c r="B377" s="161"/>
      <c r="D377" s="148" t="s">
        <v>135</v>
      </c>
      <c r="E377" s="162" t="s">
        <v>1</v>
      </c>
      <c r="F377" s="163" t="s">
        <v>138</v>
      </c>
      <c r="H377" s="164">
        <v>14.5</v>
      </c>
      <c r="I377" s="165"/>
      <c r="L377" s="161"/>
      <c r="M377" s="166"/>
      <c r="T377" s="167"/>
      <c r="AT377" s="162" t="s">
        <v>135</v>
      </c>
      <c r="AU377" s="162" t="s">
        <v>133</v>
      </c>
      <c r="AV377" s="14" t="s">
        <v>132</v>
      </c>
      <c r="AW377" s="14" t="s">
        <v>30</v>
      </c>
      <c r="AX377" s="14" t="s">
        <v>81</v>
      </c>
      <c r="AY377" s="162" t="s">
        <v>126</v>
      </c>
    </row>
    <row r="378" spans="2:65" s="11" customFormat="1" ht="22.9" customHeight="1">
      <c r="B378" s="120"/>
      <c r="D378" s="121" t="s">
        <v>72</v>
      </c>
      <c r="E378" s="130" t="s">
        <v>462</v>
      </c>
      <c r="F378" s="130" t="s">
        <v>463</v>
      </c>
      <c r="I378" s="123"/>
      <c r="J378" s="131">
        <f>BK378</f>
        <v>0</v>
      </c>
      <c r="L378" s="120"/>
      <c r="M378" s="125"/>
      <c r="P378" s="126">
        <f>SUM(P379:P380)</f>
        <v>0</v>
      </c>
      <c r="R378" s="126">
        <f>SUM(R379:R380)</f>
        <v>0</v>
      </c>
      <c r="T378" s="127">
        <f>SUM(T379:T380)</f>
        <v>0</v>
      </c>
      <c r="AR378" s="121" t="s">
        <v>81</v>
      </c>
      <c r="AT378" s="128" t="s">
        <v>72</v>
      </c>
      <c r="AU378" s="128" t="s">
        <v>81</v>
      </c>
      <c r="AY378" s="121" t="s">
        <v>126</v>
      </c>
      <c r="BK378" s="129">
        <f>SUM(BK379:BK380)</f>
        <v>0</v>
      </c>
    </row>
    <row r="379" spans="2:65" s="1" customFormat="1" ht="21.75" customHeight="1">
      <c r="B379" s="132"/>
      <c r="C379" s="133" t="s">
        <v>464</v>
      </c>
      <c r="D379" s="133" t="s">
        <v>128</v>
      </c>
      <c r="E379" s="134" t="s">
        <v>465</v>
      </c>
      <c r="F379" s="135" t="s">
        <v>466</v>
      </c>
      <c r="G379" s="136" t="s">
        <v>418</v>
      </c>
      <c r="H379" s="137">
        <v>49.273000000000003</v>
      </c>
      <c r="I379" s="138"/>
      <c r="J379" s="139">
        <f>ROUND(I379*H379,2)</f>
        <v>0</v>
      </c>
      <c r="K379" s="140"/>
      <c r="L379" s="31"/>
      <c r="M379" s="141" t="s">
        <v>1</v>
      </c>
      <c r="N379" s="142" t="s">
        <v>39</v>
      </c>
      <c r="P379" s="143">
        <f>O379*H379</f>
        <v>0</v>
      </c>
      <c r="Q379" s="143">
        <v>0</v>
      </c>
      <c r="R379" s="143">
        <f>Q379*H379</f>
        <v>0</v>
      </c>
      <c r="S379" s="143">
        <v>0</v>
      </c>
      <c r="T379" s="144">
        <f>S379*H379</f>
        <v>0</v>
      </c>
      <c r="AR379" s="145" t="s">
        <v>132</v>
      </c>
      <c r="AT379" s="145" t="s">
        <v>128</v>
      </c>
      <c r="AU379" s="145" t="s">
        <v>133</v>
      </c>
      <c r="AY379" s="16" t="s">
        <v>126</v>
      </c>
      <c r="BE379" s="146">
        <f>IF(N379="základní",J379,0)</f>
        <v>0</v>
      </c>
      <c r="BF379" s="146">
        <f>IF(N379="snížená",J379,0)</f>
        <v>0</v>
      </c>
      <c r="BG379" s="146">
        <f>IF(N379="zákl. přenesená",J379,0)</f>
        <v>0</v>
      </c>
      <c r="BH379" s="146">
        <f>IF(N379="sníž. přenesená",J379,0)</f>
        <v>0</v>
      </c>
      <c r="BI379" s="146">
        <f>IF(N379="nulová",J379,0)</f>
        <v>0</v>
      </c>
      <c r="BJ379" s="16" t="s">
        <v>133</v>
      </c>
      <c r="BK379" s="146">
        <f>ROUND(I379*H379,2)</f>
        <v>0</v>
      </c>
      <c r="BL379" s="16" t="s">
        <v>132</v>
      </c>
      <c r="BM379" s="145" t="s">
        <v>467</v>
      </c>
    </row>
    <row r="380" spans="2:65" s="1" customFormat="1" ht="24.2" customHeight="1">
      <c r="B380" s="132"/>
      <c r="C380" s="133" t="s">
        <v>468</v>
      </c>
      <c r="D380" s="133" t="s">
        <v>128</v>
      </c>
      <c r="E380" s="134" t="s">
        <v>469</v>
      </c>
      <c r="F380" s="135" t="s">
        <v>470</v>
      </c>
      <c r="G380" s="136" t="s">
        <v>418</v>
      </c>
      <c r="H380" s="137">
        <v>49.273000000000003</v>
      </c>
      <c r="I380" s="138"/>
      <c r="J380" s="139">
        <f>ROUND(I380*H380,2)</f>
        <v>0</v>
      </c>
      <c r="K380" s="140"/>
      <c r="L380" s="31"/>
      <c r="M380" s="141" t="s">
        <v>1</v>
      </c>
      <c r="N380" s="142" t="s">
        <v>39</v>
      </c>
      <c r="P380" s="143">
        <f>O380*H380</f>
        <v>0</v>
      </c>
      <c r="Q380" s="143">
        <v>0</v>
      </c>
      <c r="R380" s="143">
        <f>Q380*H380</f>
        <v>0</v>
      </c>
      <c r="S380" s="143">
        <v>0</v>
      </c>
      <c r="T380" s="144">
        <f>S380*H380</f>
        <v>0</v>
      </c>
      <c r="AR380" s="145" t="s">
        <v>132</v>
      </c>
      <c r="AT380" s="145" t="s">
        <v>128</v>
      </c>
      <c r="AU380" s="145" t="s">
        <v>133</v>
      </c>
      <c r="AY380" s="16" t="s">
        <v>126</v>
      </c>
      <c r="BE380" s="146">
        <f>IF(N380="základní",J380,0)</f>
        <v>0</v>
      </c>
      <c r="BF380" s="146">
        <f>IF(N380="snížená",J380,0)</f>
        <v>0</v>
      </c>
      <c r="BG380" s="146">
        <f>IF(N380="zákl. přenesená",J380,0)</f>
        <v>0</v>
      </c>
      <c r="BH380" s="146">
        <f>IF(N380="sníž. přenesená",J380,0)</f>
        <v>0</v>
      </c>
      <c r="BI380" s="146">
        <f>IF(N380="nulová",J380,0)</f>
        <v>0</v>
      </c>
      <c r="BJ380" s="16" t="s">
        <v>133</v>
      </c>
      <c r="BK380" s="146">
        <f>ROUND(I380*H380,2)</f>
        <v>0</v>
      </c>
      <c r="BL380" s="16" t="s">
        <v>132</v>
      </c>
      <c r="BM380" s="145" t="s">
        <v>471</v>
      </c>
    </row>
    <row r="381" spans="2:65" s="11" customFormat="1" ht="25.9" customHeight="1">
      <c r="B381" s="120"/>
      <c r="D381" s="121" t="s">
        <v>72</v>
      </c>
      <c r="E381" s="122" t="s">
        <v>472</v>
      </c>
      <c r="F381" s="122" t="s">
        <v>473</v>
      </c>
      <c r="I381" s="123"/>
      <c r="J381" s="124">
        <f>BK381</f>
        <v>0</v>
      </c>
      <c r="L381" s="120"/>
      <c r="M381" s="125"/>
      <c r="P381" s="126">
        <f>P382+P427+P457+P497+P616+P657+P669</f>
        <v>0</v>
      </c>
      <c r="R381" s="126">
        <f>R382+R427+R457+R497+R616+R657+R669</f>
        <v>36.886226300000004</v>
      </c>
      <c r="T381" s="127">
        <f>T382+T427+T457+T497+T616+T657+T669</f>
        <v>30.174101980000003</v>
      </c>
      <c r="AR381" s="121" t="s">
        <v>133</v>
      </c>
      <c r="AT381" s="128" t="s">
        <v>72</v>
      </c>
      <c r="AU381" s="128" t="s">
        <v>73</v>
      </c>
      <c r="AY381" s="121" t="s">
        <v>126</v>
      </c>
      <c r="BK381" s="129">
        <f>BK382+BK427+BK457+BK497+BK616+BK657+BK669</f>
        <v>0</v>
      </c>
    </row>
    <row r="382" spans="2:65" s="11" customFormat="1" ht="22.9" customHeight="1">
      <c r="B382" s="120"/>
      <c r="D382" s="121" t="s">
        <v>72</v>
      </c>
      <c r="E382" s="130" t="s">
        <v>474</v>
      </c>
      <c r="F382" s="130" t="s">
        <v>475</v>
      </c>
      <c r="I382" s="123"/>
      <c r="J382" s="131">
        <f>BK382</f>
        <v>0</v>
      </c>
      <c r="L382" s="120"/>
      <c r="M382" s="125"/>
      <c r="P382" s="126">
        <f>SUM(P383:P426)</f>
        <v>0</v>
      </c>
      <c r="R382" s="126">
        <f>SUM(R383:R426)</f>
        <v>1.4777961400000001</v>
      </c>
      <c r="T382" s="127">
        <f>SUM(T383:T426)</f>
        <v>0</v>
      </c>
      <c r="AR382" s="121" t="s">
        <v>133</v>
      </c>
      <c r="AT382" s="128" t="s">
        <v>72</v>
      </c>
      <c r="AU382" s="128" t="s">
        <v>81</v>
      </c>
      <c r="AY382" s="121" t="s">
        <v>126</v>
      </c>
      <c r="BK382" s="129">
        <f>SUM(BK383:BK426)</f>
        <v>0</v>
      </c>
    </row>
    <row r="383" spans="2:65" s="1" customFormat="1" ht="24.2" customHeight="1">
      <c r="B383" s="132"/>
      <c r="C383" s="133" t="s">
        <v>476</v>
      </c>
      <c r="D383" s="133" t="s">
        <v>128</v>
      </c>
      <c r="E383" s="134" t="s">
        <v>477</v>
      </c>
      <c r="F383" s="135" t="s">
        <v>478</v>
      </c>
      <c r="G383" s="136" t="s">
        <v>131</v>
      </c>
      <c r="H383" s="137">
        <v>190.547</v>
      </c>
      <c r="I383" s="138"/>
      <c r="J383" s="139">
        <f>ROUND(I383*H383,2)</f>
        <v>0</v>
      </c>
      <c r="K383" s="140"/>
      <c r="L383" s="31"/>
      <c r="M383" s="141" t="s">
        <v>1</v>
      </c>
      <c r="N383" s="142" t="s">
        <v>39</v>
      </c>
      <c r="P383" s="143">
        <f>O383*H383</f>
        <v>0</v>
      </c>
      <c r="Q383" s="143">
        <v>0</v>
      </c>
      <c r="R383" s="143">
        <f>Q383*H383</f>
        <v>0</v>
      </c>
      <c r="S383" s="143">
        <v>0</v>
      </c>
      <c r="T383" s="144">
        <f>S383*H383</f>
        <v>0</v>
      </c>
      <c r="AR383" s="145" t="s">
        <v>207</v>
      </c>
      <c r="AT383" s="145" t="s">
        <v>128</v>
      </c>
      <c r="AU383" s="145" t="s">
        <v>133</v>
      </c>
      <c r="AY383" s="16" t="s">
        <v>126</v>
      </c>
      <c r="BE383" s="146">
        <f>IF(N383="základní",J383,0)</f>
        <v>0</v>
      </c>
      <c r="BF383" s="146">
        <f>IF(N383="snížená",J383,0)</f>
        <v>0</v>
      </c>
      <c r="BG383" s="146">
        <f>IF(N383="zákl. přenesená",J383,0)</f>
        <v>0</v>
      </c>
      <c r="BH383" s="146">
        <f>IF(N383="sníž. přenesená",J383,0)</f>
        <v>0</v>
      </c>
      <c r="BI383" s="146">
        <f>IF(N383="nulová",J383,0)</f>
        <v>0</v>
      </c>
      <c r="BJ383" s="16" t="s">
        <v>133</v>
      </c>
      <c r="BK383" s="146">
        <f>ROUND(I383*H383,2)</f>
        <v>0</v>
      </c>
      <c r="BL383" s="16" t="s">
        <v>207</v>
      </c>
      <c r="BM383" s="145" t="s">
        <v>479</v>
      </c>
    </row>
    <row r="384" spans="2:65" s="12" customFormat="1">
      <c r="B384" s="147"/>
      <c r="D384" s="148" t="s">
        <v>135</v>
      </c>
      <c r="E384" s="149" t="s">
        <v>1</v>
      </c>
      <c r="F384" s="150" t="s">
        <v>136</v>
      </c>
      <c r="H384" s="149" t="s">
        <v>1</v>
      </c>
      <c r="I384" s="151"/>
      <c r="L384" s="147"/>
      <c r="M384" s="152"/>
      <c r="T384" s="153"/>
      <c r="AT384" s="149" t="s">
        <v>135</v>
      </c>
      <c r="AU384" s="149" t="s">
        <v>133</v>
      </c>
      <c r="AV384" s="12" t="s">
        <v>81</v>
      </c>
      <c r="AW384" s="12" t="s">
        <v>30</v>
      </c>
      <c r="AX384" s="12" t="s">
        <v>73</v>
      </c>
      <c r="AY384" s="149" t="s">
        <v>126</v>
      </c>
    </row>
    <row r="385" spans="2:65" s="12" customFormat="1" ht="22.5">
      <c r="B385" s="147"/>
      <c r="D385" s="148" t="s">
        <v>135</v>
      </c>
      <c r="E385" s="149" t="s">
        <v>1</v>
      </c>
      <c r="F385" s="150" t="s">
        <v>259</v>
      </c>
      <c r="H385" s="149" t="s">
        <v>1</v>
      </c>
      <c r="I385" s="151"/>
      <c r="L385" s="147"/>
      <c r="M385" s="152"/>
      <c r="T385" s="153"/>
      <c r="AT385" s="149" t="s">
        <v>135</v>
      </c>
      <c r="AU385" s="149" t="s">
        <v>133</v>
      </c>
      <c r="AV385" s="12" t="s">
        <v>81</v>
      </c>
      <c r="AW385" s="12" t="s">
        <v>30</v>
      </c>
      <c r="AX385" s="12" t="s">
        <v>73</v>
      </c>
      <c r="AY385" s="149" t="s">
        <v>126</v>
      </c>
    </row>
    <row r="386" spans="2:65" s="13" customFormat="1">
      <c r="B386" s="154"/>
      <c r="D386" s="148" t="s">
        <v>135</v>
      </c>
      <c r="E386" s="155" t="s">
        <v>1</v>
      </c>
      <c r="F386" s="156" t="s">
        <v>260</v>
      </c>
      <c r="H386" s="157">
        <v>102.026</v>
      </c>
      <c r="I386" s="158"/>
      <c r="L386" s="154"/>
      <c r="M386" s="159"/>
      <c r="T386" s="160"/>
      <c r="AT386" s="155" t="s">
        <v>135</v>
      </c>
      <c r="AU386" s="155" t="s">
        <v>133</v>
      </c>
      <c r="AV386" s="13" t="s">
        <v>133</v>
      </c>
      <c r="AW386" s="13" t="s">
        <v>30</v>
      </c>
      <c r="AX386" s="13" t="s">
        <v>73</v>
      </c>
      <c r="AY386" s="155" t="s">
        <v>126</v>
      </c>
    </row>
    <row r="387" spans="2:65" s="12" customFormat="1">
      <c r="B387" s="147"/>
      <c r="D387" s="148" t="s">
        <v>135</v>
      </c>
      <c r="E387" s="149" t="s">
        <v>1</v>
      </c>
      <c r="F387" s="150" t="s">
        <v>235</v>
      </c>
      <c r="H387" s="149" t="s">
        <v>1</v>
      </c>
      <c r="I387" s="151"/>
      <c r="L387" s="147"/>
      <c r="M387" s="152"/>
      <c r="T387" s="153"/>
      <c r="AT387" s="149" t="s">
        <v>135</v>
      </c>
      <c r="AU387" s="149" t="s">
        <v>133</v>
      </c>
      <c r="AV387" s="12" t="s">
        <v>81</v>
      </c>
      <c r="AW387" s="12" t="s">
        <v>30</v>
      </c>
      <c r="AX387" s="12" t="s">
        <v>73</v>
      </c>
      <c r="AY387" s="149" t="s">
        <v>126</v>
      </c>
    </row>
    <row r="388" spans="2:65" s="13" customFormat="1">
      <c r="B388" s="154"/>
      <c r="D388" s="148" t="s">
        <v>135</v>
      </c>
      <c r="E388" s="155" t="s">
        <v>1</v>
      </c>
      <c r="F388" s="156" t="s">
        <v>236</v>
      </c>
      <c r="H388" s="157">
        <v>101.45</v>
      </c>
      <c r="I388" s="158"/>
      <c r="L388" s="154"/>
      <c r="M388" s="159"/>
      <c r="T388" s="160"/>
      <c r="AT388" s="155" t="s">
        <v>135</v>
      </c>
      <c r="AU388" s="155" t="s">
        <v>133</v>
      </c>
      <c r="AV388" s="13" t="s">
        <v>133</v>
      </c>
      <c r="AW388" s="13" t="s">
        <v>30</v>
      </c>
      <c r="AX388" s="13" t="s">
        <v>73</v>
      </c>
      <c r="AY388" s="155" t="s">
        <v>126</v>
      </c>
    </row>
    <row r="389" spans="2:65" s="12" customFormat="1">
      <c r="B389" s="147"/>
      <c r="D389" s="148" t="s">
        <v>135</v>
      </c>
      <c r="E389" s="149" t="s">
        <v>1</v>
      </c>
      <c r="F389" s="150" t="s">
        <v>237</v>
      </c>
      <c r="H389" s="149" t="s">
        <v>1</v>
      </c>
      <c r="I389" s="151"/>
      <c r="L389" s="147"/>
      <c r="M389" s="152"/>
      <c r="T389" s="153"/>
      <c r="AT389" s="149" t="s">
        <v>135</v>
      </c>
      <c r="AU389" s="149" t="s">
        <v>133</v>
      </c>
      <c r="AV389" s="12" t="s">
        <v>81</v>
      </c>
      <c r="AW389" s="12" t="s">
        <v>30</v>
      </c>
      <c r="AX389" s="12" t="s">
        <v>73</v>
      </c>
      <c r="AY389" s="149" t="s">
        <v>126</v>
      </c>
    </row>
    <row r="390" spans="2:65" s="13" customFormat="1">
      <c r="B390" s="154"/>
      <c r="D390" s="148" t="s">
        <v>135</v>
      </c>
      <c r="E390" s="155" t="s">
        <v>1</v>
      </c>
      <c r="F390" s="156" t="s">
        <v>238</v>
      </c>
      <c r="H390" s="157">
        <v>-12.929</v>
      </c>
      <c r="I390" s="158"/>
      <c r="L390" s="154"/>
      <c r="M390" s="159"/>
      <c r="T390" s="160"/>
      <c r="AT390" s="155" t="s">
        <v>135</v>
      </c>
      <c r="AU390" s="155" t="s">
        <v>133</v>
      </c>
      <c r="AV390" s="13" t="s">
        <v>133</v>
      </c>
      <c r="AW390" s="13" t="s">
        <v>30</v>
      </c>
      <c r="AX390" s="13" t="s">
        <v>73</v>
      </c>
      <c r="AY390" s="155" t="s">
        <v>126</v>
      </c>
    </row>
    <row r="391" spans="2:65" s="14" customFormat="1">
      <c r="B391" s="161"/>
      <c r="D391" s="148" t="s">
        <v>135</v>
      </c>
      <c r="E391" s="162" t="s">
        <v>1</v>
      </c>
      <c r="F391" s="163" t="s">
        <v>138</v>
      </c>
      <c r="H391" s="164">
        <v>190.547</v>
      </c>
      <c r="I391" s="165"/>
      <c r="L391" s="161"/>
      <c r="M391" s="166"/>
      <c r="T391" s="167"/>
      <c r="AT391" s="162" t="s">
        <v>135</v>
      </c>
      <c r="AU391" s="162" t="s">
        <v>133</v>
      </c>
      <c r="AV391" s="14" t="s">
        <v>132</v>
      </c>
      <c r="AW391" s="14" t="s">
        <v>30</v>
      </c>
      <c r="AX391" s="14" t="s">
        <v>81</v>
      </c>
      <c r="AY391" s="162" t="s">
        <v>126</v>
      </c>
    </row>
    <row r="392" spans="2:65" s="1" customFormat="1" ht="16.5" customHeight="1">
      <c r="B392" s="132"/>
      <c r="C392" s="168" t="s">
        <v>480</v>
      </c>
      <c r="D392" s="168" t="s">
        <v>184</v>
      </c>
      <c r="E392" s="169" t="s">
        <v>481</v>
      </c>
      <c r="F392" s="170" t="s">
        <v>482</v>
      </c>
      <c r="G392" s="171" t="s">
        <v>418</v>
      </c>
      <c r="H392" s="172">
        <v>6.5000000000000002E-2</v>
      </c>
      <c r="I392" s="173"/>
      <c r="J392" s="174">
        <f>ROUND(I392*H392,2)</f>
        <v>0</v>
      </c>
      <c r="K392" s="175"/>
      <c r="L392" s="176"/>
      <c r="M392" s="177" t="s">
        <v>1</v>
      </c>
      <c r="N392" s="178" t="s">
        <v>39</v>
      </c>
      <c r="P392" s="143">
        <f>O392*H392</f>
        <v>0</v>
      </c>
      <c r="Q392" s="143">
        <v>1</v>
      </c>
      <c r="R392" s="143">
        <f>Q392*H392</f>
        <v>6.5000000000000002E-2</v>
      </c>
      <c r="S392" s="143">
        <v>0</v>
      </c>
      <c r="T392" s="144">
        <f>S392*H392</f>
        <v>0</v>
      </c>
      <c r="AR392" s="145" t="s">
        <v>296</v>
      </c>
      <c r="AT392" s="145" t="s">
        <v>184</v>
      </c>
      <c r="AU392" s="145" t="s">
        <v>133</v>
      </c>
      <c r="AY392" s="16" t="s">
        <v>126</v>
      </c>
      <c r="BE392" s="146">
        <f>IF(N392="základní",J392,0)</f>
        <v>0</v>
      </c>
      <c r="BF392" s="146">
        <f>IF(N392="snížená",J392,0)</f>
        <v>0</v>
      </c>
      <c r="BG392" s="146">
        <f>IF(N392="zákl. přenesená",J392,0)</f>
        <v>0</v>
      </c>
      <c r="BH392" s="146">
        <f>IF(N392="sníž. přenesená",J392,0)</f>
        <v>0</v>
      </c>
      <c r="BI392" s="146">
        <f>IF(N392="nulová",J392,0)</f>
        <v>0</v>
      </c>
      <c r="BJ392" s="16" t="s">
        <v>133</v>
      </c>
      <c r="BK392" s="146">
        <f>ROUND(I392*H392,2)</f>
        <v>0</v>
      </c>
      <c r="BL392" s="16" t="s">
        <v>207</v>
      </c>
      <c r="BM392" s="145" t="s">
        <v>483</v>
      </c>
    </row>
    <row r="393" spans="2:65" s="13" customFormat="1">
      <c r="B393" s="154"/>
      <c r="D393" s="148" t="s">
        <v>135</v>
      </c>
      <c r="F393" s="156" t="s">
        <v>484</v>
      </c>
      <c r="H393" s="157">
        <v>6.5000000000000002E-2</v>
      </c>
      <c r="I393" s="158"/>
      <c r="L393" s="154"/>
      <c r="M393" s="159"/>
      <c r="T393" s="160"/>
      <c r="AT393" s="155" t="s">
        <v>135</v>
      </c>
      <c r="AU393" s="155" t="s">
        <v>133</v>
      </c>
      <c r="AV393" s="13" t="s">
        <v>133</v>
      </c>
      <c r="AW393" s="13" t="s">
        <v>3</v>
      </c>
      <c r="AX393" s="13" t="s">
        <v>81</v>
      </c>
      <c r="AY393" s="155" t="s">
        <v>126</v>
      </c>
    </row>
    <row r="394" spans="2:65" s="1" customFormat="1" ht="24.2" customHeight="1">
      <c r="B394" s="132"/>
      <c r="C394" s="133" t="s">
        <v>485</v>
      </c>
      <c r="D394" s="133" t="s">
        <v>128</v>
      </c>
      <c r="E394" s="134" t="s">
        <v>486</v>
      </c>
      <c r="F394" s="135" t="s">
        <v>487</v>
      </c>
      <c r="G394" s="136" t="s">
        <v>131</v>
      </c>
      <c r="H394" s="137">
        <v>102.026</v>
      </c>
      <c r="I394" s="138"/>
      <c r="J394" s="139">
        <f>ROUND(I394*H394,2)</f>
        <v>0</v>
      </c>
      <c r="K394" s="140"/>
      <c r="L394" s="31"/>
      <c r="M394" s="141" t="s">
        <v>1</v>
      </c>
      <c r="N394" s="142" t="s">
        <v>39</v>
      </c>
      <c r="P394" s="143">
        <f>O394*H394</f>
        <v>0</v>
      </c>
      <c r="Q394" s="143">
        <v>0</v>
      </c>
      <c r="R394" s="143">
        <f>Q394*H394</f>
        <v>0</v>
      </c>
      <c r="S394" s="143">
        <v>0</v>
      </c>
      <c r="T394" s="144">
        <f>S394*H394</f>
        <v>0</v>
      </c>
      <c r="AR394" s="145" t="s">
        <v>207</v>
      </c>
      <c r="AT394" s="145" t="s">
        <v>128</v>
      </c>
      <c r="AU394" s="145" t="s">
        <v>133</v>
      </c>
      <c r="AY394" s="16" t="s">
        <v>126</v>
      </c>
      <c r="BE394" s="146">
        <f>IF(N394="základní",J394,0)</f>
        <v>0</v>
      </c>
      <c r="BF394" s="146">
        <f>IF(N394="snížená",J394,0)</f>
        <v>0</v>
      </c>
      <c r="BG394" s="146">
        <f>IF(N394="zákl. přenesená",J394,0)</f>
        <v>0</v>
      </c>
      <c r="BH394" s="146">
        <f>IF(N394="sníž. přenesená",J394,0)</f>
        <v>0</v>
      </c>
      <c r="BI394" s="146">
        <f>IF(N394="nulová",J394,0)</f>
        <v>0</v>
      </c>
      <c r="BJ394" s="16" t="s">
        <v>133</v>
      </c>
      <c r="BK394" s="146">
        <f>ROUND(I394*H394,2)</f>
        <v>0</v>
      </c>
      <c r="BL394" s="16" t="s">
        <v>207</v>
      </c>
      <c r="BM394" s="145" t="s">
        <v>488</v>
      </c>
    </row>
    <row r="395" spans="2:65" s="12" customFormat="1">
      <c r="B395" s="147"/>
      <c r="D395" s="148" t="s">
        <v>135</v>
      </c>
      <c r="E395" s="149" t="s">
        <v>1</v>
      </c>
      <c r="F395" s="150" t="s">
        <v>136</v>
      </c>
      <c r="H395" s="149" t="s">
        <v>1</v>
      </c>
      <c r="I395" s="151"/>
      <c r="L395" s="147"/>
      <c r="M395" s="152"/>
      <c r="T395" s="153"/>
      <c r="AT395" s="149" t="s">
        <v>135</v>
      </c>
      <c r="AU395" s="149" t="s">
        <v>133</v>
      </c>
      <c r="AV395" s="12" t="s">
        <v>81</v>
      </c>
      <c r="AW395" s="12" t="s">
        <v>30</v>
      </c>
      <c r="AX395" s="12" t="s">
        <v>73</v>
      </c>
      <c r="AY395" s="149" t="s">
        <v>126</v>
      </c>
    </row>
    <row r="396" spans="2:65" s="12" customFormat="1" ht="22.5">
      <c r="B396" s="147"/>
      <c r="D396" s="148" t="s">
        <v>135</v>
      </c>
      <c r="E396" s="149" t="s">
        <v>1</v>
      </c>
      <c r="F396" s="150" t="s">
        <v>259</v>
      </c>
      <c r="H396" s="149" t="s">
        <v>1</v>
      </c>
      <c r="I396" s="151"/>
      <c r="L396" s="147"/>
      <c r="M396" s="152"/>
      <c r="T396" s="153"/>
      <c r="AT396" s="149" t="s">
        <v>135</v>
      </c>
      <c r="AU396" s="149" t="s">
        <v>133</v>
      </c>
      <c r="AV396" s="12" t="s">
        <v>81</v>
      </c>
      <c r="AW396" s="12" t="s">
        <v>30</v>
      </c>
      <c r="AX396" s="12" t="s">
        <v>73</v>
      </c>
      <c r="AY396" s="149" t="s">
        <v>126</v>
      </c>
    </row>
    <row r="397" spans="2:65" s="13" customFormat="1">
      <c r="B397" s="154"/>
      <c r="D397" s="148" t="s">
        <v>135</v>
      </c>
      <c r="E397" s="155" t="s">
        <v>1</v>
      </c>
      <c r="F397" s="156" t="s">
        <v>489</v>
      </c>
      <c r="H397" s="157">
        <v>102.026</v>
      </c>
      <c r="I397" s="158"/>
      <c r="L397" s="154"/>
      <c r="M397" s="159"/>
      <c r="T397" s="160"/>
      <c r="AT397" s="155" t="s">
        <v>135</v>
      </c>
      <c r="AU397" s="155" t="s">
        <v>133</v>
      </c>
      <c r="AV397" s="13" t="s">
        <v>133</v>
      </c>
      <c r="AW397" s="13" t="s">
        <v>30</v>
      </c>
      <c r="AX397" s="13" t="s">
        <v>73</v>
      </c>
      <c r="AY397" s="155" t="s">
        <v>126</v>
      </c>
    </row>
    <row r="398" spans="2:65" s="14" customFormat="1">
      <c r="B398" s="161"/>
      <c r="D398" s="148" t="s">
        <v>135</v>
      </c>
      <c r="E398" s="162" t="s">
        <v>1</v>
      </c>
      <c r="F398" s="163" t="s">
        <v>138</v>
      </c>
      <c r="H398" s="164">
        <v>102.026</v>
      </c>
      <c r="I398" s="165"/>
      <c r="L398" s="161"/>
      <c r="M398" s="166"/>
      <c r="T398" s="167"/>
      <c r="AT398" s="162" t="s">
        <v>135</v>
      </c>
      <c r="AU398" s="162" t="s">
        <v>133</v>
      </c>
      <c r="AV398" s="14" t="s">
        <v>132</v>
      </c>
      <c r="AW398" s="14" t="s">
        <v>30</v>
      </c>
      <c r="AX398" s="14" t="s">
        <v>81</v>
      </c>
      <c r="AY398" s="162" t="s">
        <v>126</v>
      </c>
    </row>
    <row r="399" spans="2:65" s="1" customFormat="1" ht="16.5" customHeight="1">
      <c r="B399" s="132"/>
      <c r="C399" s="168" t="s">
        <v>490</v>
      </c>
      <c r="D399" s="168" t="s">
        <v>184</v>
      </c>
      <c r="E399" s="169" t="s">
        <v>491</v>
      </c>
      <c r="F399" s="170" t="s">
        <v>492</v>
      </c>
      <c r="G399" s="171" t="s">
        <v>131</v>
      </c>
      <c r="H399" s="172">
        <v>124.574</v>
      </c>
      <c r="I399" s="173"/>
      <c r="J399" s="174">
        <f>ROUND(I399*H399,2)</f>
        <v>0</v>
      </c>
      <c r="K399" s="175"/>
      <c r="L399" s="176"/>
      <c r="M399" s="177" t="s">
        <v>1</v>
      </c>
      <c r="N399" s="178" t="s">
        <v>39</v>
      </c>
      <c r="P399" s="143">
        <f>O399*H399</f>
        <v>0</v>
      </c>
      <c r="Q399" s="143">
        <v>2.1000000000000001E-4</v>
      </c>
      <c r="R399" s="143">
        <f>Q399*H399</f>
        <v>2.6160539999999999E-2</v>
      </c>
      <c r="S399" s="143">
        <v>0</v>
      </c>
      <c r="T399" s="144">
        <f>S399*H399</f>
        <v>0</v>
      </c>
      <c r="AR399" s="145" t="s">
        <v>296</v>
      </c>
      <c r="AT399" s="145" t="s">
        <v>184</v>
      </c>
      <c r="AU399" s="145" t="s">
        <v>133</v>
      </c>
      <c r="AY399" s="16" t="s">
        <v>126</v>
      </c>
      <c r="BE399" s="146">
        <f>IF(N399="základní",J399,0)</f>
        <v>0</v>
      </c>
      <c r="BF399" s="146">
        <f>IF(N399="snížená",J399,0)</f>
        <v>0</v>
      </c>
      <c r="BG399" s="146">
        <f>IF(N399="zákl. přenesená",J399,0)</f>
        <v>0</v>
      </c>
      <c r="BH399" s="146">
        <f>IF(N399="sníž. přenesená",J399,0)</f>
        <v>0</v>
      </c>
      <c r="BI399" s="146">
        <f>IF(N399="nulová",J399,0)</f>
        <v>0</v>
      </c>
      <c r="BJ399" s="16" t="s">
        <v>133</v>
      </c>
      <c r="BK399" s="146">
        <f>ROUND(I399*H399,2)</f>
        <v>0</v>
      </c>
      <c r="BL399" s="16" t="s">
        <v>207</v>
      </c>
      <c r="BM399" s="145" t="s">
        <v>493</v>
      </c>
    </row>
    <row r="400" spans="2:65" s="13" customFormat="1">
      <c r="B400" s="154"/>
      <c r="D400" s="148" t="s">
        <v>135</v>
      </c>
      <c r="F400" s="156" t="s">
        <v>494</v>
      </c>
      <c r="H400" s="157">
        <v>124.574</v>
      </c>
      <c r="I400" s="158"/>
      <c r="L400" s="154"/>
      <c r="M400" s="159"/>
      <c r="T400" s="160"/>
      <c r="AT400" s="155" t="s">
        <v>135</v>
      </c>
      <c r="AU400" s="155" t="s">
        <v>133</v>
      </c>
      <c r="AV400" s="13" t="s">
        <v>133</v>
      </c>
      <c r="AW400" s="13" t="s">
        <v>3</v>
      </c>
      <c r="AX400" s="13" t="s">
        <v>81</v>
      </c>
      <c r="AY400" s="155" t="s">
        <v>126</v>
      </c>
    </row>
    <row r="401" spans="2:65" s="1" customFormat="1" ht="24.2" customHeight="1">
      <c r="B401" s="132"/>
      <c r="C401" s="133" t="s">
        <v>495</v>
      </c>
      <c r="D401" s="133" t="s">
        <v>128</v>
      </c>
      <c r="E401" s="134" t="s">
        <v>496</v>
      </c>
      <c r="F401" s="135" t="s">
        <v>497</v>
      </c>
      <c r="G401" s="136" t="s">
        <v>131</v>
      </c>
      <c r="H401" s="137">
        <v>190.547</v>
      </c>
      <c r="I401" s="138"/>
      <c r="J401" s="139">
        <f>ROUND(I401*H401,2)</f>
        <v>0</v>
      </c>
      <c r="K401" s="140"/>
      <c r="L401" s="31"/>
      <c r="M401" s="141" t="s">
        <v>1</v>
      </c>
      <c r="N401" s="142" t="s">
        <v>39</v>
      </c>
      <c r="P401" s="143">
        <f>O401*H401</f>
        <v>0</v>
      </c>
      <c r="Q401" s="143">
        <v>4.0000000000000002E-4</v>
      </c>
      <c r="R401" s="143">
        <f>Q401*H401</f>
        <v>7.6218800000000003E-2</v>
      </c>
      <c r="S401" s="143">
        <v>0</v>
      </c>
      <c r="T401" s="144">
        <f>S401*H401</f>
        <v>0</v>
      </c>
      <c r="AR401" s="145" t="s">
        <v>207</v>
      </c>
      <c r="AT401" s="145" t="s">
        <v>128</v>
      </c>
      <c r="AU401" s="145" t="s">
        <v>133</v>
      </c>
      <c r="AY401" s="16" t="s">
        <v>126</v>
      </c>
      <c r="BE401" s="146">
        <f>IF(N401="základní",J401,0)</f>
        <v>0</v>
      </c>
      <c r="BF401" s="146">
        <f>IF(N401="snížená",J401,0)</f>
        <v>0</v>
      </c>
      <c r="BG401" s="146">
        <f>IF(N401="zákl. přenesená",J401,0)</f>
        <v>0</v>
      </c>
      <c r="BH401" s="146">
        <f>IF(N401="sníž. přenesená",J401,0)</f>
        <v>0</v>
      </c>
      <c r="BI401" s="146">
        <f>IF(N401="nulová",J401,0)</f>
        <v>0</v>
      </c>
      <c r="BJ401" s="16" t="s">
        <v>133</v>
      </c>
      <c r="BK401" s="146">
        <f>ROUND(I401*H401,2)</f>
        <v>0</v>
      </c>
      <c r="BL401" s="16" t="s">
        <v>207</v>
      </c>
      <c r="BM401" s="145" t="s">
        <v>498</v>
      </c>
    </row>
    <row r="402" spans="2:65" s="12" customFormat="1">
      <c r="B402" s="147"/>
      <c r="D402" s="148" t="s">
        <v>135</v>
      </c>
      <c r="E402" s="149" t="s">
        <v>1</v>
      </c>
      <c r="F402" s="150" t="s">
        <v>136</v>
      </c>
      <c r="H402" s="149" t="s">
        <v>1</v>
      </c>
      <c r="I402" s="151"/>
      <c r="L402" s="147"/>
      <c r="M402" s="152"/>
      <c r="T402" s="153"/>
      <c r="AT402" s="149" t="s">
        <v>135</v>
      </c>
      <c r="AU402" s="149" t="s">
        <v>133</v>
      </c>
      <c r="AV402" s="12" t="s">
        <v>81</v>
      </c>
      <c r="AW402" s="12" t="s">
        <v>30</v>
      </c>
      <c r="AX402" s="12" t="s">
        <v>73</v>
      </c>
      <c r="AY402" s="149" t="s">
        <v>126</v>
      </c>
    </row>
    <row r="403" spans="2:65" s="12" customFormat="1" ht="22.5">
      <c r="B403" s="147"/>
      <c r="D403" s="148" t="s">
        <v>135</v>
      </c>
      <c r="E403" s="149" t="s">
        <v>1</v>
      </c>
      <c r="F403" s="150" t="s">
        <v>259</v>
      </c>
      <c r="H403" s="149" t="s">
        <v>1</v>
      </c>
      <c r="I403" s="151"/>
      <c r="L403" s="147"/>
      <c r="M403" s="152"/>
      <c r="T403" s="153"/>
      <c r="AT403" s="149" t="s">
        <v>135</v>
      </c>
      <c r="AU403" s="149" t="s">
        <v>133</v>
      </c>
      <c r="AV403" s="12" t="s">
        <v>81</v>
      </c>
      <c r="AW403" s="12" t="s">
        <v>30</v>
      </c>
      <c r="AX403" s="12" t="s">
        <v>73</v>
      </c>
      <c r="AY403" s="149" t="s">
        <v>126</v>
      </c>
    </row>
    <row r="404" spans="2:65" s="13" customFormat="1">
      <c r="B404" s="154"/>
      <c r="D404" s="148" t="s">
        <v>135</v>
      </c>
      <c r="E404" s="155" t="s">
        <v>1</v>
      </c>
      <c r="F404" s="156" t="s">
        <v>489</v>
      </c>
      <c r="H404" s="157">
        <v>102.026</v>
      </c>
      <c r="I404" s="158"/>
      <c r="L404" s="154"/>
      <c r="M404" s="159"/>
      <c r="T404" s="160"/>
      <c r="AT404" s="155" t="s">
        <v>135</v>
      </c>
      <c r="AU404" s="155" t="s">
        <v>133</v>
      </c>
      <c r="AV404" s="13" t="s">
        <v>133</v>
      </c>
      <c r="AW404" s="13" t="s">
        <v>30</v>
      </c>
      <c r="AX404" s="13" t="s">
        <v>73</v>
      </c>
      <c r="AY404" s="155" t="s">
        <v>126</v>
      </c>
    </row>
    <row r="405" spans="2:65" s="12" customFormat="1">
      <c r="B405" s="147"/>
      <c r="D405" s="148" t="s">
        <v>135</v>
      </c>
      <c r="E405" s="149" t="s">
        <v>1</v>
      </c>
      <c r="F405" s="150" t="s">
        <v>235</v>
      </c>
      <c r="H405" s="149" t="s">
        <v>1</v>
      </c>
      <c r="I405" s="151"/>
      <c r="L405" s="147"/>
      <c r="M405" s="152"/>
      <c r="T405" s="153"/>
      <c r="AT405" s="149" t="s">
        <v>135</v>
      </c>
      <c r="AU405" s="149" t="s">
        <v>133</v>
      </c>
      <c r="AV405" s="12" t="s">
        <v>81</v>
      </c>
      <c r="AW405" s="12" t="s">
        <v>30</v>
      </c>
      <c r="AX405" s="12" t="s">
        <v>73</v>
      </c>
      <c r="AY405" s="149" t="s">
        <v>126</v>
      </c>
    </row>
    <row r="406" spans="2:65" s="13" customFormat="1">
      <c r="B406" s="154"/>
      <c r="D406" s="148" t="s">
        <v>135</v>
      </c>
      <c r="E406" s="155" t="s">
        <v>1</v>
      </c>
      <c r="F406" s="156" t="s">
        <v>236</v>
      </c>
      <c r="H406" s="157">
        <v>101.45</v>
      </c>
      <c r="I406" s="158"/>
      <c r="L406" s="154"/>
      <c r="M406" s="159"/>
      <c r="T406" s="160"/>
      <c r="AT406" s="155" t="s">
        <v>135</v>
      </c>
      <c r="AU406" s="155" t="s">
        <v>133</v>
      </c>
      <c r="AV406" s="13" t="s">
        <v>133</v>
      </c>
      <c r="AW406" s="13" t="s">
        <v>30</v>
      </c>
      <c r="AX406" s="13" t="s">
        <v>73</v>
      </c>
      <c r="AY406" s="155" t="s">
        <v>126</v>
      </c>
    </row>
    <row r="407" spans="2:65" s="12" customFormat="1">
      <c r="B407" s="147"/>
      <c r="D407" s="148" t="s">
        <v>135</v>
      </c>
      <c r="E407" s="149" t="s">
        <v>1</v>
      </c>
      <c r="F407" s="150" t="s">
        <v>237</v>
      </c>
      <c r="H407" s="149" t="s">
        <v>1</v>
      </c>
      <c r="I407" s="151"/>
      <c r="L407" s="147"/>
      <c r="M407" s="152"/>
      <c r="T407" s="153"/>
      <c r="AT407" s="149" t="s">
        <v>135</v>
      </c>
      <c r="AU407" s="149" t="s">
        <v>133</v>
      </c>
      <c r="AV407" s="12" t="s">
        <v>81</v>
      </c>
      <c r="AW407" s="12" t="s">
        <v>30</v>
      </c>
      <c r="AX407" s="12" t="s">
        <v>73</v>
      </c>
      <c r="AY407" s="149" t="s">
        <v>126</v>
      </c>
    </row>
    <row r="408" spans="2:65" s="13" customFormat="1">
      <c r="B408" s="154"/>
      <c r="D408" s="148" t="s">
        <v>135</v>
      </c>
      <c r="E408" s="155" t="s">
        <v>1</v>
      </c>
      <c r="F408" s="156" t="s">
        <v>238</v>
      </c>
      <c r="H408" s="157">
        <v>-12.929</v>
      </c>
      <c r="I408" s="158"/>
      <c r="L408" s="154"/>
      <c r="M408" s="159"/>
      <c r="T408" s="160"/>
      <c r="AT408" s="155" t="s">
        <v>135</v>
      </c>
      <c r="AU408" s="155" t="s">
        <v>133</v>
      </c>
      <c r="AV408" s="13" t="s">
        <v>133</v>
      </c>
      <c r="AW408" s="13" t="s">
        <v>30</v>
      </c>
      <c r="AX408" s="13" t="s">
        <v>73</v>
      </c>
      <c r="AY408" s="155" t="s">
        <v>126</v>
      </c>
    </row>
    <row r="409" spans="2:65" s="14" customFormat="1">
      <c r="B409" s="161"/>
      <c r="D409" s="148" t="s">
        <v>135</v>
      </c>
      <c r="E409" s="162" t="s">
        <v>1</v>
      </c>
      <c r="F409" s="163" t="s">
        <v>138</v>
      </c>
      <c r="H409" s="164">
        <v>190.547</v>
      </c>
      <c r="I409" s="165"/>
      <c r="L409" s="161"/>
      <c r="M409" s="166"/>
      <c r="T409" s="167"/>
      <c r="AT409" s="162" t="s">
        <v>135</v>
      </c>
      <c r="AU409" s="162" t="s">
        <v>133</v>
      </c>
      <c r="AV409" s="14" t="s">
        <v>132</v>
      </c>
      <c r="AW409" s="14" t="s">
        <v>30</v>
      </c>
      <c r="AX409" s="14" t="s">
        <v>81</v>
      </c>
      <c r="AY409" s="162" t="s">
        <v>126</v>
      </c>
    </row>
    <row r="410" spans="2:65" s="1" customFormat="1" ht="24.2" customHeight="1">
      <c r="B410" s="132"/>
      <c r="C410" s="168" t="s">
        <v>499</v>
      </c>
      <c r="D410" s="168" t="s">
        <v>184</v>
      </c>
      <c r="E410" s="169" t="s">
        <v>500</v>
      </c>
      <c r="F410" s="170" t="s">
        <v>501</v>
      </c>
      <c r="G410" s="171" t="s">
        <v>131</v>
      </c>
      <c r="H410" s="172">
        <v>232.65799999999999</v>
      </c>
      <c r="I410" s="173"/>
      <c r="J410" s="174">
        <f>ROUND(I410*H410,2)</f>
        <v>0</v>
      </c>
      <c r="K410" s="175"/>
      <c r="L410" s="176"/>
      <c r="M410" s="177" t="s">
        <v>1</v>
      </c>
      <c r="N410" s="178" t="s">
        <v>39</v>
      </c>
      <c r="P410" s="143">
        <f>O410*H410</f>
        <v>0</v>
      </c>
      <c r="Q410" s="143">
        <v>5.4000000000000003E-3</v>
      </c>
      <c r="R410" s="143">
        <f>Q410*H410</f>
        <v>1.2563531999999999</v>
      </c>
      <c r="S410" s="143">
        <v>0</v>
      </c>
      <c r="T410" s="144">
        <f>S410*H410</f>
        <v>0</v>
      </c>
      <c r="AR410" s="145" t="s">
        <v>296</v>
      </c>
      <c r="AT410" s="145" t="s">
        <v>184</v>
      </c>
      <c r="AU410" s="145" t="s">
        <v>133</v>
      </c>
      <c r="AY410" s="16" t="s">
        <v>126</v>
      </c>
      <c r="BE410" s="146">
        <f>IF(N410="základní",J410,0)</f>
        <v>0</v>
      </c>
      <c r="BF410" s="146">
        <f>IF(N410="snížená",J410,0)</f>
        <v>0</v>
      </c>
      <c r="BG410" s="146">
        <f>IF(N410="zákl. přenesená",J410,0)</f>
        <v>0</v>
      </c>
      <c r="BH410" s="146">
        <f>IF(N410="sníž. přenesená",J410,0)</f>
        <v>0</v>
      </c>
      <c r="BI410" s="146">
        <f>IF(N410="nulová",J410,0)</f>
        <v>0</v>
      </c>
      <c r="BJ410" s="16" t="s">
        <v>133</v>
      </c>
      <c r="BK410" s="146">
        <f>ROUND(I410*H410,2)</f>
        <v>0</v>
      </c>
      <c r="BL410" s="16" t="s">
        <v>207</v>
      </c>
      <c r="BM410" s="145" t="s">
        <v>502</v>
      </c>
    </row>
    <row r="411" spans="2:65" s="13" customFormat="1">
      <c r="B411" s="154"/>
      <c r="D411" s="148" t="s">
        <v>135</v>
      </c>
      <c r="F411" s="156" t="s">
        <v>503</v>
      </c>
      <c r="H411" s="157">
        <v>232.65799999999999</v>
      </c>
      <c r="I411" s="158"/>
      <c r="L411" s="154"/>
      <c r="M411" s="159"/>
      <c r="T411" s="160"/>
      <c r="AT411" s="155" t="s">
        <v>135</v>
      </c>
      <c r="AU411" s="155" t="s">
        <v>133</v>
      </c>
      <c r="AV411" s="13" t="s">
        <v>133</v>
      </c>
      <c r="AW411" s="13" t="s">
        <v>3</v>
      </c>
      <c r="AX411" s="13" t="s">
        <v>81</v>
      </c>
      <c r="AY411" s="155" t="s">
        <v>126</v>
      </c>
    </row>
    <row r="412" spans="2:65" s="1" customFormat="1" ht="24.2" customHeight="1">
      <c r="B412" s="132"/>
      <c r="C412" s="133" t="s">
        <v>504</v>
      </c>
      <c r="D412" s="133" t="s">
        <v>128</v>
      </c>
      <c r="E412" s="134" t="s">
        <v>505</v>
      </c>
      <c r="F412" s="135" t="s">
        <v>506</v>
      </c>
      <c r="G412" s="136" t="s">
        <v>131</v>
      </c>
      <c r="H412" s="137">
        <v>102.026</v>
      </c>
      <c r="I412" s="138"/>
      <c r="J412" s="139">
        <f>ROUND(I412*H412,2)</f>
        <v>0</v>
      </c>
      <c r="K412" s="140"/>
      <c r="L412" s="31"/>
      <c r="M412" s="141" t="s">
        <v>1</v>
      </c>
      <c r="N412" s="142" t="s">
        <v>39</v>
      </c>
      <c r="P412" s="143">
        <f>O412*H412</f>
        <v>0</v>
      </c>
      <c r="Q412" s="143">
        <v>4.0000000000000003E-5</v>
      </c>
      <c r="R412" s="143">
        <f>Q412*H412</f>
        <v>4.0810400000000002E-3</v>
      </c>
      <c r="S412" s="143">
        <v>0</v>
      </c>
      <c r="T412" s="144">
        <f>S412*H412</f>
        <v>0</v>
      </c>
      <c r="AR412" s="145" t="s">
        <v>207</v>
      </c>
      <c r="AT412" s="145" t="s">
        <v>128</v>
      </c>
      <c r="AU412" s="145" t="s">
        <v>133</v>
      </c>
      <c r="AY412" s="16" t="s">
        <v>126</v>
      </c>
      <c r="BE412" s="146">
        <f>IF(N412="základní",J412,0)</f>
        <v>0</v>
      </c>
      <c r="BF412" s="146">
        <f>IF(N412="snížená",J412,0)</f>
        <v>0</v>
      </c>
      <c r="BG412" s="146">
        <f>IF(N412="zákl. přenesená",J412,0)</f>
        <v>0</v>
      </c>
      <c r="BH412" s="146">
        <f>IF(N412="sníž. přenesená",J412,0)</f>
        <v>0</v>
      </c>
      <c r="BI412" s="146">
        <f>IF(N412="nulová",J412,0)</f>
        <v>0</v>
      </c>
      <c r="BJ412" s="16" t="s">
        <v>133</v>
      </c>
      <c r="BK412" s="146">
        <f>ROUND(I412*H412,2)</f>
        <v>0</v>
      </c>
      <c r="BL412" s="16" t="s">
        <v>207</v>
      </c>
      <c r="BM412" s="145" t="s">
        <v>507</v>
      </c>
    </row>
    <row r="413" spans="2:65" s="12" customFormat="1">
      <c r="B413" s="147"/>
      <c r="D413" s="148" t="s">
        <v>135</v>
      </c>
      <c r="E413" s="149" t="s">
        <v>1</v>
      </c>
      <c r="F413" s="150" t="s">
        <v>136</v>
      </c>
      <c r="H413" s="149" t="s">
        <v>1</v>
      </c>
      <c r="I413" s="151"/>
      <c r="L413" s="147"/>
      <c r="M413" s="152"/>
      <c r="T413" s="153"/>
      <c r="AT413" s="149" t="s">
        <v>135</v>
      </c>
      <c r="AU413" s="149" t="s">
        <v>133</v>
      </c>
      <c r="AV413" s="12" t="s">
        <v>81</v>
      </c>
      <c r="AW413" s="12" t="s">
        <v>30</v>
      </c>
      <c r="AX413" s="12" t="s">
        <v>73</v>
      </c>
      <c r="AY413" s="149" t="s">
        <v>126</v>
      </c>
    </row>
    <row r="414" spans="2:65" s="12" customFormat="1" ht="22.5">
      <c r="B414" s="147"/>
      <c r="D414" s="148" t="s">
        <v>135</v>
      </c>
      <c r="E414" s="149" t="s">
        <v>1</v>
      </c>
      <c r="F414" s="150" t="s">
        <v>259</v>
      </c>
      <c r="H414" s="149" t="s">
        <v>1</v>
      </c>
      <c r="I414" s="151"/>
      <c r="L414" s="147"/>
      <c r="M414" s="152"/>
      <c r="T414" s="153"/>
      <c r="AT414" s="149" t="s">
        <v>135</v>
      </c>
      <c r="AU414" s="149" t="s">
        <v>133</v>
      </c>
      <c r="AV414" s="12" t="s">
        <v>81</v>
      </c>
      <c r="AW414" s="12" t="s">
        <v>30</v>
      </c>
      <c r="AX414" s="12" t="s">
        <v>73</v>
      </c>
      <c r="AY414" s="149" t="s">
        <v>126</v>
      </c>
    </row>
    <row r="415" spans="2:65" s="13" customFormat="1">
      <c r="B415" s="154"/>
      <c r="D415" s="148" t="s">
        <v>135</v>
      </c>
      <c r="E415" s="155" t="s">
        <v>1</v>
      </c>
      <c r="F415" s="156" t="s">
        <v>260</v>
      </c>
      <c r="H415" s="157">
        <v>102.026</v>
      </c>
      <c r="I415" s="158"/>
      <c r="L415" s="154"/>
      <c r="M415" s="159"/>
      <c r="T415" s="160"/>
      <c r="AT415" s="155" t="s">
        <v>135</v>
      </c>
      <c r="AU415" s="155" t="s">
        <v>133</v>
      </c>
      <c r="AV415" s="13" t="s">
        <v>133</v>
      </c>
      <c r="AW415" s="13" t="s">
        <v>30</v>
      </c>
      <c r="AX415" s="13" t="s">
        <v>73</v>
      </c>
      <c r="AY415" s="155" t="s">
        <v>126</v>
      </c>
    </row>
    <row r="416" spans="2:65" s="14" customFormat="1">
      <c r="B416" s="161"/>
      <c r="D416" s="148" t="s">
        <v>135</v>
      </c>
      <c r="E416" s="162" t="s">
        <v>1</v>
      </c>
      <c r="F416" s="163" t="s">
        <v>138</v>
      </c>
      <c r="H416" s="164">
        <v>102.026</v>
      </c>
      <c r="I416" s="165"/>
      <c r="L416" s="161"/>
      <c r="M416" s="166"/>
      <c r="T416" s="167"/>
      <c r="AT416" s="162" t="s">
        <v>135</v>
      </c>
      <c r="AU416" s="162" t="s">
        <v>133</v>
      </c>
      <c r="AV416" s="14" t="s">
        <v>132</v>
      </c>
      <c r="AW416" s="14" t="s">
        <v>30</v>
      </c>
      <c r="AX416" s="14" t="s">
        <v>81</v>
      </c>
      <c r="AY416" s="162" t="s">
        <v>126</v>
      </c>
    </row>
    <row r="417" spans="2:65" s="1" customFormat="1" ht="21.75" customHeight="1">
      <c r="B417" s="132"/>
      <c r="C417" s="168" t="s">
        <v>508</v>
      </c>
      <c r="D417" s="168" t="s">
        <v>184</v>
      </c>
      <c r="E417" s="169" t="s">
        <v>509</v>
      </c>
      <c r="F417" s="170" t="s">
        <v>510</v>
      </c>
      <c r="G417" s="171" t="s">
        <v>131</v>
      </c>
      <c r="H417" s="172">
        <v>124.574</v>
      </c>
      <c r="I417" s="173"/>
      <c r="J417" s="174">
        <f>ROUND(I417*H417,2)</f>
        <v>0</v>
      </c>
      <c r="K417" s="175"/>
      <c r="L417" s="176"/>
      <c r="M417" s="177" t="s">
        <v>1</v>
      </c>
      <c r="N417" s="178" t="s">
        <v>39</v>
      </c>
      <c r="P417" s="143">
        <f>O417*H417</f>
        <v>0</v>
      </c>
      <c r="Q417" s="143">
        <v>2.9999999999999997E-4</v>
      </c>
      <c r="R417" s="143">
        <f>Q417*H417</f>
        <v>3.7372199999999994E-2</v>
      </c>
      <c r="S417" s="143">
        <v>0</v>
      </c>
      <c r="T417" s="144">
        <f>S417*H417</f>
        <v>0</v>
      </c>
      <c r="AR417" s="145" t="s">
        <v>296</v>
      </c>
      <c r="AT417" s="145" t="s">
        <v>184</v>
      </c>
      <c r="AU417" s="145" t="s">
        <v>133</v>
      </c>
      <c r="AY417" s="16" t="s">
        <v>126</v>
      </c>
      <c r="BE417" s="146">
        <f>IF(N417="základní",J417,0)</f>
        <v>0</v>
      </c>
      <c r="BF417" s="146">
        <f>IF(N417="snížená",J417,0)</f>
        <v>0</v>
      </c>
      <c r="BG417" s="146">
        <f>IF(N417="zákl. přenesená",J417,0)</f>
        <v>0</v>
      </c>
      <c r="BH417" s="146">
        <f>IF(N417="sníž. přenesená",J417,0)</f>
        <v>0</v>
      </c>
      <c r="BI417" s="146">
        <f>IF(N417="nulová",J417,0)</f>
        <v>0</v>
      </c>
      <c r="BJ417" s="16" t="s">
        <v>133</v>
      </c>
      <c r="BK417" s="146">
        <f>ROUND(I417*H417,2)</f>
        <v>0</v>
      </c>
      <c r="BL417" s="16" t="s">
        <v>207</v>
      </c>
      <c r="BM417" s="145" t="s">
        <v>511</v>
      </c>
    </row>
    <row r="418" spans="2:65" s="13" customFormat="1">
      <c r="B418" s="154"/>
      <c r="D418" s="148" t="s">
        <v>135</v>
      </c>
      <c r="F418" s="156" t="s">
        <v>494</v>
      </c>
      <c r="H418" s="157">
        <v>124.574</v>
      </c>
      <c r="I418" s="158"/>
      <c r="L418" s="154"/>
      <c r="M418" s="159"/>
      <c r="T418" s="160"/>
      <c r="AT418" s="155" t="s">
        <v>135</v>
      </c>
      <c r="AU418" s="155" t="s">
        <v>133</v>
      </c>
      <c r="AV418" s="13" t="s">
        <v>133</v>
      </c>
      <c r="AW418" s="13" t="s">
        <v>3</v>
      </c>
      <c r="AX418" s="13" t="s">
        <v>81</v>
      </c>
      <c r="AY418" s="155" t="s">
        <v>126</v>
      </c>
    </row>
    <row r="419" spans="2:65" s="1" customFormat="1" ht="21.75" customHeight="1">
      <c r="B419" s="132"/>
      <c r="C419" s="133" t="s">
        <v>512</v>
      </c>
      <c r="D419" s="133" t="s">
        <v>128</v>
      </c>
      <c r="E419" s="134" t="s">
        <v>513</v>
      </c>
      <c r="F419" s="135" t="s">
        <v>514</v>
      </c>
      <c r="G419" s="136" t="s">
        <v>278</v>
      </c>
      <c r="H419" s="137">
        <v>77.650000000000006</v>
      </c>
      <c r="I419" s="138"/>
      <c r="J419" s="139">
        <f>ROUND(I419*H419,2)</f>
        <v>0</v>
      </c>
      <c r="K419" s="140"/>
      <c r="L419" s="31"/>
      <c r="M419" s="141" t="s">
        <v>1</v>
      </c>
      <c r="N419" s="142" t="s">
        <v>39</v>
      </c>
      <c r="P419" s="143">
        <f>O419*H419</f>
        <v>0</v>
      </c>
      <c r="Q419" s="143">
        <v>4.0000000000000003E-5</v>
      </c>
      <c r="R419" s="143">
        <f>Q419*H419</f>
        <v>3.1060000000000007E-3</v>
      </c>
      <c r="S419" s="143">
        <v>0</v>
      </c>
      <c r="T419" s="144">
        <f>S419*H419</f>
        <v>0</v>
      </c>
      <c r="AR419" s="145" t="s">
        <v>207</v>
      </c>
      <c r="AT419" s="145" t="s">
        <v>128</v>
      </c>
      <c r="AU419" s="145" t="s">
        <v>133</v>
      </c>
      <c r="AY419" s="16" t="s">
        <v>126</v>
      </c>
      <c r="BE419" s="146">
        <f>IF(N419="základní",J419,0)</f>
        <v>0</v>
      </c>
      <c r="BF419" s="146">
        <f>IF(N419="snížená",J419,0)</f>
        <v>0</v>
      </c>
      <c r="BG419" s="146">
        <f>IF(N419="zákl. přenesená",J419,0)</f>
        <v>0</v>
      </c>
      <c r="BH419" s="146">
        <f>IF(N419="sníž. přenesená",J419,0)</f>
        <v>0</v>
      </c>
      <c r="BI419" s="146">
        <f>IF(N419="nulová",J419,0)</f>
        <v>0</v>
      </c>
      <c r="BJ419" s="16" t="s">
        <v>133</v>
      </c>
      <c r="BK419" s="146">
        <f>ROUND(I419*H419,2)</f>
        <v>0</v>
      </c>
      <c r="BL419" s="16" t="s">
        <v>207</v>
      </c>
      <c r="BM419" s="145" t="s">
        <v>515</v>
      </c>
    </row>
    <row r="420" spans="2:65" s="12" customFormat="1">
      <c r="B420" s="147"/>
      <c r="D420" s="148" t="s">
        <v>135</v>
      </c>
      <c r="E420" s="149" t="s">
        <v>1</v>
      </c>
      <c r="F420" s="150" t="s">
        <v>516</v>
      </c>
      <c r="H420" s="149" t="s">
        <v>1</v>
      </c>
      <c r="I420" s="151"/>
      <c r="L420" s="147"/>
      <c r="M420" s="152"/>
      <c r="T420" s="153"/>
      <c r="AT420" s="149" t="s">
        <v>135</v>
      </c>
      <c r="AU420" s="149" t="s">
        <v>133</v>
      </c>
      <c r="AV420" s="12" t="s">
        <v>81</v>
      </c>
      <c r="AW420" s="12" t="s">
        <v>30</v>
      </c>
      <c r="AX420" s="12" t="s">
        <v>73</v>
      </c>
      <c r="AY420" s="149" t="s">
        <v>126</v>
      </c>
    </row>
    <row r="421" spans="2:65" s="13" customFormat="1">
      <c r="B421" s="154"/>
      <c r="D421" s="148" t="s">
        <v>135</v>
      </c>
      <c r="E421" s="155" t="s">
        <v>1</v>
      </c>
      <c r="F421" s="156" t="s">
        <v>517</v>
      </c>
      <c r="H421" s="157">
        <v>77.650000000000006</v>
      </c>
      <c r="I421" s="158"/>
      <c r="L421" s="154"/>
      <c r="M421" s="159"/>
      <c r="T421" s="160"/>
      <c r="AT421" s="155" t="s">
        <v>135</v>
      </c>
      <c r="AU421" s="155" t="s">
        <v>133</v>
      </c>
      <c r="AV421" s="13" t="s">
        <v>133</v>
      </c>
      <c r="AW421" s="13" t="s">
        <v>30</v>
      </c>
      <c r="AX421" s="13" t="s">
        <v>73</v>
      </c>
      <c r="AY421" s="155" t="s">
        <v>126</v>
      </c>
    </row>
    <row r="422" spans="2:65" s="14" customFormat="1">
      <c r="B422" s="161"/>
      <c r="D422" s="148" t="s">
        <v>135</v>
      </c>
      <c r="E422" s="162" t="s">
        <v>1</v>
      </c>
      <c r="F422" s="163" t="s">
        <v>138</v>
      </c>
      <c r="H422" s="164">
        <v>77.650000000000006</v>
      </c>
      <c r="I422" s="165"/>
      <c r="L422" s="161"/>
      <c r="M422" s="166"/>
      <c r="T422" s="167"/>
      <c r="AT422" s="162" t="s">
        <v>135</v>
      </c>
      <c r="AU422" s="162" t="s">
        <v>133</v>
      </c>
      <c r="AV422" s="14" t="s">
        <v>132</v>
      </c>
      <c r="AW422" s="14" t="s">
        <v>30</v>
      </c>
      <c r="AX422" s="14" t="s">
        <v>81</v>
      </c>
      <c r="AY422" s="162" t="s">
        <v>126</v>
      </c>
    </row>
    <row r="423" spans="2:65" s="1" customFormat="1" ht="21.75" customHeight="1">
      <c r="B423" s="132"/>
      <c r="C423" s="168" t="s">
        <v>518</v>
      </c>
      <c r="D423" s="168" t="s">
        <v>184</v>
      </c>
      <c r="E423" s="169" t="s">
        <v>519</v>
      </c>
      <c r="F423" s="170" t="s">
        <v>520</v>
      </c>
      <c r="G423" s="171" t="s">
        <v>278</v>
      </c>
      <c r="H423" s="172">
        <v>79.203000000000003</v>
      </c>
      <c r="I423" s="173"/>
      <c r="J423" s="174">
        <f>ROUND(I423*H423,2)</f>
        <v>0</v>
      </c>
      <c r="K423" s="175"/>
      <c r="L423" s="176"/>
      <c r="M423" s="177" t="s">
        <v>1</v>
      </c>
      <c r="N423" s="178" t="s">
        <v>39</v>
      </c>
      <c r="P423" s="143">
        <f>O423*H423</f>
        <v>0</v>
      </c>
      <c r="Q423" s="143">
        <v>1.2E-4</v>
      </c>
      <c r="R423" s="143">
        <f>Q423*H423</f>
        <v>9.5043599999999999E-3</v>
      </c>
      <c r="S423" s="143">
        <v>0</v>
      </c>
      <c r="T423" s="144">
        <f>S423*H423</f>
        <v>0</v>
      </c>
      <c r="AR423" s="145" t="s">
        <v>296</v>
      </c>
      <c r="AT423" s="145" t="s">
        <v>184</v>
      </c>
      <c r="AU423" s="145" t="s">
        <v>133</v>
      </c>
      <c r="AY423" s="16" t="s">
        <v>126</v>
      </c>
      <c r="BE423" s="146">
        <f>IF(N423="základní",J423,0)</f>
        <v>0</v>
      </c>
      <c r="BF423" s="146">
        <f>IF(N423="snížená",J423,0)</f>
        <v>0</v>
      </c>
      <c r="BG423" s="146">
        <f>IF(N423="zákl. přenesená",J423,0)</f>
        <v>0</v>
      </c>
      <c r="BH423" s="146">
        <f>IF(N423="sníž. přenesená",J423,0)</f>
        <v>0</v>
      </c>
      <c r="BI423" s="146">
        <f>IF(N423="nulová",J423,0)</f>
        <v>0</v>
      </c>
      <c r="BJ423" s="16" t="s">
        <v>133</v>
      </c>
      <c r="BK423" s="146">
        <f>ROUND(I423*H423,2)</f>
        <v>0</v>
      </c>
      <c r="BL423" s="16" t="s">
        <v>207</v>
      </c>
      <c r="BM423" s="145" t="s">
        <v>521</v>
      </c>
    </row>
    <row r="424" spans="2:65" s="13" customFormat="1">
      <c r="B424" s="154"/>
      <c r="D424" s="148" t="s">
        <v>135</v>
      </c>
      <c r="F424" s="156" t="s">
        <v>522</v>
      </c>
      <c r="H424" s="157">
        <v>79.203000000000003</v>
      </c>
      <c r="I424" s="158"/>
      <c r="L424" s="154"/>
      <c r="M424" s="159"/>
      <c r="T424" s="160"/>
      <c r="AT424" s="155" t="s">
        <v>135</v>
      </c>
      <c r="AU424" s="155" t="s">
        <v>133</v>
      </c>
      <c r="AV424" s="13" t="s">
        <v>133</v>
      </c>
      <c r="AW424" s="13" t="s">
        <v>3</v>
      </c>
      <c r="AX424" s="13" t="s">
        <v>81</v>
      </c>
      <c r="AY424" s="155" t="s">
        <v>126</v>
      </c>
    </row>
    <row r="425" spans="2:65" s="1" customFormat="1" ht="33" customHeight="1">
      <c r="B425" s="132"/>
      <c r="C425" s="133" t="s">
        <v>523</v>
      </c>
      <c r="D425" s="133" t="s">
        <v>128</v>
      </c>
      <c r="E425" s="134" t="s">
        <v>524</v>
      </c>
      <c r="F425" s="135" t="s">
        <v>525</v>
      </c>
      <c r="G425" s="136" t="s">
        <v>526</v>
      </c>
      <c r="H425" s="179">
        <v>1.77</v>
      </c>
      <c r="I425" s="138"/>
      <c r="J425" s="139">
        <f>ROUND(I425*H425,2)</f>
        <v>0</v>
      </c>
      <c r="K425" s="140"/>
      <c r="L425" s="31"/>
      <c r="M425" s="141" t="s">
        <v>1</v>
      </c>
      <c r="N425" s="142" t="s">
        <v>39</v>
      </c>
      <c r="P425" s="143">
        <f>O425*H425</f>
        <v>0</v>
      </c>
      <c r="Q425" s="143">
        <v>0</v>
      </c>
      <c r="R425" s="143">
        <f>Q425*H425</f>
        <v>0</v>
      </c>
      <c r="S425" s="143">
        <v>0</v>
      </c>
      <c r="T425" s="144">
        <f>S425*H425</f>
        <v>0</v>
      </c>
      <c r="AR425" s="145" t="s">
        <v>207</v>
      </c>
      <c r="AT425" s="145" t="s">
        <v>128</v>
      </c>
      <c r="AU425" s="145" t="s">
        <v>133</v>
      </c>
      <c r="AY425" s="16" t="s">
        <v>126</v>
      </c>
      <c r="BE425" s="146">
        <f>IF(N425="základní",J425,0)</f>
        <v>0</v>
      </c>
      <c r="BF425" s="146">
        <f>IF(N425="snížená",J425,0)</f>
        <v>0</v>
      </c>
      <c r="BG425" s="146">
        <f>IF(N425="zákl. přenesená",J425,0)</f>
        <v>0</v>
      </c>
      <c r="BH425" s="146">
        <f>IF(N425="sníž. přenesená",J425,0)</f>
        <v>0</v>
      </c>
      <c r="BI425" s="146">
        <f>IF(N425="nulová",J425,0)</f>
        <v>0</v>
      </c>
      <c r="BJ425" s="16" t="s">
        <v>133</v>
      </c>
      <c r="BK425" s="146">
        <f>ROUND(I425*H425,2)</f>
        <v>0</v>
      </c>
      <c r="BL425" s="16" t="s">
        <v>207</v>
      </c>
      <c r="BM425" s="145" t="s">
        <v>527</v>
      </c>
    </row>
    <row r="426" spans="2:65" s="1" customFormat="1" ht="33" customHeight="1">
      <c r="B426" s="132"/>
      <c r="C426" s="133" t="s">
        <v>528</v>
      </c>
      <c r="D426" s="133" t="s">
        <v>128</v>
      </c>
      <c r="E426" s="134" t="s">
        <v>529</v>
      </c>
      <c r="F426" s="135" t="s">
        <v>530</v>
      </c>
      <c r="G426" s="136" t="s">
        <v>526</v>
      </c>
      <c r="H426" s="179">
        <v>0.47</v>
      </c>
      <c r="I426" s="138"/>
      <c r="J426" s="139">
        <f>ROUND(I426*H426,2)</f>
        <v>0</v>
      </c>
      <c r="K426" s="140"/>
      <c r="L426" s="31"/>
      <c r="M426" s="141" t="s">
        <v>1</v>
      </c>
      <c r="N426" s="142" t="s">
        <v>39</v>
      </c>
      <c r="P426" s="143">
        <f>O426*H426</f>
        <v>0</v>
      </c>
      <c r="Q426" s="143">
        <v>0</v>
      </c>
      <c r="R426" s="143">
        <f>Q426*H426</f>
        <v>0</v>
      </c>
      <c r="S426" s="143">
        <v>0</v>
      </c>
      <c r="T426" s="144">
        <f>S426*H426</f>
        <v>0</v>
      </c>
      <c r="AR426" s="145" t="s">
        <v>207</v>
      </c>
      <c r="AT426" s="145" t="s">
        <v>128</v>
      </c>
      <c r="AU426" s="145" t="s">
        <v>133</v>
      </c>
      <c r="AY426" s="16" t="s">
        <v>126</v>
      </c>
      <c r="BE426" s="146">
        <f>IF(N426="základní",J426,0)</f>
        <v>0</v>
      </c>
      <c r="BF426" s="146">
        <f>IF(N426="snížená",J426,0)</f>
        <v>0</v>
      </c>
      <c r="BG426" s="146">
        <f>IF(N426="zákl. přenesená",J426,0)</f>
        <v>0</v>
      </c>
      <c r="BH426" s="146">
        <f>IF(N426="sníž. přenesená",J426,0)</f>
        <v>0</v>
      </c>
      <c r="BI426" s="146">
        <f>IF(N426="nulová",J426,0)</f>
        <v>0</v>
      </c>
      <c r="BJ426" s="16" t="s">
        <v>133</v>
      </c>
      <c r="BK426" s="146">
        <f>ROUND(I426*H426,2)</f>
        <v>0</v>
      </c>
      <c r="BL426" s="16" t="s">
        <v>207</v>
      </c>
      <c r="BM426" s="145" t="s">
        <v>531</v>
      </c>
    </row>
    <row r="427" spans="2:65" s="11" customFormat="1" ht="22.9" customHeight="1">
      <c r="B427" s="120"/>
      <c r="D427" s="121" t="s">
        <v>72</v>
      </c>
      <c r="E427" s="130" t="s">
        <v>532</v>
      </c>
      <c r="F427" s="130" t="s">
        <v>533</v>
      </c>
      <c r="I427" s="123"/>
      <c r="J427" s="131">
        <f>BK427</f>
        <v>0</v>
      </c>
      <c r="L427" s="120"/>
      <c r="M427" s="125"/>
      <c r="P427" s="126">
        <f>SUM(P428:P456)</f>
        <v>0</v>
      </c>
      <c r="R427" s="126">
        <f>SUM(R428:R456)</f>
        <v>4.4470095799999996</v>
      </c>
      <c r="T427" s="127">
        <f>SUM(T428:T456)</f>
        <v>0</v>
      </c>
      <c r="AR427" s="121" t="s">
        <v>133</v>
      </c>
      <c r="AT427" s="128" t="s">
        <v>72</v>
      </c>
      <c r="AU427" s="128" t="s">
        <v>81</v>
      </c>
      <c r="AY427" s="121" t="s">
        <v>126</v>
      </c>
      <c r="BK427" s="129">
        <f>SUM(BK428:BK456)</f>
        <v>0</v>
      </c>
    </row>
    <row r="428" spans="2:65" s="1" customFormat="1" ht="24.2" customHeight="1">
      <c r="B428" s="132"/>
      <c r="C428" s="133" t="s">
        <v>534</v>
      </c>
      <c r="D428" s="133" t="s">
        <v>128</v>
      </c>
      <c r="E428" s="134" t="s">
        <v>535</v>
      </c>
      <c r="F428" s="135" t="s">
        <v>536</v>
      </c>
      <c r="G428" s="136" t="s">
        <v>131</v>
      </c>
      <c r="H428" s="137">
        <v>228.3</v>
      </c>
      <c r="I428" s="138"/>
      <c r="J428" s="139">
        <f>ROUND(I428*H428,2)</f>
        <v>0</v>
      </c>
      <c r="K428" s="140"/>
      <c r="L428" s="31"/>
      <c r="M428" s="141" t="s">
        <v>1</v>
      </c>
      <c r="N428" s="142" t="s">
        <v>39</v>
      </c>
      <c r="P428" s="143">
        <f>O428*H428</f>
        <v>0</v>
      </c>
      <c r="Q428" s="143">
        <v>6.0000000000000001E-3</v>
      </c>
      <c r="R428" s="143">
        <f>Q428*H428</f>
        <v>1.3698000000000001</v>
      </c>
      <c r="S428" s="143">
        <v>0</v>
      </c>
      <c r="T428" s="144">
        <f>S428*H428</f>
        <v>0</v>
      </c>
      <c r="AR428" s="145" t="s">
        <v>207</v>
      </c>
      <c r="AT428" s="145" t="s">
        <v>128</v>
      </c>
      <c r="AU428" s="145" t="s">
        <v>133</v>
      </c>
      <c r="AY428" s="16" t="s">
        <v>126</v>
      </c>
      <c r="BE428" s="146">
        <f>IF(N428="základní",J428,0)</f>
        <v>0</v>
      </c>
      <c r="BF428" s="146">
        <f>IF(N428="snížená",J428,0)</f>
        <v>0</v>
      </c>
      <c r="BG428" s="146">
        <f>IF(N428="zákl. přenesená",J428,0)</f>
        <v>0</v>
      </c>
      <c r="BH428" s="146">
        <f>IF(N428="sníž. přenesená",J428,0)</f>
        <v>0</v>
      </c>
      <c r="BI428" s="146">
        <f>IF(N428="nulová",J428,0)</f>
        <v>0</v>
      </c>
      <c r="BJ428" s="16" t="s">
        <v>133</v>
      </c>
      <c r="BK428" s="146">
        <f>ROUND(I428*H428,2)</f>
        <v>0</v>
      </c>
      <c r="BL428" s="16" t="s">
        <v>207</v>
      </c>
      <c r="BM428" s="145" t="s">
        <v>537</v>
      </c>
    </row>
    <row r="429" spans="2:65" s="12" customFormat="1">
      <c r="B429" s="147"/>
      <c r="D429" s="148" t="s">
        <v>135</v>
      </c>
      <c r="E429" s="149" t="s">
        <v>1</v>
      </c>
      <c r="F429" s="150" t="s">
        <v>192</v>
      </c>
      <c r="H429" s="149" t="s">
        <v>1</v>
      </c>
      <c r="I429" s="151"/>
      <c r="L429" s="147"/>
      <c r="M429" s="152"/>
      <c r="T429" s="153"/>
      <c r="AT429" s="149" t="s">
        <v>135</v>
      </c>
      <c r="AU429" s="149" t="s">
        <v>133</v>
      </c>
      <c r="AV429" s="12" t="s">
        <v>81</v>
      </c>
      <c r="AW429" s="12" t="s">
        <v>30</v>
      </c>
      <c r="AX429" s="12" t="s">
        <v>73</v>
      </c>
      <c r="AY429" s="149" t="s">
        <v>126</v>
      </c>
    </row>
    <row r="430" spans="2:65" s="13" customFormat="1">
      <c r="B430" s="154"/>
      <c r="D430" s="148" t="s">
        <v>135</v>
      </c>
      <c r="E430" s="155" t="s">
        <v>1</v>
      </c>
      <c r="F430" s="156" t="s">
        <v>193</v>
      </c>
      <c r="H430" s="157">
        <v>228.3</v>
      </c>
      <c r="I430" s="158"/>
      <c r="L430" s="154"/>
      <c r="M430" s="159"/>
      <c r="T430" s="160"/>
      <c r="AT430" s="155" t="s">
        <v>135</v>
      </c>
      <c r="AU430" s="155" t="s">
        <v>133</v>
      </c>
      <c r="AV430" s="13" t="s">
        <v>133</v>
      </c>
      <c r="AW430" s="13" t="s">
        <v>30</v>
      </c>
      <c r="AX430" s="13" t="s">
        <v>73</v>
      </c>
      <c r="AY430" s="155" t="s">
        <v>126</v>
      </c>
    </row>
    <row r="431" spans="2:65" s="14" customFormat="1">
      <c r="B431" s="161"/>
      <c r="D431" s="148" t="s">
        <v>135</v>
      </c>
      <c r="E431" s="162" t="s">
        <v>1</v>
      </c>
      <c r="F431" s="163" t="s">
        <v>138</v>
      </c>
      <c r="H431" s="164">
        <v>228.3</v>
      </c>
      <c r="I431" s="165"/>
      <c r="L431" s="161"/>
      <c r="M431" s="166"/>
      <c r="T431" s="167"/>
      <c r="AT431" s="162" t="s">
        <v>135</v>
      </c>
      <c r="AU431" s="162" t="s">
        <v>133</v>
      </c>
      <c r="AV431" s="14" t="s">
        <v>132</v>
      </c>
      <c r="AW431" s="14" t="s">
        <v>30</v>
      </c>
      <c r="AX431" s="14" t="s">
        <v>81</v>
      </c>
      <c r="AY431" s="162" t="s">
        <v>126</v>
      </c>
    </row>
    <row r="432" spans="2:65" s="1" customFormat="1" ht="16.5" customHeight="1">
      <c r="B432" s="132"/>
      <c r="C432" s="168" t="s">
        <v>538</v>
      </c>
      <c r="D432" s="168" t="s">
        <v>184</v>
      </c>
      <c r="E432" s="169" t="s">
        <v>539</v>
      </c>
      <c r="F432" s="170" t="s">
        <v>540</v>
      </c>
      <c r="G432" s="171" t="s">
        <v>131</v>
      </c>
      <c r="H432" s="172">
        <v>239.715</v>
      </c>
      <c r="I432" s="173"/>
      <c r="J432" s="174">
        <f>ROUND(I432*H432,2)</f>
        <v>0</v>
      </c>
      <c r="K432" s="175"/>
      <c r="L432" s="176"/>
      <c r="M432" s="177" t="s">
        <v>1</v>
      </c>
      <c r="N432" s="178" t="s">
        <v>39</v>
      </c>
      <c r="P432" s="143">
        <f>O432*H432</f>
        <v>0</v>
      </c>
      <c r="Q432" s="143">
        <v>2.8E-3</v>
      </c>
      <c r="R432" s="143">
        <f>Q432*H432</f>
        <v>0.67120199999999997</v>
      </c>
      <c r="S432" s="143">
        <v>0</v>
      </c>
      <c r="T432" s="144">
        <f>S432*H432</f>
        <v>0</v>
      </c>
      <c r="AR432" s="145" t="s">
        <v>296</v>
      </c>
      <c r="AT432" s="145" t="s">
        <v>184</v>
      </c>
      <c r="AU432" s="145" t="s">
        <v>133</v>
      </c>
      <c r="AY432" s="16" t="s">
        <v>126</v>
      </c>
      <c r="BE432" s="146">
        <f>IF(N432="základní",J432,0)</f>
        <v>0</v>
      </c>
      <c r="BF432" s="146">
        <f>IF(N432="snížená",J432,0)</f>
        <v>0</v>
      </c>
      <c r="BG432" s="146">
        <f>IF(N432="zákl. přenesená",J432,0)</f>
        <v>0</v>
      </c>
      <c r="BH432" s="146">
        <f>IF(N432="sníž. přenesená",J432,0)</f>
        <v>0</v>
      </c>
      <c r="BI432" s="146">
        <f>IF(N432="nulová",J432,0)</f>
        <v>0</v>
      </c>
      <c r="BJ432" s="16" t="s">
        <v>133</v>
      </c>
      <c r="BK432" s="146">
        <f>ROUND(I432*H432,2)</f>
        <v>0</v>
      </c>
      <c r="BL432" s="16" t="s">
        <v>207</v>
      </c>
      <c r="BM432" s="145" t="s">
        <v>541</v>
      </c>
    </row>
    <row r="433" spans="2:65" s="13" customFormat="1">
      <c r="B433" s="154"/>
      <c r="D433" s="148" t="s">
        <v>135</v>
      </c>
      <c r="F433" s="156" t="s">
        <v>542</v>
      </c>
      <c r="H433" s="157">
        <v>239.715</v>
      </c>
      <c r="I433" s="158"/>
      <c r="L433" s="154"/>
      <c r="M433" s="159"/>
      <c r="T433" s="160"/>
      <c r="AT433" s="155" t="s">
        <v>135</v>
      </c>
      <c r="AU433" s="155" t="s">
        <v>133</v>
      </c>
      <c r="AV433" s="13" t="s">
        <v>133</v>
      </c>
      <c r="AW433" s="13" t="s">
        <v>3</v>
      </c>
      <c r="AX433" s="13" t="s">
        <v>81</v>
      </c>
      <c r="AY433" s="155" t="s">
        <v>126</v>
      </c>
    </row>
    <row r="434" spans="2:65" s="1" customFormat="1" ht="24.2" customHeight="1">
      <c r="B434" s="132"/>
      <c r="C434" s="133" t="s">
        <v>543</v>
      </c>
      <c r="D434" s="133" t="s">
        <v>128</v>
      </c>
      <c r="E434" s="134" t="s">
        <v>544</v>
      </c>
      <c r="F434" s="135" t="s">
        <v>545</v>
      </c>
      <c r="G434" s="136" t="s">
        <v>131</v>
      </c>
      <c r="H434" s="137">
        <v>263.17399999999998</v>
      </c>
      <c r="I434" s="138"/>
      <c r="J434" s="139">
        <f>ROUND(I434*H434,2)</f>
        <v>0</v>
      </c>
      <c r="K434" s="140"/>
      <c r="L434" s="31"/>
      <c r="M434" s="141" t="s">
        <v>1</v>
      </c>
      <c r="N434" s="142" t="s">
        <v>39</v>
      </c>
      <c r="P434" s="143">
        <f>O434*H434</f>
        <v>0</v>
      </c>
      <c r="Q434" s="143">
        <v>0</v>
      </c>
      <c r="R434" s="143">
        <f>Q434*H434</f>
        <v>0</v>
      </c>
      <c r="S434" s="143">
        <v>0</v>
      </c>
      <c r="T434" s="144">
        <f>S434*H434</f>
        <v>0</v>
      </c>
      <c r="AR434" s="145" t="s">
        <v>207</v>
      </c>
      <c r="AT434" s="145" t="s">
        <v>128</v>
      </c>
      <c r="AU434" s="145" t="s">
        <v>133</v>
      </c>
      <c r="AY434" s="16" t="s">
        <v>126</v>
      </c>
      <c r="BE434" s="146">
        <f>IF(N434="základní",J434,0)</f>
        <v>0</v>
      </c>
      <c r="BF434" s="146">
        <f>IF(N434="snížená",J434,0)</f>
        <v>0</v>
      </c>
      <c r="BG434" s="146">
        <f>IF(N434="zákl. přenesená",J434,0)</f>
        <v>0</v>
      </c>
      <c r="BH434" s="146">
        <f>IF(N434="sníž. přenesená",J434,0)</f>
        <v>0</v>
      </c>
      <c r="BI434" s="146">
        <f>IF(N434="nulová",J434,0)</f>
        <v>0</v>
      </c>
      <c r="BJ434" s="16" t="s">
        <v>133</v>
      </c>
      <c r="BK434" s="146">
        <f>ROUND(I434*H434,2)</f>
        <v>0</v>
      </c>
      <c r="BL434" s="16" t="s">
        <v>207</v>
      </c>
      <c r="BM434" s="145" t="s">
        <v>546</v>
      </c>
    </row>
    <row r="435" spans="2:65" s="12" customFormat="1">
      <c r="B435" s="147"/>
      <c r="D435" s="148" t="s">
        <v>135</v>
      </c>
      <c r="E435" s="149" t="s">
        <v>1</v>
      </c>
      <c r="F435" s="150" t="s">
        <v>136</v>
      </c>
      <c r="H435" s="149" t="s">
        <v>1</v>
      </c>
      <c r="I435" s="151"/>
      <c r="L435" s="147"/>
      <c r="M435" s="152"/>
      <c r="T435" s="153"/>
      <c r="AT435" s="149" t="s">
        <v>135</v>
      </c>
      <c r="AU435" s="149" t="s">
        <v>133</v>
      </c>
      <c r="AV435" s="12" t="s">
        <v>81</v>
      </c>
      <c r="AW435" s="12" t="s">
        <v>30</v>
      </c>
      <c r="AX435" s="12" t="s">
        <v>73</v>
      </c>
      <c r="AY435" s="149" t="s">
        <v>126</v>
      </c>
    </row>
    <row r="436" spans="2:65" s="12" customFormat="1">
      <c r="B436" s="147"/>
      <c r="D436" s="148" t="s">
        <v>135</v>
      </c>
      <c r="E436" s="149" t="s">
        <v>1</v>
      </c>
      <c r="F436" s="150" t="s">
        <v>547</v>
      </c>
      <c r="H436" s="149" t="s">
        <v>1</v>
      </c>
      <c r="I436" s="151"/>
      <c r="L436" s="147"/>
      <c r="M436" s="152"/>
      <c r="T436" s="153"/>
      <c r="AT436" s="149" t="s">
        <v>135</v>
      </c>
      <c r="AU436" s="149" t="s">
        <v>133</v>
      </c>
      <c r="AV436" s="12" t="s">
        <v>81</v>
      </c>
      <c r="AW436" s="12" t="s">
        <v>30</v>
      </c>
      <c r="AX436" s="12" t="s">
        <v>73</v>
      </c>
      <c r="AY436" s="149" t="s">
        <v>126</v>
      </c>
    </row>
    <row r="437" spans="2:65" s="13" customFormat="1">
      <c r="B437" s="154"/>
      <c r="D437" s="148" t="s">
        <v>135</v>
      </c>
      <c r="E437" s="155" t="s">
        <v>1</v>
      </c>
      <c r="F437" s="156" t="s">
        <v>548</v>
      </c>
      <c r="H437" s="157">
        <v>263.17399999999998</v>
      </c>
      <c r="I437" s="158"/>
      <c r="L437" s="154"/>
      <c r="M437" s="159"/>
      <c r="T437" s="160"/>
      <c r="AT437" s="155" t="s">
        <v>135</v>
      </c>
      <c r="AU437" s="155" t="s">
        <v>133</v>
      </c>
      <c r="AV437" s="13" t="s">
        <v>133</v>
      </c>
      <c r="AW437" s="13" t="s">
        <v>30</v>
      </c>
      <c r="AX437" s="13" t="s">
        <v>73</v>
      </c>
      <c r="AY437" s="155" t="s">
        <v>126</v>
      </c>
    </row>
    <row r="438" spans="2:65" s="14" customFormat="1">
      <c r="B438" s="161"/>
      <c r="D438" s="148" t="s">
        <v>135</v>
      </c>
      <c r="E438" s="162" t="s">
        <v>1</v>
      </c>
      <c r="F438" s="163" t="s">
        <v>138</v>
      </c>
      <c r="H438" s="164">
        <v>263.17399999999998</v>
      </c>
      <c r="I438" s="165"/>
      <c r="L438" s="161"/>
      <c r="M438" s="166"/>
      <c r="T438" s="167"/>
      <c r="AT438" s="162" t="s">
        <v>135</v>
      </c>
      <c r="AU438" s="162" t="s">
        <v>133</v>
      </c>
      <c r="AV438" s="14" t="s">
        <v>132</v>
      </c>
      <c r="AW438" s="14" t="s">
        <v>30</v>
      </c>
      <c r="AX438" s="14" t="s">
        <v>81</v>
      </c>
      <c r="AY438" s="162" t="s">
        <v>126</v>
      </c>
    </row>
    <row r="439" spans="2:65" s="1" customFormat="1" ht="16.5" customHeight="1">
      <c r="B439" s="132"/>
      <c r="C439" s="168" t="s">
        <v>549</v>
      </c>
      <c r="D439" s="168" t="s">
        <v>184</v>
      </c>
      <c r="E439" s="169" t="s">
        <v>550</v>
      </c>
      <c r="F439" s="170" t="s">
        <v>551</v>
      </c>
      <c r="G439" s="171" t="s">
        <v>131</v>
      </c>
      <c r="H439" s="172">
        <v>552.66499999999996</v>
      </c>
      <c r="I439" s="173"/>
      <c r="J439" s="174">
        <f>ROUND(I439*H439,2)</f>
        <v>0</v>
      </c>
      <c r="K439" s="175"/>
      <c r="L439" s="176"/>
      <c r="M439" s="177" t="s">
        <v>1</v>
      </c>
      <c r="N439" s="178" t="s">
        <v>39</v>
      </c>
      <c r="P439" s="143">
        <f>O439*H439</f>
        <v>0</v>
      </c>
      <c r="Q439" s="143">
        <v>3.5999999999999999E-3</v>
      </c>
      <c r="R439" s="143">
        <f>Q439*H439</f>
        <v>1.9895939999999999</v>
      </c>
      <c r="S439" s="143">
        <v>0</v>
      </c>
      <c r="T439" s="144">
        <f>S439*H439</f>
        <v>0</v>
      </c>
      <c r="AR439" s="145" t="s">
        <v>296</v>
      </c>
      <c r="AT439" s="145" t="s">
        <v>184</v>
      </c>
      <c r="AU439" s="145" t="s">
        <v>133</v>
      </c>
      <c r="AY439" s="16" t="s">
        <v>126</v>
      </c>
      <c r="BE439" s="146">
        <f>IF(N439="základní",J439,0)</f>
        <v>0</v>
      </c>
      <c r="BF439" s="146">
        <f>IF(N439="snížená",J439,0)</f>
        <v>0</v>
      </c>
      <c r="BG439" s="146">
        <f>IF(N439="zákl. přenesená",J439,0)</f>
        <v>0</v>
      </c>
      <c r="BH439" s="146">
        <f>IF(N439="sníž. přenesená",J439,0)</f>
        <v>0</v>
      </c>
      <c r="BI439" s="146">
        <f>IF(N439="nulová",J439,0)</f>
        <v>0</v>
      </c>
      <c r="BJ439" s="16" t="s">
        <v>133</v>
      </c>
      <c r="BK439" s="146">
        <f>ROUND(I439*H439,2)</f>
        <v>0</v>
      </c>
      <c r="BL439" s="16" t="s">
        <v>207</v>
      </c>
      <c r="BM439" s="145" t="s">
        <v>552</v>
      </c>
    </row>
    <row r="440" spans="2:65" s="13" customFormat="1">
      <c r="B440" s="154"/>
      <c r="D440" s="148" t="s">
        <v>135</v>
      </c>
      <c r="F440" s="156" t="s">
        <v>553</v>
      </c>
      <c r="H440" s="157">
        <v>552.66499999999996</v>
      </c>
      <c r="I440" s="158"/>
      <c r="L440" s="154"/>
      <c r="M440" s="159"/>
      <c r="T440" s="160"/>
      <c r="AT440" s="155" t="s">
        <v>135</v>
      </c>
      <c r="AU440" s="155" t="s">
        <v>133</v>
      </c>
      <c r="AV440" s="13" t="s">
        <v>133</v>
      </c>
      <c r="AW440" s="13" t="s">
        <v>3</v>
      </c>
      <c r="AX440" s="13" t="s">
        <v>81</v>
      </c>
      <c r="AY440" s="155" t="s">
        <v>126</v>
      </c>
    </row>
    <row r="441" spans="2:65" s="1" customFormat="1" ht="24.2" customHeight="1">
      <c r="B441" s="132"/>
      <c r="C441" s="133" t="s">
        <v>554</v>
      </c>
      <c r="D441" s="133" t="s">
        <v>128</v>
      </c>
      <c r="E441" s="134" t="s">
        <v>555</v>
      </c>
      <c r="F441" s="135" t="s">
        <v>556</v>
      </c>
      <c r="G441" s="136" t="s">
        <v>131</v>
      </c>
      <c r="H441" s="137">
        <v>263.17399999999998</v>
      </c>
      <c r="I441" s="138"/>
      <c r="J441" s="139">
        <f>ROUND(I441*H441,2)</f>
        <v>0</v>
      </c>
      <c r="K441" s="140"/>
      <c r="L441" s="31"/>
      <c r="M441" s="141" t="s">
        <v>1</v>
      </c>
      <c r="N441" s="142" t="s">
        <v>39</v>
      </c>
      <c r="P441" s="143">
        <f>O441*H441</f>
        <v>0</v>
      </c>
      <c r="Q441" s="143">
        <v>4.0000000000000003E-5</v>
      </c>
      <c r="R441" s="143">
        <f>Q441*H441</f>
        <v>1.052696E-2</v>
      </c>
      <c r="S441" s="143">
        <v>0</v>
      </c>
      <c r="T441" s="144">
        <f>S441*H441</f>
        <v>0</v>
      </c>
      <c r="AR441" s="145" t="s">
        <v>207</v>
      </c>
      <c r="AT441" s="145" t="s">
        <v>128</v>
      </c>
      <c r="AU441" s="145" t="s">
        <v>133</v>
      </c>
      <c r="AY441" s="16" t="s">
        <v>126</v>
      </c>
      <c r="BE441" s="146">
        <f>IF(N441="základní",J441,0)</f>
        <v>0</v>
      </c>
      <c r="BF441" s="146">
        <f>IF(N441="snížená",J441,0)</f>
        <v>0</v>
      </c>
      <c r="BG441" s="146">
        <f>IF(N441="zákl. přenesená",J441,0)</f>
        <v>0</v>
      </c>
      <c r="BH441" s="146">
        <f>IF(N441="sníž. přenesená",J441,0)</f>
        <v>0</v>
      </c>
      <c r="BI441" s="146">
        <f>IF(N441="nulová",J441,0)</f>
        <v>0</v>
      </c>
      <c r="BJ441" s="16" t="s">
        <v>133</v>
      </c>
      <c r="BK441" s="146">
        <f>ROUND(I441*H441,2)</f>
        <v>0</v>
      </c>
      <c r="BL441" s="16" t="s">
        <v>207</v>
      </c>
      <c r="BM441" s="145" t="s">
        <v>557</v>
      </c>
    </row>
    <row r="442" spans="2:65" s="12" customFormat="1">
      <c r="B442" s="147"/>
      <c r="D442" s="148" t="s">
        <v>135</v>
      </c>
      <c r="E442" s="149" t="s">
        <v>1</v>
      </c>
      <c r="F442" s="150" t="s">
        <v>136</v>
      </c>
      <c r="H442" s="149" t="s">
        <v>1</v>
      </c>
      <c r="I442" s="151"/>
      <c r="L442" s="147"/>
      <c r="M442" s="152"/>
      <c r="T442" s="153"/>
      <c r="AT442" s="149" t="s">
        <v>135</v>
      </c>
      <c r="AU442" s="149" t="s">
        <v>133</v>
      </c>
      <c r="AV442" s="12" t="s">
        <v>81</v>
      </c>
      <c r="AW442" s="12" t="s">
        <v>30</v>
      </c>
      <c r="AX442" s="12" t="s">
        <v>73</v>
      </c>
      <c r="AY442" s="149" t="s">
        <v>126</v>
      </c>
    </row>
    <row r="443" spans="2:65" s="12" customFormat="1">
      <c r="B443" s="147"/>
      <c r="D443" s="148" t="s">
        <v>135</v>
      </c>
      <c r="E443" s="149" t="s">
        <v>1</v>
      </c>
      <c r="F443" s="150" t="s">
        <v>547</v>
      </c>
      <c r="H443" s="149" t="s">
        <v>1</v>
      </c>
      <c r="I443" s="151"/>
      <c r="L443" s="147"/>
      <c r="M443" s="152"/>
      <c r="T443" s="153"/>
      <c r="AT443" s="149" t="s">
        <v>135</v>
      </c>
      <c r="AU443" s="149" t="s">
        <v>133</v>
      </c>
      <c r="AV443" s="12" t="s">
        <v>81</v>
      </c>
      <c r="AW443" s="12" t="s">
        <v>30</v>
      </c>
      <c r="AX443" s="12" t="s">
        <v>73</v>
      </c>
      <c r="AY443" s="149" t="s">
        <v>126</v>
      </c>
    </row>
    <row r="444" spans="2:65" s="13" customFormat="1">
      <c r="B444" s="154"/>
      <c r="D444" s="148" t="s">
        <v>135</v>
      </c>
      <c r="E444" s="155" t="s">
        <v>1</v>
      </c>
      <c r="F444" s="156" t="s">
        <v>548</v>
      </c>
      <c r="H444" s="157">
        <v>263.17399999999998</v>
      </c>
      <c r="I444" s="158"/>
      <c r="L444" s="154"/>
      <c r="M444" s="159"/>
      <c r="T444" s="160"/>
      <c r="AT444" s="155" t="s">
        <v>135</v>
      </c>
      <c r="AU444" s="155" t="s">
        <v>133</v>
      </c>
      <c r="AV444" s="13" t="s">
        <v>133</v>
      </c>
      <c r="AW444" s="13" t="s">
        <v>30</v>
      </c>
      <c r="AX444" s="13" t="s">
        <v>73</v>
      </c>
      <c r="AY444" s="155" t="s">
        <v>126</v>
      </c>
    </row>
    <row r="445" spans="2:65" s="14" customFormat="1">
      <c r="B445" s="161"/>
      <c r="D445" s="148" t="s">
        <v>135</v>
      </c>
      <c r="E445" s="162" t="s">
        <v>1</v>
      </c>
      <c r="F445" s="163" t="s">
        <v>138</v>
      </c>
      <c r="H445" s="164">
        <v>263.17399999999998</v>
      </c>
      <c r="I445" s="165"/>
      <c r="L445" s="161"/>
      <c r="M445" s="166"/>
      <c r="T445" s="167"/>
      <c r="AT445" s="162" t="s">
        <v>135</v>
      </c>
      <c r="AU445" s="162" t="s">
        <v>133</v>
      </c>
      <c r="AV445" s="14" t="s">
        <v>132</v>
      </c>
      <c r="AW445" s="14" t="s">
        <v>30</v>
      </c>
      <c r="AX445" s="14" t="s">
        <v>81</v>
      </c>
      <c r="AY445" s="162" t="s">
        <v>126</v>
      </c>
    </row>
    <row r="446" spans="2:65" s="1" customFormat="1" ht="16.5" customHeight="1">
      <c r="B446" s="132"/>
      <c r="C446" s="168" t="s">
        <v>558</v>
      </c>
      <c r="D446" s="168" t="s">
        <v>184</v>
      </c>
      <c r="E446" s="169" t="s">
        <v>559</v>
      </c>
      <c r="F446" s="170" t="s">
        <v>560</v>
      </c>
      <c r="G446" s="171" t="s">
        <v>131</v>
      </c>
      <c r="H446" s="172">
        <v>276.33300000000003</v>
      </c>
      <c r="I446" s="173"/>
      <c r="J446" s="174">
        <f>ROUND(I446*H446,2)</f>
        <v>0</v>
      </c>
      <c r="K446" s="175"/>
      <c r="L446" s="176"/>
      <c r="M446" s="177" t="s">
        <v>1</v>
      </c>
      <c r="N446" s="178" t="s">
        <v>39</v>
      </c>
      <c r="P446" s="143">
        <f>O446*H446</f>
        <v>0</v>
      </c>
      <c r="Q446" s="143">
        <v>1.3999999999999999E-4</v>
      </c>
      <c r="R446" s="143">
        <f>Q446*H446</f>
        <v>3.8686619999999998E-2</v>
      </c>
      <c r="S446" s="143">
        <v>0</v>
      </c>
      <c r="T446" s="144">
        <f>S446*H446</f>
        <v>0</v>
      </c>
      <c r="AR446" s="145" t="s">
        <v>296</v>
      </c>
      <c r="AT446" s="145" t="s">
        <v>184</v>
      </c>
      <c r="AU446" s="145" t="s">
        <v>133</v>
      </c>
      <c r="AY446" s="16" t="s">
        <v>126</v>
      </c>
      <c r="BE446" s="146">
        <f>IF(N446="základní",J446,0)</f>
        <v>0</v>
      </c>
      <c r="BF446" s="146">
        <f>IF(N446="snížená",J446,0)</f>
        <v>0</v>
      </c>
      <c r="BG446" s="146">
        <f>IF(N446="zákl. přenesená",J446,0)</f>
        <v>0</v>
      </c>
      <c r="BH446" s="146">
        <f>IF(N446="sníž. přenesená",J446,0)</f>
        <v>0</v>
      </c>
      <c r="BI446" s="146">
        <f>IF(N446="nulová",J446,0)</f>
        <v>0</v>
      </c>
      <c r="BJ446" s="16" t="s">
        <v>133</v>
      </c>
      <c r="BK446" s="146">
        <f>ROUND(I446*H446,2)</f>
        <v>0</v>
      </c>
      <c r="BL446" s="16" t="s">
        <v>207</v>
      </c>
      <c r="BM446" s="145" t="s">
        <v>561</v>
      </c>
    </row>
    <row r="447" spans="2:65" s="13" customFormat="1">
      <c r="B447" s="154"/>
      <c r="D447" s="148" t="s">
        <v>135</v>
      </c>
      <c r="F447" s="156" t="s">
        <v>562</v>
      </c>
      <c r="H447" s="157">
        <v>276.33300000000003</v>
      </c>
      <c r="I447" s="158"/>
      <c r="L447" s="154"/>
      <c r="M447" s="159"/>
      <c r="T447" s="160"/>
      <c r="AT447" s="155" t="s">
        <v>135</v>
      </c>
      <c r="AU447" s="155" t="s">
        <v>133</v>
      </c>
      <c r="AV447" s="13" t="s">
        <v>133</v>
      </c>
      <c r="AW447" s="13" t="s">
        <v>3</v>
      </c>
      <c r="AX447" s="13" t="s">
        <v>81</v>
      </c>
      <c r="AY447" s="155" t="s">
        <v>126</v>
      </c>
    </row>
    <row r="448" spans="2:65" s="1" customFormat="1" ht="24.2" customHeight="1">
      <c r="B448" s="132"/>
      <c r="C448" s="133" t="s">
        <v>563</v>
      </c>
      <c r="D448" s="133" t="s">
        <v>128</v>
      </c>
      <c r="E448" s="134" t="s">
        <v>564</v>
      </c>
      <c r="F448" s="135" t="s">
        <v>565</v>
      </c>
      <c r="G448" s="136" t="s">
        <v>131</v>
      </c>
      <c r="H448" s="137">
        <v>75</v>
      </c>
      <c r="I448" s="138"/>
      <c r="J448" s="139">
        <f>ROUND(I448*H448,2)</f>
        <v>0</v>
      </c>
      <c r="K448" s="140"/>
      <c r="L448" s="31"/>
      <c r="M448" s="141" t="s">
        <v>1</v>
      </c>
      <c r="N448" s="142" t="s">
        <v>39</v>
      </c>
      <c r="P448" s="143">
        <f>O448*H448</f>
        <v>0</v>
      </c>
      <c r="Q448" s="143">
        <v>0</v>
      </c>
      <c r="R448" s="143">
        <f>Q448*H448</f>
        <v>0</v>
      </c>
      <c r="S448" s="143">
        <v>0</v>
      </c>
      <c r="T448" s="144">
        <f>S448*H448</f>
        <v>0</v>
      </c>
      <c r="AR448" s="145" t="s">
        <v>207</v>
      </c>
      <c r="AT448" s="145" t="s">
        <v>128</v>
      </c>
      <c r="AU448" s="145" t="s">
        <v>133</v>
      </c>
      <c r="AY448" s="16" t="s">
        <v>126</v>
      </c>
      <c r="BE448" s="146">
        <f>IF(N448="základní",J448,0)</f>
        <v>0</v>
      </c>
      <c r="BF448" s="146">
        <f>IF(N448="snížená",J448,0)</f>
        <v>0</v>
      </c>
      <c r="BG448" s="146">
        <f>IF(N448="zákl. přenesená",J448,0)</f>
        <v>0</v>
      </c>
      <c r="BH448" s="146">
        <f>IF(N448="sníž. přenesená",J448,0)</f>
        <v>0</v>
      </c>
      <c r="BI448" s="146">
        <f>IF(N448="nulová",J448,0)</f>
        <v>0</v>
      </c>
      <c r="BJ448" s="16" t="s">
        <v>133</v>
      </c>
      <c r="BK448" s="146">
        <f>ROUND(I448*H448,2)</f>
        <v>0</v>
      </c>
      <c r="BL448" s="16" t="s">
        <v>207</v>
      </c>
      <c r="BM448" s="145" t="s">
        <v>566</v>
      </c>
    </row>
    <row r="449" spans="2:65" s="12" customFormat="1">
      <c r="B449" s="147"/>
      <c r="D449" s="148" t="s">
        <v>135</v>
      </c>
      <c r="E449" s="149" t="s">
        <v>1</v>
      </c>
      <c r="F449" s="150" t="s">
        <v>136</v>
      </c>
      <c r="H449" s="149" t="s">
        <v>1</v>
      </c>
      <c r="I449" s="151"/>
      <c r="L449" s="147"/>
      <c r="M449" s="152"/>
      <c r="T449" s="153"/>
      <c r="AT449" s="149" t="s">
        <v>135</v>
      </c>
      <c r="AU449" s="149" t="s">
        <v>133</v>
      </c>
      <c r="AV449" s="12" t="s">
        <v>81</v>
      </c>
      <c r="AW449" s="12" t="s">
        <v>30</v>
      </c>
      <c r="AX449" s="12" t="s">
        <v>73</v>
      </c>
      <c r="AY449" s="149" t="s">
        <v>126</v>
      </c>
    </row>
    <row r="450" spans="2:65" s="12" customFormat="1">
      <c r="B450" s="147"/>
      <c r="D450" s="148" t="s">
        <v>135</v>
      </c>
      <c r="E450" s="149" t="s">
        <v>1</v>
      </c>
      <c r="F450" s="150" t="s">
        <v>567</v>
      </c>
      <c r="H450" s="149" t="s">
        <v>1</v>
      </c>
      <c r="I450" s="151"/>
      <c r="L450" s="147"/>
      <c r="M450" s="152"/>
      <c r="T450" s="153"/>
      <c r="AT450" s="149" t="s">
        <v>135</v>
      </c>
      <c r="AU450" s="149" t="s">
        <v>133</v>
      </c>
      <c r="AV450" s="12" t="s">
        <v>81</v>
      </c>
      <c r="AW450" s="12" t="s">
        <v>30</v>
      </c>
      <c r="AX450" s="12" t="s">
        <v>73</v>
      </c>
      <c r="AY450" s="149" t="s">
        <v>126</v>
      </c>
    </row>
    <row r="451" spans="2:65" s="13" customFormat="1">
      <c r="B451" s="154"/>
      <c r="D451" s="148" t="s">
        <v>135</v>
      </c>
      <c r="E451" s="155" t="s">
        <v>1</v>
      </c>
      <c r="F451" s="156" t="s">
        <v>568</v>
      </c>
      <c r="H451" s="157">
        <v>75</v>
      </c>
      <c r="I451" s="158"/>
      <c r="L451" s="154"/>
      <c r="M451" s="159"/>
      <c r="T451" s="160"/>
      <c r="AT451" s="155" t="s">
        <v>135</v>
      </c>
      <c r="AU451" s="155" t="s">
        <v>133</v>
      </c>
      <c r="AV451" s="13" t="s">
        <v>133</v>
      </c>
      <c r="AW451" s="13" t="s">
        <v>30</v>
      </c>
      <c r="AX451" s="13" t="s">
        <v>73</v>
      </c>
      <c r="AY451" s="155" t="s">
        <v>126</v>
      </c>
    </row>
    <row r="452" spans="2:65" s="14" customFormat="1">
      <c r="B452" s="161"/>
      <c r="D452" s="148" t="s">
        <v>135</v>
      </c>
      <c r="E452" s="162" t="s">
        <v>1</v>
      </c>
      <c r="F452" s="163" t="s">
        <v>138</v>
      </c>
      <c r="H452" s="164">
        <v>75</v>
      </c>
      <c r="I452" s="165"/>
      <c r="L452" s="161"/>
      <c r="M452" s="166"/>
      <c r="T452" s="167"/>
      <c r="AT452" s="162" t="s">
        <v>135</v>
      </c>
      <c r="AU452" s="162" t="s">
        <v>133</v>
      </c>
      <c r="AV452" s="14" t="s">
        <v>132</v>
      </c>
      <c r="AW452" s="14" t="s">
        <v>30</v>
      </c>
      <c r="AX452" s="14" t="s">
        <v>81</v>
      </c>
      <c r="AY452" s="162" t="s">
        <v>126</v>
      </c>
    </row>
    <row r="453" spans="2:65" s="1" customFormat="1" ht="16.5" customHeight="1">
      <c r="B453" s="132"/>
      <c r="C453" s="168" t="s">
        <v>569</v>
      </c>
      <c r="D453" s="168" t="s">
        <v>184</v>
      </c>
      <c r="E453" s="169" t="s">
        <v>570</v>
      </c>
      <c r="F453" s="170" t="s">
        <v>571</v>
      </c>
      <c r="G453" s="171" t="s">
        <v>131</v>
      </c>
      <c r="H453" s="172">
        <v>76.5</v>
      </c>
      <c r="I453" s="173"/>
      <c r="J453" s="174">
        <f>ROUND(I453*H453,2)</f>
        <v>0</v>
      </c>
      <c r="K453" s="175"/>
      <c r="L453" s="176"/>
      <c r="M453" s="177" t="s">
        <v>1</v>
      </c>
      <c r="N453" s="178" t="s">
        <v>39</v>
      </c>
      <c r="P453" s="143">
        <f>O453*H453</f>
        <v>0</v>
      </c>
      <c r="Q453" s="143">
        <v>4.7999999999999996E-3</v>
      </c>
      <c r="R453" s="143">
        <f>Q453*H453</f>
        <v>0.36719999999999997</v>
      </c>
      <c r="S453" s="143">
        <v>0</v>
      </c>
      <c r="T453" s="144">
        <f>S453*H453</f>
        <v>0</v>
      </c>
      <c r="AR453" s="145" t="s">
        <v>296</v>
      </c>
      <c r="AT453" s="145" t="s">
        <v>184</v>
      </c>
      <c r="AU453" s="145" t="s">
        <v>133</v>
      </c>
      <c r="AY453" s="16" t="s">
        <v>126</v>
      </c>
      <c r="BE453" s="146">
        <f>IF(N453="základní",J453,0)</f>
        <v>0</v>
      </c>
      <c r="BF453" s="146">
        <f>IF(N453="snížená",J453,0)</f>
        <v>0</v>
      </c>
      <c r="BG453" s="146">
        <f>IF(N453="zákl. přenesená",J453,0)</f>
        <v>0</v>
      </c>
      <c r="BH453" s="146">
        <f>IF(N453="sníž. přenesená",J453,0)</f>
        <v>0</v>
      </c>
      <c r="BI453" s="146">
        <f>IF(N453="nulová",J453,0)</f>
        <v>0</v>
      </c>
      <c r="BJ453" s="16" t="s">
        <v>133</v>
      </c>
      <c r="BK453" s="146">
        <f>ROUND(I453*H453,2)</f>
        <v>0</v>
      </c>
      <c r="BL453" s="16" t="s">
        <v>207</v>
      </c>
      <c r="BM453" s="145" t="s">
        <v>572</v>
      </c>
    </row>
    <row r="454" spans="2:65" s="13" customFormat="1">
      <c r="B454" s="154"/>
      <c r="D454" s="148" t="s">
        <v>135</v>
      </c>
      <c r="F454" s="156" t="s">
        <v>573</v>
      </c>
      <c r="H454" s="157">
        <v>76.5</v>
      </c>
      <c r="I454" s="158"/>
      <c r="L454" s="154"/>
      <c r="M454" s="159"/>
      <c r="T454" s="160"/>
      <c r="AT454" s="155" t="s">
        <v>135</v>
      </c>
      <c r="AU454" s="155" t="s">
        <v>133</v>
      </c>
      <c r="AV454" s="13" t="s">
        <v>133</v>
      </c>
      <c r="AW454" s="13" t="s">
        <v>3</v>
      </c>
      <c r="AX454" s="13" t="s">
        <v>81</v>
      </c>
      <c r="AY454" s="155" t="s">
        <v>126</v>
      </c>
    </row>
    <row r="455" spans="2:65" s="1" customFormat="1" ht="24.2" customHeight="1">
      <c r="B455" s="132"/>
      <c r="C455" s="133" t="s">
        <v>574</v>
      </c>
      <c r="D455" s="133" t="s">
        <v>128</v>
      </c>
      <c r="E455" s="134" t="s">
        <v>575</v>
      </c>
      <c r="F455" s="135" t="s">
        <v>576</v>
      </c>
      <c r="G455" s="136" t="s">
        <v>526</v>
      </c>
      <c r="H455" s="179">
        <v>1.39</v>
      </c>
      <c r="I455" s="138"/>
      <c r="J455" s="139">
        <f>ROUND(I455*H455,2)</f>
        <v>0</v>
      </c>
      <c r="K455" s="140"/>
      <c r="L455" s="31"/>
      <c r="M455" s="141" t="s">
        <v>1</v>
      </c>
      <c r="N455" s="142" t="s">
        <v>39</v>
      </c>
      <c r="P455" s="143">
        <f>O455*H455</f>
        <v>0</v>
      </c>
      <c r="Q455" s="143">
        <v>0</v>
      </c>
      <c r="R455" s="143">
        <f>Q455*H455</f>
        <v>0</v>
      </c>
      <c r="S455" s="143">
        <v>0</v>
      </c>
      <c r="T455" s="144">
        <f>S455*H455</f>
        <v>0</v>
      </c>
      <c r="AR455" s="145" t="s">
        <v>207</v>
      </c>
      <c r="AT455" s="145" t="s">
        <v>128</v>
      </c>
      <c r="AU455" s="145" t="s">
        <v>133</v>
      </c>
      <c r="AY455" s="16" t="s">
        <v>126</v>
      </c>
      <c r="BE455" s="146">
        <f>IF(N455="základní",J455,0)</f>
        <v>0</v>
      </c>
      <c r="BF455" s="146">
        <f>IF(N455="snížená",J455,0)</f>
        <v>0</v>
      </c>
      <c r="BG455" s="146">
        <f>IF(N455="zákl. přenesená",J455,0)</f>
        <v>0</v>
      </c>
      <c r="BH455" s="146">
        <f>IF(N455="sníž. přenesená",J455,0)</f>
        <v>0</v>
      </c>
      <c r="BI455" s="146">
        <f>IF(N455="nulová",J455,0)</f>
        <v>0</v>
      </c>
      <c r="BJ455" s="16" t="s">
        <v>133</v>
      </c>
      <c r="BK455" s="146">
        <f>ROUND(I455*H455,2)</f>
        <v>0</v>
      </c>
      <c r="BL455" s="16" t="s">
        <v>207</v>
      </c>
      <c r="BM455" s="145" t="s">
        <v>577</v>
      </c>
    </row>
    <row r="456" spans="2:65" s="1" customFormat="1" ht="24.2" customHeight="1">
      <c r="B456" s="132"/>
      <c r="C456" s="133" t="s">
        <v>578</v>
      </c>
      <c r="D456" s="133" t="s">
        <v>128</v>
      </c>
      <c r="E456" s="134" t="s">
        <v>579</v>
      </c>
      <c r="F456" s="135" t="s">
        <v>580</v>
      </c>
      <c r="G456" s="136" t="s">
        <v>526</v>
      </c>
      <c r="H456" s="179">
        <v>0.46</v>
      </c>
      <c r="I456" s="138"/>
      <c r="J456" s="139">
        <f>ROUND(I456*H456,2)</f>
        <v>0</v>
      </c>
      <c r="K456" s="140"/>
      <c r="L456" s="31"/>
      <c r="M456" s="141" t="s">
        <v>1</v>
      </c>
      <c r="N456" s="142" t="s">
        <v>39</v>
      </c>
      <c r="P456" s="143">
        <f>O456*H456</f>
        <v>0</v>
      </c>
      <c r="Q456" s="143">
        <v>0</v>
      </c>
      <c r="R456" s="143">
        <f>Q456*H456</f>
        <v>0</v>
      </c>
      <c r="S456" s="143">
        <v>0</v>
      </c>
      <c r="T456" s="144">
        <f>S456*H456</f>
        <v>0</v>
      </c>
      <c r="AR456" s="145" t="s">
        <v>207</v>
      </c>
      <c r="AT456" s="145" t="s">
        <v>128</v>
      </c>
      <c r="AU456" s="145" t="s">
        <v>133</v>
      </c>
      <c r="AY456" s="16" t="s">
        <v>126</v>
      </c>
      <c r="BE456" s="146">
        <f>IF(N456="základní",J456,0)</f>
        <v>0</v>
      </c>
      <c r="BF456" s="146">
        <f>IF(N456="snížená",J456,0)</f>
        <v>0</v>
      </c>
      <c r="BG456" s="146">
        <f>IF(N456="zákl. přenesená",J456,0)</f>
        <v>0</v>
      </c>
      <c r="BH456" s="146">
        <f>IF(N456="sníž. přenesená",J456,0)</f>
        <v>0</v>
      </c>
      <c r="BI456" s="146">
        <f>IF(N456="nulová",J456,0)</f>
        <v>0</v>
      </c>
      <c r="BJ456" s="16" t="s">
        <v>133</v>
      </c>
      <c r="BK456" s="146">
        <f>ROUND(I456*H456,2)</f>
        <v>0</v>
      </c>
      <c r="BL456" s="16" t="s">
        <v>207</v>
      </c>
      <c r="BM456" s="145" t="s">
        <v>581</v>
      </c>
    </row>
    <row r="457" spans="2:65" s="11" customFormat="1" ht="22.9" customHeight="1">
      <c r="B457" s="120"/>
      <c r="D457" s="121" t="s">
        <v>72</v>
      </c>
      <c r="E457" s="130" t="s">
        <v>582</v>
      </c>
      <c r="F457" s="130" t="s">
        <v>583</v>
      </c>
      <c r="I457" s="123"/>
      <c r="J457" s="131">
        <f>BK457</f>
        <v>0</v>
      </c>
      <c r="L457" s="120"/>
      <c r="M457" s="125"/>
      <c r="P457" s="126">
        <f>SUM(P458:P496)</f>
        <v>0</v>
      </c>
      <c r="R457" s="126">
        <f>SUM(R458:R496)</f>
        <v>3.0011020000000004</v>
      </c>
      <c r="T457" s="127">
        <f>SUM(T458:T496)</f>
        <v>3.0023699999999995</v>
      </c>
      <c r="AR457" s="121" t="s">
        <v>133</v>
      </c>
      <c r="AT457" s="128" t="s">
        <v>72</v>
      </c>
      <c r="AU457" s="128" t="s">
        <v>81</v>
      </c>
      <c r="AY457" s="121" t="s">
        <v>126</v>
      </c>
      <c r="BK457" s="129">
        <f>SUM(BK458:BK496)</f>
        <v>0</v>
      </c>
    </row>
    <row r="458" spans="2:65" s="1" customFormat="1" ht="33" customHeight="1">
      <c r="B458" s="132"/>
      <c r="C458" s="133" t="s">
        <v>584</v>
      </c>
      <c r="D458" s="133" t="s">
        <v>128</v>
      </c>
      <c r="E458" s="134" t="s">
        <v>585</v>
      </c>
      <c r="F458" s="135" t="s">
        <v>586</v>
      </c>
      <c r="G458" s="136" t="s">
        <v>131</v>
      </c>
      <c r="H458" s="137">
        <v>396.96600000000001</v>
      </c>
      <c r="I458" s="138"/>
      <c r="J458" s="139">
        <f>ROUND(I458*H458,2)</f>
        <v>0</v>
      </c>
      <c r="K458" s="140"/>
      <c r="L458" s="31"/>
      <c r="M458" s="141" t="s">
        <v>1</v>
      </c>
      <c r="N458" s="142" t="s">
        <v>39</v>
      </c>
      <c r="P458" s="143">
        <f>O458*H458</f>
        <v>0</v>
      </c>
      <c r="Q458" s="143">
        <v>0</v>
      </c>
      <c r="R458" s="143">
        <f>Q458*H458</f>
        <v>0</v>
      </c>
      <c r="S458" s="143">
        <v>0</v>
      </c>
      <c r="T458" s="144">
        <f>S458*H458</f>
        <v>0</v>
      </c>
      <c r="AR458" s="145" t="s">
        <v>207</v>
      </c>
      <c r="AT458" s="145" t="s">
        <v>128</v>
      </c>
      <c r="AU458" s="145" t="s">
        <v>133</v>
      </c>
      <c r="AY458" s="16" t="s">
        <v>126</v>
      </c>
      <c r="BE458" s="146">
        <f>IF(N458="základní",J458,0)</f>
        <v>0</v>
      </c>
      <c r="BF458" s="146">
        <f>IF(N458="snížená",J458,0)</f>
        <v>0</v>
      </c>
      <c r="BG458" s="146">
        <f>IF(N458="zákl. přenesená",J458,0)</f>
        <v>0</v>
      </c>
      <c r="BH458" s="146">
        <f>IF(N458="sníž. přenesená",J458,0)</f>
        <v>0</v>
      </c>
      <c r="BI458" s="146">
        <f>IF(N458="nulová",J458,0)</f>
        <v>0</v>
      </c>
      <c r="BJ458" s="16" t="s">
        <v>133</v>
      </c>
      <c r="BK458" s="146">
        <f>ROUND(I458*H458,2)</f>
        <v>0</v>
      </c>
      <c r="BL458" s="16" t="s">
        <v>207</v>
      </c>
      <c r="BM458" s="145" t="s">
        <v>587</v>
      </c>
    </row>
    <row r="459" spans="2:65" s="12" customFormat="1">
      <c r="B459" s="147"/>
      <c r="D459" s="148" t="s">
        <v>135</v>
      </c>
      <c r="E459" s="149" t="s">
        <v>1</v>
      </c>
      <c r="F459" s="150" t="s">
        <v>588</v>
      </c>
      <c r="H459" s="149" t="s">
        <v>1</v>
      </c>
      <c r="I459" s="151"/>
      <c r="L459" s="147"/>
      <c r="M459" s="152"/>
      <c r="T459" s="153"/>
      <c r="AT459" s="149" t="s">
        <v>135</v>
      </c>
      <c r="AU459" s="149" t="s">
        <v>133</v>
      </c>
      <c r="AV459" s="12" t="s">
        <v>81</v>
      </c>
      <c r="AW459" s="12" t="s">
        <v>30</v>
      </c>
      <c r="AX459" s="12" t="s">
        <v>73</v>
      </c>
      <c r="AY459" s="149" t="s">
        <v>126</v>
      </c>
    </row>
    <row r="460" spans="2:65" s="13" customFormat="1" ht="22.5">
      <c r="B460" s="154"/>
      <c r="D460" s="148" t="s">
        <v>135</v>
      </c>
      <c r="E460" s="155" t="s">
        <v>1</v>
      </c>
      <c r="F460" s="156" t="s">
        <v>589</v>
      </c>
      <c r="H460" s="157">
        <v>396.96600000000001</v>
      </c>
      <c r="I460" s="158"/>
      <c r="L460" s="154"/>
      <c r="M460" s="159"/>
      <c r="T460" s="160"/>
      <c r="AT460" s="155" t="s">
        <v>135</v>
      </c>
      <c r="AU460" s="155" t="s">
        <v>133</v>
      </c>
      <c r="AV460" s="13" t="s">
        <v>133</v>
      </c>
      <c r="AW460" s="13" t="s">
        <v>30</v>
      </c>
      <c r="AX460" s="13" t="s">
        <v>73</v>
      </c>
      <c r="AY460" s="155" t="s">
        <v>126</v>
      </c>
    </row>
    <row r="461" spans="2:65" s="14" customFormat="1">
      <c r="B461" s="161"/>
      <c r="D461" s="148" t="s">
        <v>135</v>
      </c>
      <c r="E461" s="162" t="s">
        <v>1</v>
      </c>
      <c r="F461" s="163" t="s">
        <v>138</v>
      </c>
      <c r="H461" s="164">
        <v>396.96600000000001</v>
      </c>
      <c r="I461" s="165"/>
      <c r="L461" s="161"/>
      <c r="M461" s="166"/>
      <c r="T461" s="167"/>
      <c r="AT461" s="162" t="s">
        <v>135</v>
      </c>
      <c r="AU461" s="162" t="s">
        <v>133</v>
      </c>
      <c r="AV461" s="14" t="s">
        <v>132</v>
      </c>
      <c r="AW461" s="14" t="s">
        <v>30</v>
      </c>
      <c r="AX461" s="14" t="s">
        <v>81</v>
      </c>
      <c r="AY461" s="162" t="s">
        <v>126</v>
      </c>
    </row>
    <row r="462" spans="2:65" s="1" customFormat="1" ht="16.5" customHeight="1">
      <c r="B462" s="132"/>
      <c r="C462" s="168" t="s">
        <v>590</v>
      </c>
      <c r="D462" s="168" t="s">
        <v>184</v>
      </c>
      <c r="E462" s="169" t="s">
        <v>591</v>
      </c>
      <c r="F462" s="170" t="s">
        <v>592</v>
      </c>
      <c r="G462" s="171" t="s">
        <v>145</v>
      </c>
      <c r="H462" s="172">
        <v>4.891</v>
      </c>
      <c r="I462" s="173"/>
      <c r="J462" s="174">
        <f>ROUND(I462*H462,2)</f>
        <v>0</v>
      </c>
      <c r="K462" s="175"/>
      <c r="L462" s="176"/>
      <c r="M462" s="177" t="s">
        <v>1</v>
      </c>
      <c r="N462" s="178" t="s">
        <v>39</v>
      </c>
      <c r="P462" s="143">
        <f>O462*H462</f>
        <v>0</v>
      </c>
      <c r="Q462" s="143">
        <v>0.55000000000000004</v>
      </c>
      <c r="R462" s="143">
        <f>Q462*H462</f>
        <v>2.6900500000000003</v>
      </c>
      <c r="S462" s="143">
        <v>0</v>
      </c>
      <c r="T462" s="144">
        <f>S462*H462</f>
        <v>0</v>
      </c>
      <c r="AR462" s="145" t="s">
        <v>296</v>
      </c>
      <c r="AT462" s="145" t="s">
        <v>184</v>
      </c>
      <c r="AU462" s="145" t="s">
        <v>133</v>
      </c>
      <c r="AY462" s="16" t="s">
        <v>126</v>
      </c>
      <c r="BE462" s="146">
        <f>IF(N462="základní",J462,0)</f>
        <v>0</v>
      </c>
      <c r="BF462" s="146">
        <f>IF(N462="snížená",J462,0)</f>
        <v>0</v>
      </c>
      <c r="BG462" s="146">
        <f>IF(N462="zákl. přenesená",J462,0)</f>
        <v>0</v>
      </c>
      <c r="BH462" s="146">
        <f>IF(N462="sníž. přenesená",J462,0)</f>
        <v>0</v>
      </c>
      <c r="BI462" s="146">
        <f>IF(N462="nulová",J462,0)</f>
        <v>0</v>
      </c>
      <c r="BJ462" s="16" t="s">
        <v>133</v>
      </c>
      <c r="BK462" s="146">
        <f>ROUND(I462*H462,2)</f>
        <v>0</v>
      </c>
      <c r="BL462" s="16" t="s">
        <v>207</v>
      </c>
      <c r="BM462" s="145" t="s">
        <v>593</v>
      </c>
    </row>
    <row r="463" spans="2:65" s="13" customFormat="1">
      <c r="B463" s="154"/>
      <c r="D463" s="148" t="s">
        <v>135</v>
      </c>
      <c r="E463" s="155" t="s">
        <v>1</v>
      </c>
      <c r="F463" s="156" t="s">
        <v>594</v>
      </c>
      <c r="H463" s="157">
        <v>4.4459999999999997</v>
      </c>
      <c r="I463" s="158"/>
      <c r="L463" s="154"/>
      <c r="M463" s="159"/>
      <c r="T463" s="160"/>
      <c r="AT463" s="155" t="s">
        <v>135</v>
      </c>
      <c r="AU463" s="155" t="s">
        <v>133</v>
      </c>
      <c r="AV463" s="13" t="s">
        <v>133</v>
      </c>
      <c r="AW463" s="13" t="s">
        <v>30</v>
      </c>
      <c r="AX463" s="13" t="s">
        <v>73</v>
      </c>
      <c r="AY463" s="155" t="s">
        <v>126</v>
      </c>
    </row>
    <row r="464" spans="2:65" s="14" customFormat="1">
      <c r="B464" s="161"/>
      <c r="D464" s="148" t="s">
        <v>135</v>
      </c>
      <c r="E464" s="162" t="s">
        <v>1</v>
      </c>
      <c r="F464" s="163" t="s">
        <v>138</v>
      </c>
      <c r="H464" s="164">
        <v>4.4459999999999997</v>
      </c>
      <c r="I464" s="165"/>
      <c r="L464" s="161"/>
      <c r="M464" s="166"/>
      <c r="T464" s="167"/>
      <c r="AT464" s="162" t="s">
        <v>135</v>
      </c>
      <c r="AU464" s="162" t="s">
        <v>133</v>
      </c>
      <c r="AV464" s="14" t="s">
        <v>132</v>
      </c>
      <c r="AW464" s="14" t="s">
        <v>30</v>
      </c>
      <c r="AX464" s="14" t="s">
        <v>81</v>
      </c>
      <c r="AY464" s="162" t="s">
        <v>126</v>
      </c>
    </row>
    <row r="465" spans="2:65" s="13" customFormat="1">
      <c r="B465" s="154"/>
      <c r="D465" s="148" t="s">
        <v>135</v>
      </c>
      <c r="F465" s="156" t="s">
        <v>595</v>
      </c>
      <c r="H465" s="157">
        <v>4.891</v>
      </c>
      <c r="I465" s="158"/>
      <c r="L465" s="154"/>
      <c r="M465" s="159"/>
      <c r="T465" s="160"/>
      <c r="AT465" s="155" t="s">
        <v>135</v>
      </c>
      <c r="AU465" s="155" t="s">
        <v>133</v>
      </c>
      <c r="AV465" s="13" t="s">
        <v>133</v>
      </c>
      <c r="AW465" s="13" t="s">
        <v>3</v>
      </c>
      <c r="AX465" s="13" t="s">
        <v>81</v>
      </c>
      <c r="AY465" s="155" t="s">
        <v>126</v>
      </c>
    </row>
    <row r="466" spans="2:65" s="1" customFormat="1" ht="24.2" customHeight="1">
      <c r="B466" s="132"/>
      <c r="C466" s="133" t="s">
        <v>596</v>
      </c>
      <c r="D466" s="133" t="s">
        <v>128</v>
      </c>
      <c r="E466" s="134" t="s">
        <v>597</v>
      </c>
      <c r="F466" s="135" t="s">
        <v>598</v>
      </c>
      <c r="G466" s="136" t="s">
        <v>131</v>
      </c>
      <c r="H466" s="137">
        <v>396.96600000000001</v>
      </c>
      <c r="I466" s="138"/>
      <c r="J466" s="139">
        <f>ROUND(I466*H466,2)</f>
        <v>0</v>
      </c>
      <c r="K466" s="140"/>
      <c r="L466" s="31"/>
      <c r="M466" s="141" t="s">
        <v>1</v>
      </c>
      <c r="N466" s="142" t="s">
        <v>39</v>
      </c>
      <c r="P466" s="143">
        <f>O466*H466</f>
        <v>0</v>
      </c>
      <c r="Q466" s="143">
        <v>0</v>
      </c>
      <c r="R466" s="143">
        <f>Q466*H466</f>
        <v>0</v>
      </c>
      <c r="S466" s="143">
        <v>7.0000000000000001E-3</v>
      </c>
      <c r="T466" s="144">
        <f>S466*H466</f>
        <v>2.778762</v>
      </c>
      <c r="AR466" s="145" t="s">
        <v>207</v>
      </c>
      <c r="AT466" s="145" t="s">
        <v>128</v>
      </c>
      <c r="AU466" s="145" t="s">
        <v>133</v>
      </c>
      <c r="AY466" s="16" t="s">
        <v>126</v>
      </c>
      <c r="BE466" s="146">
        <f>IF(N466="základní",J466,0)</f>
        <v>0</v>
      </c>
      <c r="BF466" s="146">
        <f>IF(N466="snížená",J466,0)</f>
        <v>0</v>
      </c>
      <c r="BG466" s="146">
        <f>IF(N466="zákl. přenesená",J466,0)</f>
        <v>0</v>
      </c>
      <c r="BH466" s="146">
        <f>IF(N466="sníž. přenesená",J466,0)</f>
        <v>0</v>
      </c>
      <c r="BI466" s="146">
        <f>IF(N466="nulová",J466,0)</f>
        <v>0</v>
      </c>
      <c r="BJ466" s="16" t="s">
        <v>133</v>
      </c>
      <c r="BK466" s="146">
        <f>ROUND(I466*H466,2)</f>
        <v>0</v>
      </c>
      <c r="BL466" s="16" t="s">
        <v>207</v>
      </c>
      <c r="BM466" s="145" t="s">
        <v>599</v>
      </c>
    </row>
    <row r="467" spans="2:65" s="1" customFormat="1" ht="24.2" customHeight="1">
      <c r="B467" s="132"/>
      <c r="C467" s="133" t="s">
        <v>600</v>
      </c>
      <c r="D467" s="133" t="s">
        <v>128</v>
      </c>
      <c r="E467" s="134" t="s">
        <v>601</v>
      </c>
      <c r="F467" s="135" t="s">
        <v>602</v>
      </c>
      <c r="G467" s="136" t="s">
        <v>131</v>
      </c>
      <c r="H467" s="137">
        <v>15</v>
      </c>
      <c r="I467" s="138"/>
      <c r="J467" s="139">
        <f>ROUND(I467*H467,2)</f>
        <v>0</v>
      </c>
      <c r="K467" s="140"/>
      <c r="L467" s="31"/>
      <c r="M467" s="141" t="s">
        <v>1</v>
      </c>
      <c r="N467" s="142" t="s">
        <v>39</v>
      </c>
      <c r="P467" s="143">
        <f>O467*H467</f>
        <v>0</v>
      </c>
      <c r="Q467" s="143">
        <v>1.129E-2</v>
      </c>
      <c r="R467" s="143">
        <f>Q467*H467</f>
        <v>0.16935</v>
      </c>
      <c r="S467" s="143">
        <v>0</v>
      </c>
      <c r="T467" s="144">
        <f>S467*H467</f>
        <v>0</v>
      </c>
      <c r="AR467" s="145" t="s">
        <v>207</v>
      </c>
      <c r="AT467" s="145" t="s">
        <v>128</v>
      </c>
      <c r="AU467" s="145" t="s">
        <v>133</v>
      </c>
      <c r="AY467" s="16" t="s">
        <v>126</v>
      </c>
      <c r="BE467" s="146">
        <f>IF(N467="základní",J467,0)</f>
        <v>0</v>
      </c>
      <c r="BF467" s="146">
        <f>IF(N467="snížená",J467,0)</f>
        <v>0</v>
      </c>
      <c r="BG467" s="146">
        <f>IF(N467="zákl. přenesená",J467,0)</f>
        <v>0</v>
      </c>
      <c r="BH467" s="146">
        <f>IF(N467="sníž. přenesená",J467,0)</f>
        <v>0</v>
      </c>
      <c r="BI467" s="146">
        <f>IF(N467="nulová",J467,0)</f>
        <v>0</v>
      </c>
      <c r="BJ467" s="16" t="s">
        <v>133</v>
      </c>
      <c r="BK467" s="146">
        <f>ROUND(I467*H467,2)</f>
        <v>0</v>
      </c>
      <c r="BL467" s="16" t="s">
        <v>207</v>
      </c>
      <c r="BM467" s="145" t="s">
        <v>603</v>
      </c>
    </row>
    <row r="468" spans="2:65" s="12" customFormat="1">
      <c r="B468" s="147"/>
      <c r="D468" s="148" t="s">
        <v>135</v>
      </c>
      <c r="E468" s="149" t="s">
        <v>1</v>
      </c>
      <c r="F468" s="150" t="s">
        <v>136</v>
      </c>
      <c r="H468" s="149" t="s">
        <v>1</v>
      </c>
      <c r="I468" s="151"/>
      <c r="L468" s="147"/>
      <c r="M468" s="152"/>
      <c r="T468" s="153"/>
      <c r="AT468" s="149" t="s">
        <v>135</v>
      </c>
      <c r="AU468" s="149" t="s">
        <v>133</v>
      </c>
      <c r="AV468" s="12" t="s">
        <v>81</v>
      </c>
      <c r="AW468" s="12" t="s">
        <v>30</v>
      </c>
      <c r="AX468" s="12" t="s">
        <v>73</v>
      </c>
      <c r="AY468" s="149" t="s">
        <v>126</v>
      </c>
    </row>
    <row r="469" spans="2:65" s="13" customFormat="1">
      <c r="B469" s="154"/>
      <c r="D469" s="148" t="s">
        <v>135</v>
      </c>
      <c r="E469" s="155" t="s">
        <v>1</v>
      </c>
      <c r="F469" s="156" t="s">
        <v>604</v>
      </c>
      <c r="H469" s="157">
        <v>15</v>
      </c>
      <c r="I469" s="158"/>
      <c r="L469" s="154"/>
      <c r="M469" s="159"/>
      <c r="T469" s="160"/>
      <c r="AT469" s="155" t="s">
        <v>135</v>
      </c>
      <c r="AU469" s="155" t="s">
        <v>133</v>
      </c>
      <c r="AV469" s="13" t="s">
        <v>133</v>
      </c>
      <c r="AW469" s="13" t="s">
        <v>30</v>
      </c>
      <c r="AX469" s="13" t="s">
        <v>73</v>
      </c>
      <c r="AY469" s="155" t="s">
        <v>126</v>
      </c>
    </row>
    <row r="470" spans="2:65" s="14" customFormat="1">
      <c r="B470" s="161"/>
      <c r="D470" s="148" t="s">
        <v>135</v>
      </c>
      <c r="E470" s="162" t="s">
        <v>1</v>
      </c>
      <c r="F470" s="163" t="s">
        <v>138</v>
      </c>
      <c r="H470" s="164">
        <v>15</v>
      </c>
      <c r="I470" s="165"/>
      <c r="L470" s="161"/>
      <c r="M470" s="166"/>
      <c r="T470" s="167"/>
      <c r="AT470" s="162" t="s">
        <v>135</v>
      </c>
      <c r="AU470" s="162" t="s">
        <v>133</v>
      </c>
      <c r="AV470" s="14" t="s">
        <v>132</v>
      </c>
      <c r="AW470" s="14" t="s">
        <v>30</v>
      </c>
      <c r="AX470" s="14" t="s">
        <v>81</v>
      </c>
      <c r="AY470" s="162" t="s">
        <v>126</v>
      </c>
    </row>
    <row r="471" spans="2:65" s="1" customFormat="1" ht="33" customHeight="1">
      <c r="B471" s="132"/>
      <c r="C471" s="133" t="s">
        <v>605</v>
      </c>
      <c r="D471" s="133" t="s">
        <v>128</v>
      </c>
      <c r="E471" s="134" t="s">
        <v>606</v>
      </c>
      <c r="F471" s="135" t="s">
        <v>607</v>
      </c>
      <c r="G471" s="136" t="s">
        <v>278</v>
      </c>
      <c r="H471" s="137">
        <v>1.95</v>
      </c>
      <c r="I471" s="138"/>
      <c r="J471" s="139">
        <f>ROUND(I471*H471,2)</f>
        <v>0</v>
      </c>
      <c r="K471" s="140"/>
      <c r="L471" s="31"/>
      <c r="M471" s="141" t="s">
        <v>1</v>
      </c>
      <c r="N471" s="142" t="s">
        <v>39</v>
      </c>
      <c r="P471" s="143">
        <f>O471*H471</f>
        <v>0</v>
      </c>
      <c r="Q471" s="143">
        <v>0</v>
      </c>
      <c r="R471" s="143">
        <f>Q471*H471</f>
        <v>0</v>
      </c>
      <c r="S471" s="143">
        <v>1.2319999999999999E-2</v>
      </c>
      <c r="T471" s="144">
        <f>S471*H471</f>
        <v>2.4023999999999997E-2</v>
      </c>
      <c r="AR471" s="145" t="s">
        <v>207</v>
      </c>
      <c r="AT471" s="145" t="s">
        <v>128</v>
      </c>
      <c r="AU471" s="145" t="s">
        <v>133</v>
      </c>
      <c r="AY471" s="16" t="s">
        <v>126</v>
      </c>
      <c r="BE471" s="146">
        <f>IF(N471="základní",J471,0)</f>
        <v>0</v>
      </c>
      <c r="BF471" s="146">
        <f>IF(N471="snížená",J471,0)</f>
        <v>0</v>
      </c>
      <c r="BG471" s="146">
        <f>IF(N471="zákl. přenesená",J471,0)</f>
        <v>0</v>
      </c>
      <c r="BH471" s="146">
        <f>IF(N471="sníž. přenesená",J471,0)</f>
        <v>0</v>
      </c>
      <c r="BI471" s="146">
        <f>IF(N471="nulová",J471,0)</f>
        <v>0</v>
      </c>
      <c r="BJ471" s="16" t="s">
        <v>133</v>
      </c>
      <c r="BK471" s="146">
        <f>ROUND(I471*H471,2)</f>
        <v>0</v>
      </c>
      <c r="BL471" s="16" t="s">
        <v>207</v>
      </c>
      <c r="BM471" s="145" t="s">
        <v>608</v>
      </c>
    </row>
    <row r="472" spans="2:65" s="12" customFormat="1">
      <c r="B472" s="147"/>
      <c r="D472" s="148" t="s">
        <v>135</v>
      </c>
      <c r="E472" s="149" t="s">
        <v>1</v>
      </c>
      <c r="F472" s="150" t="s">
        <v>609</v>
      </c>
      <c r="H472" s="149" t="s">
        <v>1</v>
      </c>
      <c r="I472" s="151"/>
      <c r="L472" s="147"/>
      <c r="M472" s="152"/>
      <c r="T472" s="153"/>
      <c r="AT472" s="149" t="s">
        <v>135</v>
      </c>
      <c r="AU472" s="149" t="s">
        <v>133</v>
      </c>
      <c r="AV472" s="12" t="s">
        <v>81</v>
      </c>
      <c r="AW472" s="12" t="s">
        <v>30</v>
      </c>
      <c r="AX472" s="12" t="s">
        <v>73</v>
      </c>
      <c r="AY472" s="149" t="s">
        <v>126</v>
      </c>
    </row>
    <row r="473" spans="2:65" s="13" customFormat="1">
      <c r="B473" s="154"/>
      <c r="D473" s="148" t="s">
        <v>135</v>
      </c>
      <c r="E473" s="155" t="s">
        <v>1</v>
      </c>
      <c r="F473" s="156" t="s">
        <v>610</v>
      </c>
      <c r="H473" s="157">
        <v>1.95</v>
      </c>
      <c r="I473" s="158"/>
      <c r="L473" s="154"/>
      <c r="M473" s="159"/>
      <c r="T473" s="160"/>
      <c r="AT473" s="155" t="s">
        <v>135</v>
      </c>
      <c r="AU473" s="155" t="s">
        <v>133</v>
      </c>
      <c r="AV473" s="13" t="s">
        <v>133</v>
      </c>
      <c r="AW473" s="13" t="s">
        <v>30</v>
      </c>
      <c r="AX473" s="13" t="s">
        <v>73</v>
      </c>
      <c r="AY473" s="155" t="s">
        <v>126</v>
      </c>
    </row>
    <row r="474" spans="2:65" s="14" customFormat="1">
      <c r="B474" s="161"/>
      <c r="D474" s="148" t="s">
        <v>135</v>
      </c>
      <c r="E474" s="162" t="s">
        <v>1</v>
      </c>
      <c r="F474" s="163" t="s">
        <v>138</v>
      </c>
      <c r="H474" s="164">
        <v>1.95</v>
      </c>
      <c r="I474" s="165"/>
      <c r="L474" s="161"/>
      <c r="M474" s="166"/>
      <c r="T474" s="167"/>
      <c r="AT474" s="162" t="s">
        <v>135</v>
      </c>
      <c r="AU474" s="162" t="s">
        <v>133</v>
      </c>
      <c r="AV474" s="14" t="s">
        <v>132</v>
      </c>
      <c r="AW474" s="14" t="s">
        <v>30</v>
      </c>
      <c r="AX474" s="14" t="s">
        <v>81</v>
      </c>
      <c r="AY474" s="162" t="s">
        <v>126</v>
      </c>
    </row>
    <row r="475" spans="2:65" s="1" customFormat="1" ht="37.9" customHeight="1">
      <c r="B475" s="132"/>
      <c r="C475" s="133" t="s">
        <v>611</v>
      </c>
      <c r="D475" s="133" t="s">
        <v>128</v>
      </c>
      <c r="E475" s="134" t="s">
        <v>612</v>
      </c>
      <c r="F475" s="135" t="s">
        <v>613</v>
      </c>
      <c r="G475" s="136" t="s">
        <v>278</v>
      </c>
      <c r="H475" s="137">
        <v>3.2</v>
      </c>
      <c r="I475" s="138"/>
      <c r="J475" s="139">
        <f>ROUND(I475*H475,2)</f>
        <v>0</v>
      </c>
      <c r="K475" s="140"/>
      <c r="L475" s="31"/>
      <c r="M475" s="141" t="s">
        <v>1</v>
      </c>
      <c r="N475" s="142" t="s">
        <v>39</v>
      </c>
      <c r="P475" s="143">
        <f>O475*H475</f>
        <v>0</v>
      </c>
      <c r="Q475" s="143">
        <v>0</v>
      </c>
      <c r="R475" s="143">
        <f>Q475*H475</f>
        <v>0</v>
      </c>
      <c r="S475" s="143">
        <v>1.2319999999999999E-2</v>
      </c>
      <c r="T475" s="144">
        <f>S475*H475</f>
        <v>3.9424000000000001E-2</v>
      </c>
      <c r="AR475" s="145" t="s">
        <v>207</v>
      </c>
      <c r="AT475" s="145" t="s">
        <v>128</v>
      </c>
      <c r="AU475" s="145" t="s">
        <v>133</v>
      </c>
      <c r="AY475" s="16" t="s">
        <v>126</v>
      </c>
      <c r="BE475" s="146">
        <f>IF(N475="základní",J475,0)</f>
        <v>0</v>
      </c>
      <c r="BF475" s="146">
        <f>IF(N475="snížená",J475,0)</f>
        <v>0</v>
      </c>
      <c r="BG475" s="146">
        <f>IF(N475="zákl. přenesená",J475,0)</f>
        <v>0</v>
      </c>
      <c r="BH475" s="146">
        <f>IF(N475="sníž. přenesená",J475,0)</f>
        <v>0</v>
      </c>
      <c r="BI475" s="146">
        <f>IF(N475="nulová",J475,0)</f>
        <v>0</v>
      </c>
      <c r="BJ475" s="16" t="s">
        <v>133</v>
      </c>
      <c r="BK475" s="146">
        <f>ROUND(I475*H475,2)</f>
        <v>0</v>
      </c>
      <c r="BL475" s="16" t="s">
        <v>207</v>
      </c>
      <c r="BM475" s="145" t="s">
        <v>614</v>
      </c>
    </row>
    <row r="476" spans="2:65" s="12" customFormat="1">
      <c r="B476" s="147"/>
      <c r="D476" s="148" t="s">
        <v>135</v>
      </c>
      <c r="E476" s="149" t="s">
        <v>1</v>
      </c>
      <c r="F476" s="150" t="s">
        <v>609</v>
      </c>
      <c r="H476" s="149" t="s">
        <v>1</v>
      </c>
      <c r="I476" s="151"/>
      <c r="L476" s="147"/>
      <c r="M476" s="152"/>
      <c r="T476" s="153"/>
      <c r="AT476" s="149" t="s">
        <v>135</v>
      </c>
      <c r="AU476" s="149" t="s">
        <v>133</v>
      </c>
      <c r="AV476" s="12" t="s">
        <v>81</v>
      </c>
      <c r="AW476" s="12" t="s">
        <v>30</v>
      </c>
      <c r="AX476" s="12" t="s">
        <v>73</v>
      </c>
      <c r="AY476" s="149" t="s">
        <v>126</v>
      </c>
    </row>
    <row r="477" spans="2:65" s="13" customFormat="1">
      <c r="B477" s="154"/>
      <c r="D477" s="148" t="s">
        <v>135</v>
      </c>
      <c r="E477" s="155" t="s">
        <v>1</v>
      </c>
      <c r="F477" s="156" t="s">
        <v>615</v>
      </c>
      <c r="H477" s="157">
        <v>3.2</v>
      </c>
      <c r="I477" s="158"/>
      <c r="L477" s="154"/>
      <c r="M477" s="159"/>
      <c r="T477" s="160"/>
      <c r="AT477" s="155" t="s">
        <v>135</v>
      </c>
      <c r="AU477" s="155" t="s">
        <v>133</v>
      </c>
      <c r="AV477" s="13" t="s">
        <v>133</v>
      </c>
      <c r="AW477" s="13" t="s">
        <v>30</v>
      </c>
      <c r="AX477" s="13" t="s">
        <v>73</v>
      </c>
      <c r="AY477" s="155" t="s">
        <v>126</v>
      </c>
    </row>
    <row r="478" spans="2:65" s="14" customFormat="1">
      <c r="B478" s="161"/>
      <c r="D478" s="148" t="s">
        <v>135</v>
      </c>
      <c r="E478" s="162" t="s">
        <v>1</v>
      </c>
      <c r="F478" s="163" t="s">
        <v>138</v>
      </c>
      <c r="H478" s="164">
        <v>3.2</v>
      </c>
      <c r="I478" s="165"/>
      <c r="L478" s="161"/>
      <c r="M478" s="166"/>
      <c r="T478" s="167"/>
      <c r="AT478" s="162" t="s">
        <v>135</v>
      </c>
      <c r="AU478" s="162" t="s">
        <v>133</v>
      </c>
      <c r="AV478" s="14" t="s">
        <v>132</v>
      </c>
      <c r="AW478" s="14" t="s">
        <v>30</v>
      </c>
      <c r="AX478" s="14" t="s">
        <v>81</v>
      </c>
      <c r="AY478" s="162" t="s">
        <v>126</v>
      </c>
    </row>
    <row r="479" spans="2:65" s="1" customFormat="1" ht="37.9" customHeight="1">
      <c r="B479" s="132"/>
      <c r="C479" s="133" t="s">
        <v>616</v>
      </c>
      <c r="D479" s="133" t="s">
        <v>128</v>
      </c>
      <c r="E479" s="134" t="s">
        <v>617</v>
      </c>
      <c r="F479" s="135" t="s">
        <v>618</v>
      </c>
      <c r="G479" s="136" t="s">
        <v>278</v>
      </c>
      <c r="H479" s="137">
        <v>13</v>
      </c>
      <c r="I479" s="138"/>
      <c r="J479" s="139">
        <f>ROUND(I479*H479,2)</f>
        <v>0</v>
      </c>
      <c r="K479" s="140"/>
      <c r="L479" s="31"/>
      <c r="M479" s="141" t="s">
        <v>1</v>
      </c>
      <c r="N479" s="142" t="s">
        <v>39</v>
      </c>
      <c r="P479" s="143">
        <f>O479*H479</f>
        <v>0</v>
      </c>
      <c r="Q479" s="143">
        <v>0</v>
      </c>
      <c r="R479" s="143">
        <f>Q479*H479</f>
        <v>0</v>
      </c>
      <c r="S479" s="143">
        <v>1.2319999999999999E-2</v>
      </c>
      <c r="T479" s="144">
        <f>S479*H479</f>
        <v>0.16016</v>
      </c>
      <c r="AR479" s="145" t="s">
        <v>207</v>
      </c>
      <c r="AT479" s="145" t="s">
        <v>128</v>
      </c>
      <c r="AU479" s="145" t="s">
        <v>133</v>
      </c>
      <c r="AY479" s="16" t="s">
        <v>126</v>
      </c>
      <c r="BE479" s="146">
        <f>IF(N479="základní",J479,0)</f>
        <v>0</v>
      </c>
      <c r="BF479" s="146">
        <f>IF(N479="snížená",J479,0)</f>
        <v>0</v>
      </c>
      <c r="BG479" s="146">
        <f>IF(N479="zákl. přenesená",J479,0)</f>
        <v>0</v>
      </c>
      <c r="BH479" s="146">
        <f>IF(N479="sníž. přenesená",J479,0)</f>
        <v>0</v>
      </c>
      <c r="BI479" s="146">
        <f>IF(N479="nulová",J479,0)</f>
        <v>0</v>
      </c>
      <c r="BJ479" s="16" t="s">
        <v>133</v>
      </c>
      <c r="BK479" s="146">
        <f>ROUND(I479*H479,2)</f>
        <v>0</v>
      </c>
      <c r="BL479" s="16" t="s">
        <v>207</v>
      </c>
      <c r="BM479" s="145" t="s">
        <v>619</v>
      </c>
    </row>
    <row r="480" spans="2:65" s="12" customFormat="1">
      <c r="B480" s="147"/>
      <c r="D480" s="148" t="s">
        <v>135</v>
      </c>
      <c r="E480" s="149" t="s">
        <v>1</v>
      </c>
      <c r="F480" s="150" t="s">
        <v>609</v>
      </c>
      <c r="H480" s="149" t="s">
        <v>1</v>
      </c>
      <c r="I480" s="151"/>
      <c r="L480" s="147"/>
      <c r="M480" s="152"/>
      <c r="T480" s="153"/>
      <c r="AT480" s="149" t="s">
        <v>135</v>
      </c>
      <c r="AU480" s="149" t="s">
        <v>133</v>
      </c>
      <c r="AV480" s="12" t="s">
        <v>81</v>
      </c>
      <c r="AW480" s="12" t="s">
        <v>30</v>
      </c>
      <c r="AX480" s="12" t="s">
        <v>73</v>
      </c>
      <c r="AY480" s="149" t="s">
        <v>126</v>
      </c>
    </row>
    <row r="481" spans="2:65" s="13" customFormat="1">
      <c r="B481" s="154"/>
      <c r="D481" s="148" t="s">
        <v>135</v>
      </c>
      <c r="E481" s="155" t="s">
        <v>1</v>
      </c>
      <c r="F481" s="156" t="s">
        <v>620</v>
      </c>
      <c r="H481" s="157">
        <v>13</v>
      </c>
      <c r="I481" s="158"/>
      <c r="L481" s="154"/>
      <c r="M481" s="159"/>
      <c r="T481" s="160"/>
      <c r="AT481" s="155" t="s">
        <v>135</v>
      </c>
      <c r="AU481" s="155" t="s">
        <v>133</v>
      </c>
      <c r="AV481" s="13" t="s">
        <v>133</v>
      </c>
      <c r="AW481" s="13" t="s">
        <v>30</v>
      </c>
      <c r="AX481" s="13" t="s">
        <v>73</v>
      </c>
      <c r="AY481" s="155" t="s">
        <v>126</v>
      </c>
    </row>
    <row r="482" spans="2:65" s="14" customFormat="1">
      <c r="B482" s="161"/>
      <c r="D482" s="148" t="s">
        <v>135</v>
      </c>
      <c r="E482" s="162" t="s">
        <v>1</v>
      </c>
      <c r="F482" s="163" t="s">
        <v>138</v>
      </c>
      <c r="H482" s="164">
        <v>13</v>
      </c>
      <c r="I482" s="165"/>
      <c r="L482" s="161"/>
      <c r="M482" s="166"/>
      <c r="T482" s="167"/>
      <c r="AT482" s="162" t="s">
        <v>135</v>
      </c>
      <c r="AU482" s="162" t="s">
        <v>133</v>
      </c>
      <c r="AV482" s="14" t="s">
        <v>132</v>
      </c>
      <c r="AW482" s="14" t="s">
        <v>30</v>
      </c>
      <c r="AX482" s="14" t="s">
        <v>81</v>
      </c>
      <c r="AY482" s="162" t="s">
        <v>126</v>
      </c>
    </row>
    <row r="483" spans="2:65" s="1" customFormat="1" ht="37.9" customHeight="1">
      <c r="B483" s="132"/>
      <c r="C483" s="133" t="s">
        <v>621</v>
      </c>
      <c r="D483" s="133" t="s">
        <v>128</v>
      </c>
      <c r="E483" s="134" t="s">
        <v>622</v>
      </c>
      <c r="F483" s="135" t="s">
        <v>623</v>
      </c>
      <c r="G483" s="136" t="s">
        <v>278</v>
      </c>
      <c r="H483" s="137">
        <v>18.149999999999999</v>
      </c>
      <c r="I483" s="138"/>
      <c r="J483" s="139">
        <f>ROUND(I483*H483,2)</f>
        <v>0</v>
      </c>
      <c r="K483" s="140"/>
      <c r="L483" s="31"/>
      <c r="M483" s="141" t="s">
        <v>1</v>
      </c>
      <c r="N483" s="142" t="s">
        <v>39</v>
      </c>
      <c r="P483" s="143">
        <f>O483*H483</f>
        <v>0</v>
      </c>
      <c r="Q483" s="143">
        <v>8.0000000000000007E-5</v>
      </c>
      <c r="R483" s="143">
        <f>Q483*H483</f>
        <v>1.4519999999999999E-3</v>
      </c>
      <c r="S483" s="143">
        <v>0</v>
      </c>
      <c r="T483" s="144">
        <f>S483*H483</f>
        <v>0</v>
      </c>
      <c r="AR483" s="145" t="s">
        <v>207</v>
      </c>
      <c r="AT483" s="145" t="s">
        <v>128</v>
      </c>
      <c r="AU483" s="145" t="s">
        <v>133</v>
      </c>
      <c r="AY483" s="16" t="s">
        <v>126</v>
      </c>
      <c r="BE483" s="146">
        <f>IF(N483="základní",J483,0)</f>
        <v>0</v>
      </c>
      <c r="BF483" s="146">
        <f>IF(N483="snížená",J483,0)</f>
        <v>0</v>
      </c>
      <c r="BG483" s="146">
        <f>IF(N483="zákl. přenesená",J483,0)</f>
        <v>0</v>
      </c>
      <c r="BH483" s="146">
        <f>IF(N483="sníž. přenesená",J483,0)</f>
        <v>0</v>
      </c>
      <c r="BI483" s="146">
        <f>IF(N483="nulová",J483,0)</f>
        <v>0</v>
      </c>
      <c r="BJ483" s="16" t="s">
        <v>133</v>
      </c>
      <c r="BK483" s="146">
        <f>ROUND(I483*H483,2)</f>
        <v>0</v>
      </c>
      <c r="BL483" s="16" t="s">
        <v>207</v>
      </c>
      <c r="BM483" s="145" t="s">
        <v>624</v>
      </c>
    </row>
    <row r="484" spans="2:65" s="12" customFormat="1">
      <c r="B484" s="147"/>
      <c r="D484" s="148" t="s">
        <v>135</v>
      </c>
      <c r="E484" s="149" t="s">
        <v>1</v>
      </c>
      <c r="F484" s="150" t="s">
        <v>609</v>
      </c>
      <c r="H484" s="149" t="s">
        <v>1</v>
      </c>
      <c r="I484" s="151"/>
      <c r="L484" s="147"/>
      <c r="M484" s="152"/>
      <c r="T484" s="153"/>
      <c r="AT484" s="149" t="s">
        <v>135</v>
      </c>
      <c r="AU484" s="149" t="s">
        <v>133</v>
      </c>
      <c r="AV484" s="12" t="s">
        <v>81</v>
      </c>
      <c r="AW484" s="12" t="s">
        <v>30</v>
      </c>
      <c r="AX484" s="12" t="s">
        <v>73</v>
      </c>
      <c r="AY484" s="149" t="s">
        <v>126</v>
      </c>
    </row>
    <row r="485" spans="2:65" s="13" customFormat="1">
      <c r="B485" s="154"/>
      <c r="D485" s="148" t="s">
        <v>135</v>
      </c>
      <c r="E485" s="155" t="s">
        <v>1</v>
      </c>
      <c r="F485" s="156" t="s">
        <v>625</v>
      </c>
      <c r="H485" s="157">
        <v>16.2</v>
      </c>
      <c r="I485" s="158"/>
      <c r="L485" s="154"/>
      <c r="M485" s="159"/>
      <c r="T485" s="160"/>
      <c r="AT485" s="155" t="s">
        <v>135</v>
      </c>
      <c r="AU485" s="155" t="s">
        <v>133</v>
      </c>
      <c r="AV485" s="13" t="s">
        <v>133</v>
      </c>
      <c r="AW485" s="13" t="s">
        <v>30</v>
      </c>
      <c r="AX485" s="13" t="s">
        <v>73</v>
      </c>
      <c r="AY485" s="155" t="s">
        <v>126</v>
      </c>
    </row>
    <row r="486" spans="2:65" s="13" customFormat="1">
      <c r="B486" s="154"/>
      <c r="D486" s="148" t="s">
        <v>135</v>
      </c>
      <c r="E486" s="155" t="s">
        <v>1</v>
      </c>
      <c r="F486" s="156" t="s">
        <v>610</v>
      </c>
      <c r="H486" s="157">
        <v>1.95</v>
      </c>
      <c r="I486" s="158"/>
      <c r="L486" s="154"/>
      <c r="M486" s="159"/>
      <c r="T486" s="160"/>
      <c r="AT486" s="155" t="s">
        <v>135</v>
      </c>
      <c r="AU486" s="155" t="s">
        <v>133</v>
      </c>
      <c r="AV486" s="13" t="s">
        <v>133</v>
      </c>
      <c r="AW486" s="13" t="s">
        <v>30</v>
      </c>
      <c r="AX486" s="13" t="s">
        <v>73</v>
      </c>
      <c r="AY486" s="155" t="s">
        <v>126</v>
      </c>
    </row>
    <row r="487" spans="2:65" s="14" customFormat="1">
      <c r="B487" s="161"/>
      <c r="D487" s="148" t="s">
        <v>135</v>
      </c>
      <c r="E487" s="162" t="s">
        <v>1</v>
      </c>
      <c r="F487" s="163" t="s">
        <v>138</v>
      </c>
      <c r="H487" s="164">
        <v>18.149999999999999</v>
      </c>
      <c r="I487" s="165"/>
      <c r="L487" s="161"/>
      <c r="M487" s="166"/>
      <c r="T487" s="167"/>
      <c r="AT487" s="162" t="s">
        <v>135</v>
      </c>
      <c r="AU487" s="162" t="s">
        <v>133</v>
      </c>
      <c r="AV487" s="14" t="s">
        <v>132</v>
      </c>
      <c r="AW487" s="14" t="s">
        <v>30</v>
      </c>
      <c r="AX487" s="14" t="s">
        <v>81</v>
      </c>
      <c r="AY487" s="162" t="s">
        <v>126</v>
      </c>
    </row>
    <row r="488" spans="2:65" s="1" customFormat="1" ht="21.75" customHeight="1">
      <c r="B488" s="132"/>
      <c r="C488" s="168" t="s">
        <v>626</v>
      </c>
      <c r="D488" s="168" t="s">
        <v>184</v>
      </c>
      <c r="E488" s="169" t="s">
        <v>627</v>
      </c>
      <c r="F488" s="170" t="s">
        <v>628</v>
      </c>
      <c r="G488" s="171" t="s">
        <v>145</v>
      </c>
      <c r="H488" s="172">
        <v>0.182</v>
      </c>
      <c r="I488" s="173"/>
      <c r="J488" s="174">
        <f>ROUND(I488*H488,2)</f>
        <v>0</v>
      </c>
      <c r="K488" s="175"/>
      <c r="L488" s="176"/>
      <c r="M488" s="177" t="s">
        <v>1</v>
      </c>
      <c r="N488" s="178" t="s">
        <v>39</v>
      </c>
      <c r="P488" s="143">
        <f>O488*H488</f>
        <v>0</v>
      </c>
      <c r="Q488" s="143">
        <v>0.55000000000000004</v>
      </c>
      <c r="R488" s="143">
        <f>Q488*H488</f>
        <v>0.10010000000000001</v>
      </c>
      <c r="S488" s="143">
        <v>0</v>
      </c>
      <c r="T488" s="144">
        <f>S488*H488</f>
        <v>0</v>
      </c>
      <c r="AR488" s="145" t="s">
        <v>296</v>
      </c>
      <c r="AT488" s="145" t="s">
        <v>184</v>
      </c>
      <c r="AU488" s="145" t="s">
        <v>133</v>
      </c>
      <c r="AY488" s="16" t="s">
        <v>126</v>
      </c>
      <c r="BE488" s="146">
        <f>IF(N488="základní",J488,0)</f>
        <v>0</v>
      </c>
      <c r="BF488" s="146">
        <f>IF(N488="snížená",J488,0)</f>
        <v>0</v>
      </c>
      <c r="BG488" s="146">
        <f>IF(N488="zákl. přenesená",J488,0)</f>
        <v>0</v>
      </c>
      <c r="BH488" s="146">
        <f>IF(N488="sníž. přenesená",J488,0)</f>
        <v>0</v>
      </c>
      <c r="BI488" s="146">
        <f>IF(N488="nulová",J488,0)</f>
        <v>0</v>
      </c>
      <c r="BJ488" s="16" t="s">
        <v>133</v>
      </c>
      <c r="BK488" s="146">
        <f>ROUND(I488*H488,2)</f>
        <v>0</v>
      </c>
      <c r="BL488" s="16" t="s">
        <v>207</v>
      </c>
      <c r="BM488" s="145" t="s">
        <v>629</v>
      </c>
    </row>
    <row r="489" spans="2:65" s="13" customFormat="1">
      <c r="B489" s="154"/>
      <c r="D489" s="148" t="s">
        <v>135</v>
      </c>
      <c r="E489" s="155" t="s">
        <v>1</v>
      </c>
      <c r="F489" s="156" t="s">
        <v>630</v>
      </c>
      <c r="H489" s="157">
        <v>0.182</v>
      </c>
      <c r="I489" s="158"/>
      <c r="L489" s="154"/>
      <c r="M489" s="159"/>
      <c r="T489" s="160"/>
      <c r="AT489" s="155" t="s">
        <v>135</v>
      </c>
      <c r="AU489" s="155" t="s">
        <v>133</v>
      </c>
      <c r="AV489" s="13" t="s">
        <v>133</v>
      </c>
      <c r="AW489" s="13" t="s">
        <v>30</v>
      </c>
      <c r="AX489" s="13" t="s">
        <v>73</v>
      </c>
      <c r="AY489" s="155" t="s">
        <v>126</v>
      </c>
    </row>
    <row r="490" spans="2:65" s="14" customFormat="1">
      <c r="B490" s="161"/>
      <c r="D490" s="148" t="s">
        <v>135</v>
      </c>
      <c r="E490" s="162" t="s">
        <v>1</v>
      </c>
      <c r="F490" s="163" t="s">
        <v>138</v>
      </c>
      <c r="H490" s="164">
        <v>0.182</v>
      </c>
      <c r="I490" s="165"/>
      <c r="L490" s="161"/>
      <c r="M490" s="166"/>
      <c r="T490" s="167"/>
      <c r="AT490" s="162" t="s">
        <v>135</v>
      </c>
      <c r="AU490" s="162" t="s">
        <v>133</v>
      </c>
      <c r="AV490" s="14" t="s">
        <v>132</v>
      </c>
      <c r="AW490" s="14" t="s">
        <v>30</v>
      </c>
      <c r="AX490" s="14" t="s">
        <v>81</v>
      </c>
      <c r="AY490" s="162" t="s">
        <v>126</v>
      </c>
    </row>
    <row r="491" spans="2:65" s="1" customFormat="1" ht="21.75" customHeight="1">
      <c r="B491" s="132"/>
      <c r="C491" s="168" t="s">
        <v>631</v>
      </c>
      <c r="D491" s="168" t="s">
        <v>184</v>
      </c>
      <c r="E491" s="169" t="s">
        <v>632</v>
      </c>
      <c r="F491" s="170" t="s">
        <v>633</v>
      </c>
      <c r="G491" s="171" t="s">
        <v>145</v>
      </c>
      <c r="H491" s="172">
        <v>7.2999999999999995E-2</v>
      </c>
      <c r="I491" s="173"/>
      <c r="J491" s="174">
        <f>ROUND(I491*H491,2)</f>
        <v>0</v>
      </c>
      <c r="K491" s="175"/>
      <c r="L491" s="176"/>
      <c r="M491" s="177" t="s">
        <v>1</v>
      </c>
      <c r="N491" s="178" t="s">
        <v>39</v>
      </c>
      <c r="P491" s="143">
        <f>O491*H491</f>
        <v>0</v>
      </c>
      <c r="Q491" s="143">
        <v>0.55000000000000004</v>
      </c>
      <c r="R491" s="143">
        <f>Q491*H491</f>
        <v>4.0149999999999998E-2</v>
      </c>
      <c r="S491" s="143">
        <v>0</v>
      </c>
      <c r="T491" s="144">
        <f>S491*H491</f>
        <v>0</v>
      </c>
      <c r="AR491" s="145" t="s">
        <v>296</v>
      </c>
      <c r="AT491" s="145" t="s">
        <v>184</v>
      </c>
      <c r="AU491" s="145" t="s">
        <v>133</v>
      </c>
      <c r="AY491" s="16" t="s">
        <v>126</v>
      </c>
      <c r="BE491" s="146">
        <f>IF(N491="základní",J491,0)</f>
        <v>0</v>
      </c>
      <c r="BF491" s="146">
        <f>IF(N491="snížená",J491,0)</f>
        <v>0</v>
      </c>
      <c r="BG491" s="146">
        <f>IF(N491="zákl. přenesená",J491,0)</f>
        <v>0</v>
      </c>
      <c r="BH491" s="146">
        <f>IF(N491="sníž. přenesená",J491,0)</f>
        <v>0</v>
      </c>
      <c r="BI491" s="146">
        <f>IF(N491="nulová",J491,0)</f>
        <v>0</v>
      </c>
      <c r="BJ491" s="16" t="s">
        <v>133</v>
      </c>
      <c r="BK491" s="146">
        <f>ROUND(I491*H491,2)</f>
        <v>0</v>
      </c>
      <c r="BL491" s="16" t="s">
        <v>207</v>
      </c>
      <c r="BM491" s="145" t="s">
        <v>634</v>
      </c>
    </row>
    <row r="492" spans="2:65" s="13" customFormat="1">
      <c r="B492" s="154"/>
      <c r="D492" s="148" t="s">
        <v>135</v>
      </c>
      <c r="E492" s="155" t="s">
        <v>1</v>
      </c>
      <c r="F492" s="156" t="s">
        <v>635</v>
      </c>
      <c r="H492" s="157">
        <v>4.4999999999999998E-2</v>
      </c>
      <c r="I492" s="158"/>
      <c r="L492" s="154"/>
      <c r="M492" s="159"/>
      <c r="T492" s="160"/>
      <c r="AT492" s="155" t="s">
        <v>135</v>
      </c>
      <c r="AU492" s="155" t="s">
        <v>133</v>
      </c>
      <c r="AV492" s="13" t="s">
        <v>133</v>
      </c>
      <c r="AW492" s="13" t="s">
        <v>30</v>
      </c>
      <c r="AX492" s="13" t="s">
        <v>73</v>
      </c>
      <c r="AY492" s="155" t="s">
        <v>126</v>
      </c>
    </row>
    <row r="493" spans="2:65" s="13" customFormat="1">
      <c r="B493" s="154"/>
      <c r="D493" s="148" t="s">
        <v>135</v>
      </c>
      <c r="E493" s="155" t="s">
        <v>1</v>
      </c>
      <c r="F493" s="156" t="s">
        <v>636</v>
      </c>
      <c r="H493" s="157">
        <v>2.8000000000000001E-2</v>
      </c>
      <c r="I493" s="158"/>
      <c r="L493" s="154"/>
      <c r="M493" s="159"/>
      <c r="T493" s="160"/>
      <c r="AT493" s="155" t="s">
        <v>135</v>
      </c>
      <c r="AU493" s="155" t="s">
        <v>133</v>
      </c>
      <c r="AV493" s="13" t="s">
        <v>133</v>
      </c>
      <c r="AW493" s="13" t="s">
        <v>30</v>
      </c>
      <c r="AX493" s="13" t="s">
        <v>73</v>
      </c>
      <c r="AY493" s="155" t="s">
        <v>126</v>
      </c>
    </row>
    <row r="494" spans="2:65" s="14" customFormat="1">
      <c r="B494" s="161"/>
      <c r="D494" s="148" t="s">
        <v>135</v>
      </c>
      <c r="E494" s="162" t="s">
        <v>1</v>
      </c>
      <c r="F494" s="163" t="s">
        <v>138</v>
      </c>
      <c r="H494" s="164">
        <v>7.2999999999999995E-2</v>
      </c>
      <c r="I494" s="165"/>
      <c r="L494" s="161"/>
      <c r="M494" s="166"/>
      <c r="T494" s="167"/>
      <c r="AT494" s="162" t="s">
        <v>135</v>
      </c>
      <c r="AU494" s="162" t="s">
        <v>133</v>
      </c>
      <c r="AV494" s="14" t="s">
        <v>132</v>
      </c>
      <c r="AW494" s="14" t="s">
        <v>30</v>
      </c>
      <c r="AX494" s="14" t="s">
        <v>81</v>
      </c>
      <c r="AY494" s="162" t="s">
        <v>126</v>
      </c>
    </row>
    <row r="495" spans="2:65" s="1" customFormat="1" ht="24.2" customHeight="1">
      <c r="B495" s="132"/>
      <c r="C495" s="133" t="s">
        <v>637</v>
      </c>
      <c r="D495" s="133" t="s">
        <v>128</v>
      </c>
      <c r="E495" s="134" t="s">
        <v>638</v>
      </c>
      <c r="F495" s="135" t="s">
        <v>639</v>
      </c>
      <c r="G495" s="136" t="s">
        <v>526</v>
      </c>
      <c r="H495" s="179">
        <v>3.07</v>
      </c>
      <c r="I495" s="138"/>
      <c r="J495" s="139">
        <f>ROUND(I495*H495,2)</f>
        <v>0</v>
      </c>
      <c r="K495" s="140"/>
      <c r="L495" s="31"/>
      <c r="M495" s="141" t="s">
        <v>1</v>
      </c>
      <c r="N495" s="142" t="s">
        <v>39</v>
      </c>
      <c r="P495" s="143">
        <f>O495*H495</f>
        <v>0</v>
      </c>
      <c r="Q495" s="143">
        <v>0</v>
      </c>
      <c r="R495" s="143">
        <f>Q495*H495</f>
        <v>0</v>
      </c>
      <c r="S495" s="143">
        <v>0</v>
      </c>
      <c r="T495" s="144">
        <f>S495*H495</f>
        <v>0</v>
      </c>
      <c r="AR495" s="145" t="s">
        <v>207</v>
      </c>
      <c r="AT495" s="145" t="s">
        <v>128</v>
      </c>
      <c r="AU495" s="145" t="s">
        <v>133</v>
      </c>
      <c r="AY495" s="16" t="s">
        <v>126</v>
      </c>
      <c r="BE495" s="146">
        <f>IF(N495="základní",J495,0)</f>
        <v>0</v>
      </c>
      <c r="BF495" s="146">
        <f>IF(N495="snížená",J495,0)</f>
        <v>0</v>
      </c>
      <c r="BG495" s="146">
        <f>IF(N495="zákl. přenesená",J495,0)</f>
        <v>0</v>
      </c>
      <c r="BH495" s="146">
        <f>IF(N495="sníž. přenesená",J495,0)</f>
        <v>0</v>
      </c>
      <c r="BI495" s="146">
        <f>IF(N495="nulová",J495,0)</f>
        <v>0</v>
      </c>
      <c r="BJ495" s="16" t="s">
        <v>133</v>
      </c>
      <c r="BK495" s="146">
        <f>ROUND(I495*H495,2)</f>
        <v>0</v>
      </c>
      <c r="BL495" s="16" t="s">
        <v>207</v>
      </c>
      <c r="BM495" s="145" t="s">
        <v>640</v>
      </c>
    </row>
    <row r="496" spans="2:65" s="1" customFormat="1" ht="24.2" customHeight="1">
      <c r="B496" s="132"/>
      <c r="C496" s="133" t="s">
        <v>641</v>
      </c>
      <c r="D496" s="133" t="s">
        <v>128</v>
      </c>
      <c r="E496" s="134" t="s">
        <v>642</v>
      </c>
      <c r="F496" s="135" t="s">
        <v>643</v>
      </c>
      <c r="G496" s="136" t="s">
        <v>526</v>
      </c>
      <c r="H496" s="179">
        <v>0.88</v>
      </c>
      <c r="I496" s="138"/>
      <c r="J496" s="139">
        <f>ROUND(I496*H496,2)</f>
        <v>0</v>
      </c>
      <c r="K496" s="140"/>
      <c r="L496" s="31"/>
      <c r="M496" s="141" t="s">
        <v>1</v>
      </c>
      <c r="N496" s="142" t="s">
        <v>39</v>
      </c>
      <c r="P496" s="143">
        <f>O496*H496</f>
        <v>0</v>
      </c>
      <c r="Q496" s="143">
        <v>0</v>
      </c>
      <c r="R496" s="143">
        <f>Q496*H496</f>
        <v>0</v>
      </c>
      <c r="S496" s="143">
        <v>0</v>
      </c>
      <c r="T496" s="144">
        <f>S496*H496</f>
        <v>0</v>
      </c>
      <c r="AR496" s="145" t="s">
        <v>207</v>
      </c>
      <c r="AT496" s="145" t="s">
        <v>128</v>
      </c>
      <c r="AU496" s="145" t="s">
        <v>133</v>
      </c>
      <c r="AY496" s="16" t="s">
        <v>126</v>
      </c>
      <c r="BE496" s="146">
        <f>IF(N496="základní",J496,0)</f>
        <v>0</v>
      </c>
      <c r="BF496" s="146">
        <f>IF(N496="snížená",J496,0)</f>
        <v>0</v>
      </c>
      <c r="BG496" s="146">
        <f>IF(N496="zákl. přenesená",J496,0)</f>
        <v>0</v>
      </c>
      <c r="BH496" s="146">
        <f>IF(N496="sníž. přenesená",J496,0)</f>
        <v>0</v>
      </c>
      <c r="BI496" s="146">
        <f>IF(N496="nulová",J496,0)</f>
        <v>0</v>
      </c>
      <c r="BJ496" s="16" t="s">
        <v>133</v>
      </c>
      <c r="BK496" s="146">
        <f>ROUND(I496*H496,2)</f>
        <v>0</v>
      </c>
      <c r="BL496" s="16" t="s">
        <v>207</v>
      </c>
      <c r="BM496" s="145" t="s">
        <v>644</v>
      </c>
    </row>
    <row r="497" spans="2:65" s="11" customFormat="1" ht="22.9" customHeight="1">
      <c r="B497" s="120"/>
      <c r="D497" s="121" t="s">
        <v>72</v>
      </c>
      <c r="E497" s="130" t="s">
        <v>645</v>
      </c>
      <c r="F497" s="130" t="s">
        <v>646</v>
      </c>
      <c r="I497" s="123"/>
      <c r="J497" s="131">
        <f>BK497</f>
        <v>0</v>
      </c>
      <c r="L497" s="120"/>
      <c r="M497" s="125"/>
      <c r="P497" s="126">
        <f>SUM(P498:P615)</f>
        <v>0</v>
      </c>
      <c r="R497" s="126">
        <f>SUM(R498:R615)</f>
        <v>0.93877600000000005</v>
      </c>
      <c r="T497" s="127">
        <f>SUM(T498:T615)</f>
        <v>0.64608399999999999</v>
      </c>
      <c r="AR497" s="121" t="s">
        <v>133</v>
      </c>
      <c r="AT497" s="128" t="s">
        <v>72</v>
      </c>
      <c r="AU497" s="128" t="s">
        <v>81</v>
      </c>
      <c r="AY497" s="121" t="s">
        <v>126</v>
      </c>
      <c r="BK497" s="129">
        <f>SUM(BK498:BK615)</f>
        <v>0</v>
      </c>
    </row>
    <row r="498" spans="2:65" s="1" customFormat="1" ht="24.2" customHeight="1">
      <c r="B498" s="132"/>
      <c r="C498" s="133" t="s">
        <v>647</v>
      </c>
      <c r="D498" s="133" t="s">
        <v>128</v>
      </c>
      <c r="E498" s="134" t="s">
        <v>648</v>
      </c>
      <c r="F498" s="135" t="s">
        <v>649</v>
      </c>
      <c r="G498" s="136" t="s">
        <v>278</v>
      </c>
      <c r="H498" s="137">
        <v>92.3</v>
      </c>
      <c r="I498" s="138"/>
      <c r="J498" s="139">
        <f>ROUND(I498*H498,2)</f>
        <v>0</v>
      </c>
      <c r="K498" s="140"/>
      <c r="L498" s="31"/>
      <c r="M498" s="141" t="s">
        <v>1</v>
      </c>
      <c r="N498" s="142" t="s">
        <v>39</v>
      </c>
      <c r="P498" s="143">
        <f>O498*H498</f>
        <v>0</v>
      </c>
      <c r="Q498" s="143">
        <v>0</v>
      </c>
      <c r="R498" s="143">
        <f>Q498*H498</f>
        <v>0</v>
      </c>
      <c r="S498" s="143">
        <v>1.91E-3</v>
      </c>
      <c r="T498" s="144">
        <f>S498*H498</f>
        <v>0.17629300000000001</v>
      </c>
      <c r="AR498" s="145" t="s">
        <v>207</v>
      </c>
      <c r="AT498" s="145" t="s">
        <v>128</v>
      </c>
      <c r="AU498" s="145" t="s">
        <v>133</v>
      </c>
      <c r="AY498" s="16" t="s">
        <v>126</v>
      </c>
      <c r="BE498" s="146">
        <f>IF(N498="základní",J498,0)</f>
        <v>0</v>
      </c>
      <c r="BF498" s="146">
        <f>IF(N498="snížená",J498,0)</f>
        <v>0</v>
      </c>
      <c r="BG498" s="146">
        <f>IF(N498="zákl. přenesená",J498,0)</f>
        <v>0</v>
      </c>
      <c r="BH498" s="146">
        <f>IF(N498="sníž. přenesená",J498,0)</f>
        <v>0</v>
      </c>
      <c r="BI498" s="146">
        <f>IF(N498="nulová",J498,0)</f>
        <v>0</v>
      </c>
      <c r="BJ498" s="16" t="s">
        <v>133</v>
      </c>
      <c r="BK498" s="146">
        <f>ROUND(I498*H498,2)</f>
        <v>0</v>
      </c>
      <c r="BL498" s="16" t="s">
        <v>207</v>
      </c>
      <c r="BM498" s="145" t="s">
        <v>650</v>
      </c>
    </row>
    <row r="499" spans="2:65" s="13" customFormat="1">
      <c r="B499" s="154"/>
      <c r="D499" s="148" t="s">
        <v>135</v>
      </c>
      <c r="E499" s="155" t="s">
        <v>1</v>
      </c>
      <c r="F499" s="156" t="s">
        <v>651</v>
      </c>
      <c r="H499" s="157">
        <v>92.3</v>
      </c>
      <c r="I499" s="158"/>
      <c r="L499" s="154"/>
      <c r="M499" s="159"/>
      <c r="T499" s="160"/>
      <c r="AT499" s="155" t="s">
        <v>135</v>
      </c>
      <c r="AU499" s="155" t="s">
        <v>133</v>
      </c>
      <c r="AV499" s="13" t="s">
        <v>133</v>
      </c>
      <c r="AW499" s="13" t="s">
        <v>30</v>
      </c>
      <c r="AX499" s="13" t="s">
        <v>73</v>
      </c>
      <c r="AY499" s="155" t="s">
        <v>126</v>
      </c>
    </row>
    <row r="500" spans="2:65" s="14" customFormat="1">
      <c r="B500" s="161"/>
      <c r="D500" s="148" t="s">
        <v>135</v>
      </c>
      <c r="E500" s="162" t="s">
        <v>1</v>
      </c>
      <c r="F500" s="163" t="s">
        <v>138</v>
      </c>
      <c r="H500" s="164">
        <v>92.3</v>
      </c>
      <c r="I500" s="165"/>
      <c r="L500" s="161"/>
      <c r="M500" s="166"/>
      <c r="T500" s="167"/>
      <c r="AT500" s="162" t="s">
        <v>135</v>
      </c>
      <c r="AU500" s="162" t="s">
        <v>133</v>
      </c>
      <c r="AV500" s="14" t="s">
        <v>132</v>
      </c>
      <c r="AW500" s="14" t="s">
        <v>30</v>
      </c>
      <c r="AX500" s="14" t="s">
        <v>81</v>
      </c>
      <c r="AY500" s="162" t="s">
        <v>126</v>
      </c>
    </row>
    <row r="501" spans="2:65" s="1" customFormat="1" ht="16.5" customHeight="1">
      <c r="B501" s="132"/>
      <c r="C501" s="133" t="s">
        <v>652</v>
      </c>
      <c r="D501" s="133" t="s">
        <v>128</v>
      </c>
      <c r="E501" s="134" t="s">
        <v>653</v>
      </c>
      <c r="F501" s="135" t="s">
        <v>654</v>
      </c>
      <c r="G501" s="136" t="s">
        <v>278</v>
      </c>
      <c r="H501" s="137">
        <v>73.3</v>
      </c>
      <c r="I501" s="138"/>
      <c r="J501" s="139">
        <f>ROUND(I501*H501,2)</f>
        <v>0</v>
      </c>
      <c r="K501" s="140"/>
      <c r="L501" s="31"/>
      <c r="M501" s="141" t="s">
        <v>1</v>
      </c>
      <c r="N501" s="142" t="s">
        <v>39</v>
      </c>
      <c r="P501" s="143">
        <f>O501*H501</f>
        <v>0</v>
      </c>
      <c r="Q501" s="143">
        <v>0</v>
      </c>
      <c r="R501" s="143">
        <f>Q501*H501</f>
        <v>0</v>
      </c>
      <c r="S501" s="143">
        <v>1.67E-3</v>
      </c>
      <c r="T501" s="144">
        <f>S501*H501</f>
        <v>0.12241099999999999</v>
      </c>
      <c r="AR501" s="145" t="s">
        <v>207</v>
      </c>
      <c r="AT501" s="145" t="s">
        <v>128</v>
      </c>
      <c r="AU501" s="145" t="s">
        <v>133</v>
      </c>
      <c r="AY501" s="16" t="s">
        <v>126</v>
      </c>
      <c r="BE501" s="146">
        <f>IF(N501="základní",J501,0)</f>
        <v>0</v>
      </c>
      <c r="BF501" s="146">
        <f>IF(N501="snížená",J501,0)</f>
        <v>0</v>
      </c>
      <c r="BG501" s="146">
        <f>IF(N501="zákl. přenesená",J501,0)</f>
        <v>0</v>
      </c>
      <c r="BH501" s="146">
        <f>IF(N501="sníž. přenesená",J501,0)</f>
        <v>0</v>
      </c>
      <c r="BI501" s="146">
        <f>IF(N501="nulová",J501,0)</f>
        <v>0</v>
      </c>
      <c r="BJ501" s="16" t="s">
        <v>133</v>
      </c>
      <c r="BK501" s="146">
        <f>ROUND(I501*H501,2)</f>
        <v>0</v>
      </c>
      <c r="BL501" s="16" t="s">
        <v>207</v>
      </c>
      <c r="BM501" s="145" t="s">
        <v>655</v>
      </c>
    </row>
    <row r="502" spans="2:65" s="13" customFormat="1">
      <c r="B502" s="154"/>
      <c r="D502" s="148" t="s">
        <v>135</v>
      </c>
      <c r="E502" s="155" t="s">
        <v>1</v>
      </c>
      <c r="F502" s="156" t="s">
        <v>656</v>
      </c>
      <c r="H502" s="157">
        <v>73.3</v>
      </c>
      <c r="I502" s="158"/>
      <c r="L502" s="154"/>
      <c r="M502" s="159"/>
      <c r="T502" s="160"/>
      <c r="AT502" s="155" t="s">
        <v>135</v>
      </c>
      <c r="AU502" s="155" t="s">
        <v>133</v>
      </c>
      <c r="AV502" s="13" t="s">
        <v>133</v>
      </c>
      <c r="AW502" s="13" t="s">
        <v>30</v>
      </c>
      <c r="AX502" s="13" t="s">
        <v>73</v>
      </c>
      <c r="AY502" s="155" t="s">
        <v>126</v>
      </c>
    </row>
    <row r="503" spans="2:65" s="14" customFormat="1">
      <c r="B503" s="161"/>
      <c r="D503" s="148" t="s">
        <v>135</v>
      </c>
      <c r="E503" s="162" t="s">
        <v>1</v>
      </c>
      <c r="F503" s="163" t="s">
        <v>138</v>
      </c>
      <c r="H503" s="164">
        <v>73.3</v>
      </c>
      <c r="I503" s="165"/>
      <c r="L503" s="161"/>
      <c r="M503" s="166"/>
      <c r="T503" s="167"/>
      <c r="AT503" s="162" t="s">
        <v>135</v>
      </c>
      <c r="AU503" s="162" t="s">
        <v>133</v>
      </c>
      <c r="AV503" s="14" t="s">
        <v>132</v>
      </c>
      <c r="AW503" s="14" t="s">
        <v>30</v>
      </c>
      <c r="AX503" s="14" t="s">
        <v>81</v>
      </c>
      <c r="AY503" s="162" t="s">
        <v>126</v>
      </c>
    </row>
    <row r="504" spans="2:65" s="1" customFormat="1" ht="16.5" customHeight="1">
      <c r="B504" s="132"/>
      <c r="C504" s="133" t="s">
        <v>657</v>
      </c>
      <c r="D504" s="133" t="s">
        <v>128</v>
      </c>
      <c r="E504" s="134" t="s">
        <v>658</v>
      </c>
      <c r="F504" s="135" t="s">
        <v>659</v>
      </c>
      <c r="G504" s="136" t="s">
        <v>278</v>
      </c>
      <c r="H504" s="137">
        <v>83.6</v>
      </c>
      <c r="I504" s="138"/>
      <c r="J504" s="139">
        <f>ROUND(I504*H504,2)</f>
        <v>0</v>
      </c>
      <c r="K504" s="140"/>
      <c r="L504" s="31"/>
      <c r="M504" s="141" t="s">
        <v>1</v>
      </c>
      <c r="N504" s="142" t="s">
        <v>39</v>
      </c>
      <c r="P504" s="143">
        <f>O504*H504</f>
        <v>0</v>
      </c>
      <c r="Q504" s="143">
        <v>0</v>
      </c>
      <c r="R504" s="143">
        <f>Q504*H504</f>
        <v>0</v>
      </c>
      <c r="S504" s="143">
        <v>2.5999999999999999E-3</v>
      </c>
      <c r="T504" s="144">
        <f>S504*H504</f>
        <v>0.21735999999999997</v>
      </c>
      <c r="AR504" s="145" t="s">
        <v>207</v>
      </c>
      <c r="AT504" s="145" t="s">
        <v>128</v>
      </c>
      <c r="AU504" s="145" t="s">
        <v>133</v>
      </c>
      <c r="AY504" s="16" t="s">
        <v>126</v>
      </c>
      <c r="BE504" s="146">
        <f>IF(N504="základní",J504,0)</f>
        <v>0</v>
      </c>
      <c r="BF504" s="146">
        <f>IF(N504="snížená",J504,0)</f>
        <v>0</v>
      </c>
      <c r="BG504" s="146">
        <f>IF(N504="zákl. přenesená",J504,0)</f>
        <v>0</v>
      </c>
      <c r="BH504" s="146">
        <f>IF(N504="sníž. přenesená",J504,0)</f>
        <v>0</v>
      </c>
      <c r="BI504" s="146">
        <f>IF(N504="nulová",J504,0)</f>
        <v>0</v>
      </c>
      <c r="BJ504" s="16" t="s">
        <v>133</v>
      </c>
      <c r="BK504" s="146">
        <f>ROUND(I504*H504,2)</f>
        <v>0</v>
      </c>
      <c r="BL504" s="16" t="s">
        <v>207</v>
      </c>
      <c r="BM504" s="145" t="s">
        <v>660</v>
      </c>
    </row>
    <row r="505" spans="2:65" s="13" customFormat="1">
      <c r="B505" s="154"/>
      <c r="D505" s="148" t="s">
        <v>135</v>
      </c>
      <c r="E505" s="155" t="s">
        <v>1</v>
      </c>
      <c r="F505" s="156" t="s">
        <v>661</v>
      </c>
      <c r="H505" s="157">
        <v>83.6</v>
      </c>
      <c r="I505" s="158"/>
      <c r="L505" s="154"/>
      <c r="M505" s="159"/>
      <c r="T505" s="160"/>
      <c r="AT505" s="155" t="s">
        <v>135</v>
      </c>
      <c r="AU505" s="155" t="s">
        <v>133</v>
      </c>
      <c r="AV505" s="13" t="s">
        <v>133</v>
      </c>
      <c r="AW505" s="13" t="s">
        <v>30</v>
      </c>
      <c r="AX505" s="13" t="s">
        <v>73</v>
      </c>
      <c r="AY505" s="155" t="s">
        <v>126</v>
      </c>
    </row>
    <row r="506" spans="2:65" s="14" customFormat="1">
      <c r="B506" s="161"/>
      <c r="D506" s="148" t="s">
        <v>135</v>
      </c>
      <c r="E506" s="162" t="s">
        <v>1</v>
      </c>
      <c r="F506" s="163" t="s">
        <v>138</v>
      </c>
      <c r="H506" s="164">
        <v>83.6</v>
      </c>
      <c r="I506" s="165"/>
      <c r="L506" s="161"/>
      <c r="M506" s="166"/>
      <c r="T506" s="167"/>
      <c r="AT506" s="162" t="s">
        <v>135</v>
      </c>
      <c r="AU506" s="162" t="s">
        <v>133</v>
      </c>
      <c r="AV506" s="14" t="s">
        <v>132</v>
      </c>
      <c r="AW506" s="14" t="s">
        <v>30</v>
      </c>
      <c r="AX506" s="14" t="s">
        <v>81</v>
      </c>
      <c r="AY506" s="162" t="s">
        <v>126</v>
      </c>
    </row>
    <row r="507" spans="2:65" s="1" customFormat="1" ht="16.5" customHeight="1">
      <c r="B507" s="132"/>
      <c r="C507" s="133" t="s">
        <v>662</v>
      </c>
      <c r="D507" s="133" t="s">
        <v>128</v>
      </c>
      <c r="E507" s="134" t="s">
        <v>663</v>
      </c>
      <c r="F507" s="135" t="s">
        <v>664</v>
      </c>
      <c r="G507" s="136" t="s">
        <v>278</v>
      </c>
      <c r="H507" s="137">
        <v>33</v>
      </c>
      <c r="I507" s="138"/>
      <c r="J507" s="139">
        <f>ROUND(I507*H507,2)</f>
        <v>0</v>
      </c>
      <c r="K507" s="140"/>
      <c r="L507" s="31"/>
      <c r="M507" s="141" t="s">
        <v>1</v>
      </c>
      <c r="N507" s="142" t="s">
        <v>39</v>
      </c>
      <c r="P507" s="143">
        <f>O507*H507</f>
        <v>0</v>
      </c>
      <c r="Q507" s="143">
        <v>0</v>
      </c>
      <c r="R507" s="143">
        <f>Q507*H507</f>
        <v>0</v>
      </c>
      <c r="S507" s="143">
        <v>3.9399999999999999E-3</v>
      </c>
      <c r="T507" s="144">
        <f>S507*H507</f>
        <v>0.13002</v>
      </c>
      <c r="AR507" s="145" t="s">
        <v>207</v>
      </c>
      <c r="AT507" s="145" t="s">
        <v>128</v>
      </c>
      <c r="AU507" s="145" t="s">
        <v>133</v>
      </c>
      <c r="AY507" s="16" t="s">
        <v>126</v>
      </c>
      <c r="BE507" s="146">
        <f>IF(N507="základní",J507,0)</f>
        <v>0</v>
      </c>
      <c r="BF507" s="146">
        <f>IF(N507="snížená",J507,0)</f>
        <v>0</v>
      </c>
      <c r="BG507" s="146">
        <f>IF(N507="zákl. přenesená",J507,0)</f>
        <v>0</v>
      </c>
      <c r="BH507" s="146">
        <f>IF(N507="sníž. přenesená",J507,0)</f>
        <v>0</v>
      </c>
      <c r="BI507" s="146">
        <f>IF(N507="nulová",J507,0)</f>
        <v>0</v>
      </c>
      <c r="BJ507" s="16" t="s">
        <v>133</v>
      </c>
      <c r="BK507" s="146">
        <f>ROUND(I507*H507,2)</f>
        <v>0</v>
      </c>
      <c r="BL507" s="16" t="s">
        <v>207</v>
      </c>
      <c r="BM507" s="145" t="s">
        <v>665</v>
      </c>
    </row>
    <row r="508" spans="2:65" s="13" customFormat="1">
      <c r="B508" s="154"/>
      <c r="D508" s="148" t="s">
        <v>135</v>
      </c>
      <c r="E508" s="155" t="s">
        <v>1</v>
      </c>
      <c r="F508" s="156" t="s">
        <v>666</v>
      </c>
      <c r="H508" s="157">
        <v>33</v>
      </c>
      <c r="I508" s="158"/>
      <c r="L508" s="154"/>
      <c r="M508" s="159"/>
      <c r="T508" s="160"/>
      <c r="AT508" s="155" t="s">
        <v>135</v>
      </c>
      <c r="AU508" s="155" t="s">
        <v>133</v>
      </c>
      <c r="AV508" s="13" t="s">
        <v>133</v>
      </c>
      <c r="AW508" s="13" t="s">
        <v>30</v>
      </c>
      <c r="AX508" s="13" t="s">
        <v>73</v>
      </c>
      <c r="AY508" s="155" t="s">
        <v>126</v>
      </c>
    </row>
    <row r="509" spans="2:65" s="14" customFormat="1">
      <c r="B509" s="161"/>
      <c r="D509" s="148" t="s">
        <v>135</v>
      </c>
      <c r="E509" s="162" t="s">
        <v>1</v>
      </c>
      <c r="F509" s="163" t="s">
        <v>138</v>
      </c>
      <c r="H509" s="164">
        <v>33</v>
      </c>
      <c r="I509" s="165"/>
      <c r="L509" s="161"/>
      <c r="M509" s="166"/>
      <c r="T509" s="167"/>
      <c r="AT509" s="162" t="s">
        <v>135</v>
      </c>
      <c r="AU509" s="162" t="s">
        <v>133</v>
      </c>
      <c r="AV509" s="14" t="s">
        <v>132</v>
      </c>
      <c r="AW509" s="14" t="s">
        <v>30</v>
      </c>
      <c r="AX509" s="14" t="s">
        <v>81</v>
      </c>
      <c r="AY509" s="162" t="s">
        <v>126</v>
      </c>
    </row>
    <row r="510" spans="2:65" s="1" customFormat="1" ht="21.75" customHeight="1">
      <c r="B510" s="132"/>
      <c r="C510" s="133" t="s">
        <v>667</v>
      </c>
      <c r="D510" s="133" t="s">
        <v>128</v>
      </c>
      <c r="E510" s="134" t="s">
        <v>668</v>
      </c>
      <c r="F510" s="135" t="s">
        <v>669</v>
      </c>
      <c r="G510" s="136" t="s">
        <v>278</v>
      </c>
      <c r="H510" s="137">
        <v>83.6</v>
      </c>
      <c r="I510" s="138"/>
      <c r="J510" s="139">
        <f>ROUND(I510*H510,2)</f>
        <v>0</v>
      </c>
      <c r="K510" s="140"/>
      <c r="L510" s="31"/>
      <c r="M510" s="141" t="s">
        <v>1</v>
      </c>
      <c r="N510" s="142" t="s">
        <v>39</v>
      </c>
      <c r="P510" s="143">
        <f>O510*H510</f>
        <v>0</v>
      </c>
      <c r="Q510" s="143">
        <v>1.2700000000000001E-3</v>
      </c>
      <c r="R510" s="143">
        <f>Q510*H510</f>
        <v>0.106172</v>
      </c>
      <c r="S510" s="143">
        <v>0</v>
      </c>
      <c r="T510" s="144">
        <f>S510*H510</f>
        <v>0</v>
      </c>
      <c r="AR510" s="145" t="s">
        <v>207</v>
      </c>
      <c r="AT510" s="145" t="s">
        <v>128</v>
      </c>
      <c r="AU510" s="145" t="s">
        <v>133</v>
      </c>
      <c r="AY510" s="16" t="s">
        <v>126</v>
      </c>
      <c r="BE510" s="146">
        <f>IF(N510="základní",J510,0)</f>
        <v>0</v>
      </c>
      <c r="BF510" s="146">
        <f>IF(N510="snížená",J510,0)</f>
        <v>0</v>
      </c>
      <c r="BG510" s="146">
        <f>IF(N510="zákl. přenesená",J510,0)</f>
        <v>0</v>
      </c>
      <c r="BH510" s="146">
        <f>IF(N510="sníž. přenesená",J510,0)</f>
        <v>0</v>
      </c>
      <c r="BI510" s="146">
        <f>IF(N510="nulová",J510,0)</f>
        <v>0</v>
      </c>
      <c r="BJ510" s="16" t="s">
        <v>133</v>
      </c>
      <c r="BK510" s="146">
        <f>ROUND(I510*H510,2)</f>
        <v>0</v>
      </c>
      <c r="BL510" s="16" t="s">
        <v>207</v>
      </c>
      <c r="BM510" s="145" t="s">
        <v>670</v>
      </c>
    </row>
    <row r="511" spans="2:65" s="12" customFormat="1">
      <c r="B511" s="147"/>
      <c r="D511" s="148" t="s">
        <v>135</v>
      </c>
      <c r="E511" s="149" t="s">
        <v>1</v>
      </c>
      <c r="F511" s="150" t="s">
        <v>671</v>
      </c>
      <c r="H511" s="149" t="s">
        <v>1</v>
      </c>
      <c r="I511" s="151"/>
      <c r="L511" s="147"/>
      <c r="M511" s="152"/>
      <c r="T511" s="153"/>
      <c r="AT511" s="149" t="s">
        <v>135</v>
      </c>
      <c r="AU511" s="149" t="s">
        <v>133</v>
      </c>
      <c r="AV511" s="12" t="s">
        <v>81</v>
      </c>
      <c r="AW511" s="12" t="s">
        <v>30</v>
      </c>
      <c r="AX511" s="12" t="s">
        <v>73</v>
      </c>
      <c r="AY511" s="149" t="s">
        <v>126</v>
      </c>
    </row>
    <row r="512" spans="2:65" s="12" customFormat="1" ht="22.5">
      <c r="B512" s="147"/>
      <c r="D512" s="148" t="s">
        <v>135</v>
      </c>
      <c r="E512" s="149" t="s">
        <v>1</v>
      </c>
      <c r="F512" s="150" t="s">
        <v>672</v>
      </c>
      <c r="H512" s="149" t="s">
        <v>1</v>
      </c>
      <c r="I512" s="151"/>
      <c r="L512" s="147"/>
      <c r="M512" s="152"/>
      <c r="T512" s="153"/>
      <c r="AT512" s="149" t="s">
        <v>135</v>
      </c>
      <c r="AU512" s="149" t="s">
        <v>133</v>
      </c>
      <c r="AV512" s="12" t="s">
        <v>81</v>
      </c>
      <c r="AW512" s="12" t="s">
        <v>30</v>
      </c>
      <c r="AX512" s="12" t="s">
        <v>73</v>
      </c>
      <c r="AY512" s="149" t="s">
        <v>126</v>
      </c>
    </row>
    <row r="513" spans="2:65" s="12" customFormat="1">
      <c r="B513" s="147"/>
      <c r="D513" s="148" t="s">
        <v>135</v>
      </c>
      <c r="E513" s="149" t="s">
        <v>1</v>
      </c>
      <c r="F513" s="150" t="s">
        <v>673</v>
      </c>
      <c r="H513" s="149" t="s">
        <v>1</v>
      </c>
      <c r="I513" s="151"/>
      <c r="L513" s="147"/>
      <c r="M513" s="152"/>
      <c r="T513" s="153"/>
      <c r="AT513" s="149" t="s">
        <v>135</v>
      </c>
      <c r="AU513" s="149" t="s">
        <v>133</v>
      </c>
      <c r="AV513" s="12" t="s">
        <v>81</v>
      </c>
      <c r="AW513" s="12" t="s">
        <v>30</v>
      </c>
      <c r="AX513" s="12" t="s">
        <v>73</v>
      </c>
      <c r="AY513" s="149" t="s">
        <v>126</v>
      </c>
    </row>
    <row r="514" spans="2:65" s="12" customFormat="1">
      <c r="B514" s="147"/>
      <c r="D514" s="148" t="s">
        <v>135</v>
      </c>
      <c r="E514" s="149" t="s">
        <v>1</v>
      </c>
      <c r="F514" s="150" t="s">
        <v>674</v>
      </c>
      <c r="H514" s="149" t="s">
        <v>1</v>
      </c>
      <c r="I514" s="151"/>
      <c r="L514" s="147"/>
      <c r="M514" s="152"/>
      <c r="T514" s="153"/>
      <c r="AT514" s="149" t="s">
        <v>135</v>
      </c>
      <c r="AU514" s="149" t="s">
        <v>133</v>
      </c>
      <c r="AV514" s="12" t="s">
        <v>81</v>
      </c>
      <c r="AW514" s="12" t="s">
        <v>30</v>
      </c>
      <c r="AX514" s="12" t="s">
        <v>73</v>
      </c>
      <c r="AY514" s="149" t="s">
        <v>126</v>
      </c>
    </row>
    <row r="515" spans="2:65" s="12" customFormat="1">
      <c r="B515" s="147"/>
      <c r="D515" s="148" t="s">
        <v>135</v>
      </c>
      <c r="E515" s="149" t="s">
        <v>1</v>
      </c>
      <c r="F515" s="150" t="s">
        <v>675</v>
      </c>
      <c r="H515" s="149" t="s">
        <v>1</v>
      </c>
      <c r="I515" s="151"/>
      <c r="L515" s="147"/>
      <c r="M515" s="152"/>
      <c r="T515" s="153"/>
      <c r="AT515" s="149" t="s">
        <v>135</v>
      </c>
      <c r="AU515" s="149" t="s">
        <v>133</v>
      </c>
      <c r="AV515" s="12" t="s">
        <v>81</v>
      </c>
      <c r="AW515" s="12" t="s">
        <v>30</v>
      </c>
      <c r="AX515" s="12" t="s">
        <v>73</v>
      </c>
      <c r="AY515" s="149" t="s">
        <v>126</v>
      </c>
    </row>
    <row r="516" spans="2:65" s="12" customFormat="1">
      <c r="B516" s="147"/>
      <c r="D516" s="148" t="s">
        <v>135</v>
      </c>
      <c r="E516" s="149" t="s">
        <v>1</v>
      </c>
      <c r="F516" s="150" t="s">
        <v>676</v>
      </c>
      <c r="H516" s="149" t="s">
        <v>1</v>
      </c>
      <c r="I516" s="151"/>
      <c r="L516" s="147"/>
      <c r="M516" s="152"/>
      <c r="T516" s="153"/>
      <c r="AT516" s="149" t="s">
        <v>135</v>
      </c>
      <c r="AU516" s="149" t="s">
        <v>133</v>
      </c>
      <c r="AV516" s="12" t="s">
        <v>81</v>
      </c>
      <c r="AW516" s="12" t="s">
        <v>30</v>
      </c>
      <c r="AX516" s="12" t="s">
        <v>73</v>
      </c>
      <c r="AY516" s="149" t="s">
        <v>126</v>
      </c>
    </row>
    <row r="517" spans="2:65" s="12" customFormat="1" ht="22.5">
      <c r="B517" s="147"/>
      <c r="D517" s="148" t="s">
        <v>135</v>
      </c>
      <c r="E517" s="149" t="s">
        <v>1</v>
      </c>
      <c r="F517" s="150" t="s">
        <v>677</v>
      </c>
      <c r="H517" s="149" t="s">
        <v>1</v>
      </c>
      <c r="I517" s="151"/>
      <c r="L517" s="147"/>
      <c r="M517" s="152"/>
      <c r="T517" s="153"/>
      <c r="AT517" s="149" t="s">
        <v>135</v>
      </c>
      <c r="AU517" s="149" t="s">
        <v>133</v>
      </c>
      <c r="AV517" s="12" t="s">
        <v>81</v>
      </c>
      <c r="AW517" s="12" t="s">
        <v>30</v>
      </c>
      <c r="AX517" s="12" t="s">
        <v>73</v>
      </c>
      <c r="AY517" s="149" t="s">
        <v>126</v>
      </c>
    </row>
    <row r="518" spans="2:65" s="13" customFormat="1">
      <c r="B518" s="154"/>
      <c r="D518" s="148" t="s">
        <v>135</v>
      </c>
      <c r="E518" s="155" t="s">
        <v>1</v>
      </c>
      <c r="F518" s="156" t="s">
        <v>678</v>
      </c>
      <c r="H518" s="157">
        <v>83.6</v>
      </c>
      <c r="I518" s="158"/>
      <c r="L518" s="154"/>
      <c r="M518" s="159"/>
      <c r="T518" s="160"/>
      <c r="AT518" s="155" t="s">
        <v>135</v>
      </c>
      <c r="AU518" s="155" t="s">
        <v>133</v>
      </c>
      <c r="AV518" s="13" t="s">
        <v>133</v>
      </c>
      <c r="AW518" s="13" t="s">
        <v>30</v>
      </c>
      <c r="AX518" s="13" t="s">
        <v>73</v>
      </c>
      <c r="AY518" s="155" t="s">
        <v>126</v>
      </c>
    </row>
    <row r="519" spans="2:65" s="14" customFormat="1">
      <c r="B519" s="161"/>
      <c r="D519" s="148" t="s">
        <v>135</v>
      </c>
      <c r="E519" s="162" t="s">
        <v>1</v>
      </c>
      <c r="F519" s="163" t="s">
        <v>138</v>
      </c>
      <c r="H519" s="164">
        <v>83.6</v>
      </c>
      <c r="I519" s="165"/>
      <c r="L519" s="161"/>
      <c r="M519" s="166"/>
      <c r="T519" s="167"/>
      <c r="AT519" s="162" t="s">
        <v>135</v>
      </c>
      <c r="AU519" s="162" t="s">
        <v>133</v>
      </c>
      <c r="AV519" s="14" t="s">
        <v>132</v>
      </c>
      <c r="AW519" s="14" t="s">
        <v>30</v>
      </c>
      <c r="AX519" s="14" t="s">
        <v>81</v>
      </c>
      <c r="AY519" s="162" t="s">
        <v>126</v>
      </c>
    </row>
    <row r="520" spans="2:65" s="1" customFormat="1" ht="24.2" customHeight="1">
      <c r="B520" s="132"/>
      <c r="C520" s="133" t="s">
        <v>679</v>
      </c>
      <c r="D520" s="133" t="s">
        <v>128</v>
      </c>
      <c r="E520" s="134" t="s">
        <v>680</v>
      </c>
      <c r="F520" s="135" t="s">
        <v>681</v>
      </c>
      <c r="G520" s="136" t="s">
        <v>278</v>
      </c>
      <c r="H520" s="137">
        <v>92.3</v>
      </c>
      <c r="I520" s="138"/>
      <c r="J520" s="139">
        <f>ROUND(I520*H520,2)</f>
        <v>0</v>
      </c>
      <c r="K520" s="140"/>
      <c r="L520" s="31"/>
      <c r="M520" s="141" t="s">
        <v>1</v>
      </c>
      <c r="N520" s="142" t="s">
        <v>39</v>
      </c>
      <c r="P520" s="143">
        <f>O520*H520</f>
        <v>0</v>
      </c>
      <c r="Q520" s="143">
        <v>2.9499999999999999E-3</v>
      </c>
      <c r="R520" s="143">
        <f>Q520*H520</f>
        <v>0.272285</v>
      </c>
      <c r="S520" s="143">
        <v>0</v>
      </c>
      <c r="T520" s="144">
        <f>S520*H520</f>
        <v>0</v>
      </c>
      <c r="AR520" s="145" t="s">
        <v>207</v>
      </c>
      <c r="AT520" s="145" t="s">
        <v>128</v>
      </c>
      <c r="AU520" s="145" t="s">
        <v>133</v>
      </c>
      <c r="AY520" s="16" t="s">
        <v>126</v>
      </c>
      <c r="BE520" s="146">
        <f>IF(N520="základní",J520,0)</f>
        <v>0</v>
      </c>
      <c r="BF520" s="146">
        <f>IF(N520="snížená",J520,0)</f>
        <v>0</v>
      </c>
      <c r="BG520" s="146">
        <f>IF(N520="zákl. přenesená",J520,0)</f>
        <v>0</v>
      </c>
      <c r="BH520" s="146">
        <f>IF(N520="sníž. přenesená",J520,0)</f>
        <v>0</v>
      </c>
      <c r="BI520" s="146">
        <f>IF(N520="nulová",J520,0)</f>
        <v>0</v>
      </c>
      <c r="BJ520" s="16" t="s">
        <v>133</v>
      </c>
      <c r="BK520" s="146">
        <f>ROUND(I520*H520,2)</f>
        <v>0</v>
      </c>
      <c r="BL520" s="16" t="s">
        <v>207</v>
      </c>
      <c r="BM520" s="145" t="s">
        <v>682</v>
      </c>
    </row>
    <row r="521" spans="2:65" s="12" customFormat="1">
      <c r="B521" s="147"/>
      <c r="D521" s="148" t="s">
        <v>135</v>
      </c>
      <c r="E521" s="149" t="s">
        <v>1</v>
      </c>
      <c r="F521" s="150" t="s">
        <v>683</v>
      </c>
      <c r="H521" s="149" t="s">
        <v>1</v>
      </c>
      <c r="I521" s="151"/>
      <c r="L521" s="147"/>
      <c r="M521" s="152"/>
      <c r="T521" s="153"/>
      <c r="AT521" s="149" t="s">
        <v>135</v>
      </c>
      <c r="AU521" s="149" t="s">
        <v>133</v>
      </c>
      <c r="AV521" s="12" t="s">
        <v>81</v>
      </c>
      <c r="AW521" s="12" t="s">
        <v>30</v>
      </c>
      <c r="AX521" s="12" t="s">
        <v>73</v>
      </c>
      <c r="AY521" s="149" t="s">
        <v>126</v>
      </c>
    </row>
    <row r="522" spans="2:65" s="12" customFormat="1" ht="22.5">
      <c r="B522" s="147"/>
      <c r="D522" s="148" t="s">
        <v>135</v>
      </c>
      <c r="E522" s="149" t="s">
        <v>1</v>
      </c>
      <c r="F522" s="150" t="s">
        <v>684</v>
      </c>
      <c r="H522" s="149" t="s">
        <v>1</v>
      </c>
      <c r="I522" s="151"/>
      <c r="L522" s="147"/>
      <c r="M522" s="152"/>
      <c r="T522" s="153"/>
      <c r="AT522" s="149" t="s">
        <v>135</v>
      </c>
      <c r="AU522" s="149" t="s">
        <v>133</v>
      </c>
      <c r="AV522" s="12" t="s">
        <v>81</v>
      </c>
      <c r="AW522" s="12" t="s">
        <v>30</v>
      </c>
      <c r="AX522" s="12" t="s">
        <v>73</v>
      </c>
      <c r="AY522" s="149" t="s">
        <v>126</v>
      </c>
    </row>
    <row r="523" spans="2:65" s="12" customFormat="1" ht="22.5">
      <c r="B523" s="147"/>
      <c r="D523" s="148" t="s">
        <v>135</v>
      </c>
      <c r="E523" s="149" t="s">
        <v>1</v>
      </c>
      <c r="F523" s="150" t="s">
        <v>685</v>
      </c>
      <c r="H523" s="149" t="s">
        <v>1</v>
      </c>
      <c r="I523" s="151"/>
      <c r="L523" s="147"/>
      <c r="M523" s="152"/>
      <c r="T523" s="153"/>
      <c r="AT523" s="149" t="s">
        <v>135</v>
      </c>
      <c r="AU523" s="149" t="s">
        <v>133</v>
      </c>
      <c r="AV523" s="12" t="s">
        <v>81</v>
      </c>
      <c r="AW523" s="12" t="s">
        <v>30</v>
      </c>
      <c r="AX523" s="12" t="s">
        <v>73</v>
      </c>
      <c r="AY523" s="149" t="s">
        <v>126</v>
      </c>
    </row>
    <row r="524" spans="2:65" s="12" customFormat="1">
      <c r="B524" s="147"/>
      <c r="D524" s="148" t="s">
        <v>135</v>
      </c>
      <c r="E524" s="149" t="s">
        <v>1</v>
      </c>
      <c r="F524" s="150" t="s">
        <v>686</v>
      </c>
      <c r="H524" s="149" t="s">
        <v>1</v>
      </c>
      <c r="I524" s="151"/>
      <c r="L524" s="147"/>
      <c r="M524" s="152"/>
      <c r="T524" s="153"/>
      <c r="AT524" s="149" t="s">
        <v>135</v>
      </c>
      <c r="AU524" s="149" t="s">
        <v>133</v>
      </c>
      <c r="AV524" s="12" t="s">
        <v>81</v>
      </c>
      <c r="AW524" s="12" t="s">
        <v>30</v>
      </c>
      <c r="AX524" s="12" t="s">
        <v>73</v>
      </c>
      <c r="AY524" s="149" t="s">
        <v>126</v>
      </c>
    </row>
    <row r="525" spans="2:65" s="12" customFormat="1">
      <c r="B525" s="147"/>
      <c r="D525" s="148" t="s">
        <v>135</v>
      </c>
      <c r="E525" s="149" t="s">
        <v>1</v>
      </c>
      <c r="F525" s="150" t="s">
        <v>687</v>
      </c>
      <c r="H525" s="149" t="s">
        <v>1</v>
      </c>
      <c r="I525" s="151"/>
      <c r="L525" s="147"/>
      <c r="M525" s="152"/>
      <c r="T525" s="153"/>
      <c r="AT525" s="149" t="s">
        <v>135</v>
      </c>
      <c r="AU525" s="149" t="s">
        <v>133</v>
      </c>
      <c r="AV525" s="12" t="s">
        <v>81</v>
      </c>
      <c r="AW525" s="12" t="s">
        <v>30</v>
      </c>
      <c r="AX525" s="12" t="s">
        <v>73</v>
      </c>
      <c r="AY525" s="149" t="s">
        <v>126</v>
      </c>
    </row>
    <row r="526" spans="2:65" s="12" customFormat="1">
      <c r="B526" s="147"/>
      <c r="D526" s="148" t="s">
        <v>135</v>
      </c>
      <c r="E526" s="149" t="s">
        <v>1</v>
      </c>
      <c r="F526" s="150" t="s">
        <v>688</v>
      </c>
      <c r="H526" s="149" t="s">
        <v>1</v>
      </c>
      <c r="I526" s="151"/>
      <c r="L526" s="147"/>
      <c r="M526" s="152"/>
      <c r="T526" s="153"/>
      <c r="AT526" s="149" t="s">
        <v>135</v>
      </c>
      <c r="AU526" s="149" t="s">
        <v>133</v>
      </c>
      <c r="AV526" s="12" t="s">
        <v>81</v>
      </c>
      <c r="AW526" s="12" t="s">
        <v>30</v>
      </c>
      <c r="AX526" s="12" t="s">
        <v>73</v>
      </c>
      <c r="AY526" s="149" t="s">
        <v>126</v>
      </c>
    </row>
    <row r="527" spans="2:65" s="12" customFormat="1" ht="22.5">
      <c r="B527" s="147"/>
      <c r="D527" s="148" t="s">
        <v>135</v>
      </c>
      <c r="E527" s="149" t="s">
        <v>1</v>
      </c>
      <c r="F527" s="150" t="s">
        <v>689</v>
      </c>
      <c r="H527" s="149" t="s">
        <v>1</v>
      </c>
      <c r="I527" s="151"/>
      <c r="L527" s="147"/>
      <c r="M527" s="152"/>
      <c r="T527" s="153"/>
      <c r="AT527" s="149" t="s">
        <v>135</v>
      </c>
      <c r="AU527" s="149" t="s">
        <v>133</v>
      </c>
      <c r="AV527" s="12" t="s">
        <v>81</v>
      </c>
      <c r="AW527" s="12" t="s">
        <v>30</v>
      </c>
      <c r="AX527" s="12" t="s">
        <v>73</v>
      </c>
      <c r="AY527" s="149" t="s">
        <v>126</v>
      </c>
    </row>
    <row r="528" spans="2:65" s="12" customFormat="1" ht="22.5">
      <c r="B528" s="147"/>
      <c r="D528" s="148" t="s">
        <v>135</v>
      </c>
      <c r="E528" s="149" t="s">
        <v>1</v>
      </c>
      <c r="F528" s="150" t="s">
        <v>690</v>
      </c>
      <c r="H528" s="149" t="s">
        <v>1</v>
      </c>
      <c r="I528" s="151"/>
      <c r="L528" s="147"/>
      <c r="M528" s="152"/>
      <c r="T528" s="153"/>
      <c r="AT528" s="149" t="s">
        <v>135</v>
      </c>
      <c r="AU528" s="149" t="s">
        <v>133</v>
      </c>
      <c r="AV528" s="12" t="s">
        <v>81</v>
      </c>
      <c r="AW528" s="12" t="s">
        <v>30</v>
      </c>
      <c r="AX528" s="12" t="s">
        <v>73</v>
      </c>
      <c r="AY528" s="149" t="s">
        <v>126</v>
      </c>
    </row>
    <row r="529" spans="2:65" s="13" customFormat="1">
      <c r="B529" s="154"/>
      <c r="D529" s="148" t="s">
        <v>135</v>
      </c>
      <c r="E529" s="155" t="s">
        <v>1</v>
      </c>
      <c r="F529" s="156" t="s">
        <v>691</v>
      </c>
      <c r="H529" s="157">
        <v>81.5</v>
      </c>
      <c r="I529" s="158"/>
      <c r="L529" s="154"/>
      <c r="M529" s="159"/>
      <c r="T529" s="160"/>
      <c r="AT529" s="155" t="s">
        <v>135</v>
      </c>
      <c r="AU529" s="155" t="s">
        <v>133</v>
      </c>
      <c r="AV529" s="13" t="s">
        <v>133</v>
      </c>
      <c r="AW529" s="13" t="s">
        <v>30</v>
      </c>
      <c r="AX529" s="13" t="s">
        <v>73</v>
      </c>
      <c r="AY529" s="155" t="s">
        <v>126</v>
      </c>
    </row>
    <row r="530" spans="2:65" s="13" customFormat="1">
      <c r="B530" s="154"/>
      <c r="D530" s="148" t="s">
        <v>135</v>
      </c>
      <c r="E530" s="155" t="s">
        <v>1</v>
      </c>
      <c r="F530" s="156" t="s">
        <v>692</v>
      </c>
      <c r="H530" s="157">
        <v>5.8</v>
      </c>
      <c r="I530" s="158"/>
      <c r="L530" s="154"/>
      <c r="M530" s="159"/>
      <c r="T530" s="160"/>
      <c r="AT530" s="155" t="s">
        <v>135</v>
      </c>
      <c r="AU530" s="155" t="s">
        <v>133</v>
      </c>
      <c r="AV530" s="13" t="s">
        <v>133</v>
      </c>
      <c r="AW530" s="13" t="s">
        <v>30</v>
      </c>
      <c r="AX530" s="13" t="s">
        <v>73</v>
      </c>
      <c r="AY530" s="155" t="s">
        <v>126</v>
      </c>
    </row>
    <row r="531" spans="2:65" s="13" customFormat="1">
      <c r="B531" s="154"/>
      <c r="D531" s="148" t="s">
        <v>135</v>
      </c>
      <c r="E531" s="155" t="s">
        <v>1</v>
      </c>
      <c r="F531" s="156" t="s">
        <v>693</v>
      </c>
      <c r="H531" s="157">
        <v>5</v>
      </c>
      <c r="I531" s="158"/>
      <c r="L531" s="154"/>
      <c r="M531" s="159"/>
      <c r="T531" s="160"/>
      <c r="AT531" s="155" t="s">
        <v>135</v>
      </c>
      <c r="AU531" s="155" t="s">
        <v>133</v>
      </c>
      <c r="AV531" s="13" t="s">
        <v>133</v>
      </c>
      <c r="AW531" s="13" t="s">
        <v>30</v>
      </c>
      <c r="AX531" s="13" t="s">
        <v>73</v>
      </c>
      <c r="AY531" s="155" t="s">
        <v>126</v>
      </c>
    </row>
    <row r="532" spans="2:65" s="14" customFormat="1">
      <c r="B532" s="161"/>
      <c r="D532" s="148" t="s">
        <v>135</v>
      </c>
      <c r="E532" s="162" t="s">
        <v>1</v>
      </c>
      <c r="F532" s="163" t="s">
        <v>138</v>
      </c>
      <c r="H532" s="164">
        <v>92.3</v>
      </c>
      <c r="I532" s="165"/>
      <c r="L532" s="161"/>
      <c r="M532" s="166"/>
      <c r="T532" s="167"/>
      <c r="AT532" s="162" t="s">
        <v>135</v>
      </c>
      <c r="AU532" s="162" t="s">
        <v>133</v>
      </c>
      <c r="AV532" s="14" t="s">
        <v>132</v>
      </c>
      <c r="AW532" s="14" t="s">
        <v>30</v>
      </c>
      <c r="AX532" s="14" t="s">
        <v>81</v>
      </c>
      <c r="AY532" s="162" t="s">
        <v>126</v>
      </c>
    </row>
    <row r="533" spans="2:65" s="1" customFormat="1" ht="24.2" customHeight="1">
      <c r="B533" s="132"/>
      <c r="C533" s="133" t="s">
        <v>694</v>
      </c>
      <c r="D533" s="133" t="s">
        <v>128</v>
      </c>
      <c r="E533" s="134" t="s">
        <v>695</v>
      </c>
      <c r="F533" s="135" t="s">
        <v>696</v>
      </c>
      <c r="G533" s="136" t="s">
        <v>278</v>
      </c>
      <c r="H533" s="137">
        <v>55</v>
      </c>
      <c r="I533" s="138"/>
      <c r="J533" s="139">
        <f>ROUND(I533*H533,2)</f>
        <v>0</v>
      </c>
      <c r="K533" s="140"/>
      <c r="L533" s="31"/>
      <c r="M533" s="141" t="s">
        <v>1</v>
      </c>
      <c r="N533" s="142" t="s">
        <v>39</v>
      </c>
      <c r="P533" s="143">
        <f>O533*H533</f>
        <v>0</v>
      </c>
      <c r="Q533" s="143">
        <v>3.5500000000000002E-3</v>
      </c>
      <c r="R533" s="143">
        <f>Q533*H533</f>
        <v>0.19525000000000001</v>
      </c>
      <c r="S533" s="143">
        <v>0</v>
      </c>
      <c r="T533" s="144">
        <f>S533*H533</f>
        <v>0</v>
      </c>
      <c r="AR533" s="145" t="s">
        <v>207</v>
      </c>
      <c r="AT533" s="145" t="s">
        <v>128</v>
      </c>
      <c r="AU533" s="145" t="s">
        <v>133</v>
      </c>
      <c r="AY533" s="16" t="s">
        <v>126</v>
      </c>
      <c r="BE533" s="146">
        <f>IF(N533="základní",J533,0)</f>
        <v>0</v>
      </c>
      <c r="BF533" s="146">
        <f>IF(N533="snížená",J533,0)</f>
        <v>0</v>
      </c>
      <c r="BG533" s="146">
        <f>IF(N533="zákl. přenesená",J533,0)</f>
        <v>0</v>
      </c>
      <c r="BH533" s="146">
        <f>IF(N533="sníž. přenesená",J533,0)</f>
        <v>0</v>
      </c>
      <c r="BI533" s="146">
        <f>IF(N533="nulová",J533,0)</f>
        <v>0</v>
      </c>
      <c r="BJ533" s="16" t="s">
        <v>133</v>
      </c>
      <c r="BK533" s="146">
        <f>ROUND(I533*H533,2)</f>
        <v>0</v>
      </c>
      <c r="BL533" s="16" t="s">
        <v>207</v>
      </c>
      <c r="BM533" s="145" t="s">
        <v>697</v>
      </c>
    </row>
    <row r="534" spans="2:65" s="12" customFormat="1">
      <c r="B534" s="147"/>
      <c r="D534" s="148" t="s">
        <v>135</v>
      </c>
      <c r="E534" s="149" t="s">
        <v>1</v>
      </c>
      <c r="F534" s="150" t="s">
        <v>683</v>
      </c>
      <c r="H534" s="149" t="s">
        <v>1</v>
      </c>
      <c r="I534" s="151"/>
      <c r="L534" s="147"/>
      <c r="M534" s="152"/>
      <c r="T534" s="153"/>
      <c r="AT534" s="149" t="s">
        <v>135</v>
      </c>
      <c r="AU534" s="149" t="s">
        <v>133</v>
      </c>
      <c r="AV534" s="12" t="s">
        <v>81</v>
      </c>
      <c r="AW534" s="12" t="s">
        <v>30</v>
      </c>
      <c r="AX534" s="12" t="s">
        <v>73</v>
      </c>
      <c r="AY534" s="149" t="s">
        <v>126</v>
      </c>
    </row>
    <row r="535" spans="2:65" s="12" customFormat="1">
      <c r="B535" s="147"/>
      <c r="D535" s="148" t="s">
        <v>135</v>
      </c>
      <c r="E535" s="149" t="s">
        <v>1</v>
      </c>
      <c r="F535" s="150" t="s">
        <v>698</v>
      </c>
      <c r="H535" s="149" t="s">
        <v>1</v>
      </c>
      <c r="I535" s="151"/>
      <c r="L535" s="147"/>
      <c r="M535" s="152"/>
      <c r="T535" s="153"/>
      <c r="AT535" s="149" t="s">
        <v>135</v>
      </c>
      <c r="AU535" s="149" t="s">
        <v>133</v>
      </c>
      <c r="AV535" s="12" t="s">
        <v>81</v>
      </c>
      <c r="AW535" s="12" t="s">
        <v>30</v>
      </c>
      <c r="AX535" s="12" t="s">
        <v>73</v>
      </c>
      <c r="AY535" s="149" t="s">
        <v>126</v>
      </c>
    </row>
    <row r="536" spans="2:65" s="12" customFormat="1" ht="22.5">
      <c r="B536" s="147"/>
      <c r="D536" s="148" t="s">
        <v>135</v>
      </c>
      <c r="E536" s="149" t="s">
        <v>1</v>
      </c>
      <c r="F536" s="150" t="s">
        <v>699</v>
      </c>
      <c r="H536" s="149" t="s">
        <v>1</v>
      </c>
      <c r="I536" s="151"/>
      <c r="L536" s="147"/>
      <c r="M536" s="152"/>
      <c r="T536" s="153"/>
      <c r="AT536" s="149" t="s">
        <v>135</v>
      </c>
      <c r="AU536" s="149" t="s">
        <v>133</v>
      </c>
      <c r="AV536" s="12" t="s">
        <v>81</v>
      </c>
      <c r="AW536" s="12" t="s">
        <v>30</v>
      </c>
      <c r="AX536" s="12" t="s">
        <v>73</v>
      </c>
      <c r="AY536" s="149" t="s">
        <v>126</v>
      </c>
    </row>
    <row r="537" spans="2:65" s="12" customFormat="1" ht="22.5">
      <c r="B537" s="147"/>
      <c r="D537" s="148" t="s">
        <v>135</v>
      </c>
      <c r="E537" s="149" t="s">
        <v>1</v>
      </c>
      <c r="F537" s="150" t="s">
        <v>685</v>
      </c>
      <c r="H537" s="149" t="s">
        <v>1</v>
      </c>
      <c r="I537" s="151"/>
      <c r="L537" s="147"/>
      <c r="M537" s="152"/>
      <c r="T537" s="153"/>
      <c r="AT537" s="149" t="s">
        <v>135</v>
      </c>
      <c r="AU537" s="149" t="s">
        <v>133</v>
      </c>
      <c r="AV537" s="12" t="s">
        <v>81</v>
      </c>
      <c r="AW537" s="12" t="s">
        <v>30</v>
      </c>
      <c r="AX537" s="12" t="s">
        <v>73</v>
      </c>
      <c r="AY537" s="149" t="s">
        <v>126</v>
      </c>
    </row>
    <row r="538" spans="2:65" s="12" customFormat="1">
      <c r="B538" s="147"/>
      <c r="D538" s="148" t="s">
        <v>135</v>
      </c>
      <c r="E538" s="149" t="s">
        <v>1</v>
      </c>
      <c r="F538" s="150" t="s">
        <v>700</v>
      </c>
      <c r="H538" s="149" t="s">
        <v>1</v>
      </c>
      <c r="I538" s="151"/>
      <c r="L538" s="147"/>
      <c r="M538" s="152"/>
      <c r="T538" s="153"/>
      <c r="AT538" s="149" t="s">
        <v>135</v>
      </c>
      <c r="AU538" s="149" t="s">
        <v>133</v>
      </c>
      <c r="AV538" s="12" t="s">
        <v>81</v>
      </c>
      <c r="AW538" s="12" t="s">
        <v>30</v>
      </c>
      <c r="AX538" s="12" t="s">
        <v>73</v>
      </c>
      <c r="AY538" s="149" t="s">
        <v>126</v>
      </c>
    </row>
    <row r="539" spans="2:65" s="12" customFormat="1">
      <c r="B539" s="147"/>
      <c r="D539" s="148" t="s">
        <v>135</v>
      </c>
      <c r="E539" s="149" t="s">
        <v>1</v>
      </c>
      <c r="F539" s="150" t="s">
        <v>701</v>
      </c>
      <c r="H539" s="149" t="s">
        <v>1</v>
      </c>
      <c r="I539" s="151"/>
      <c r="L539" s="147"/>
      <c r="M539" s="152"/>
      <c r="T539" s="153"/>
      <c r="AT539" s="149" t="s">
        <v>135</v>
      </c>
      <c r="AU539" s="149" t="s">
        <v>133</v>
      </c>
      <c r="AV539" s="12" t="s">
        <v>81</v>
      </c>
      <c r="AW539" s="12" t="s">
        <v>30</v>
      </c>
      <c r="AX539" s="12" t="s">
        <v>73</v>
      </c>
      <c r="AY539" s="149" t="s">
        <v>126</v>
      </c>
    </row>
    <row r="540" spans="2:65" s="12" customFormat="1">
      <c r="B540" s="147"/>
      <c r="D540" s="148" t="s">
        <v>135</v>
      </c>
      <c r="E540" s="149" t="s">
        <v>1</v>
      </c>
      <c r="F540" s="150" t="s">
        <v>688</v>
      </c>
      <c r="H540" s="149" t="s">
        <v>1</v>
      </c>
      <c r="I540" s="151"/>
      <c r="L540" s="147"/>
      <c r="M540" s="152"/>
      <c r="T540" s="153"/>
      <c r="AT540" s="149" t="s">
        <v>135</v>
      </c>
      <c r="AU540" s="149" t="s">
        <v>133</v>
      </c>
      <c r="AV540" s="12" t="s">
        <v>81</v>
      </c>
      <c r="AW540" s="12" t="s">
        <v>30</v>
      </c>
      <c r="AX540" s="12" t="s">
        <v>73</v>
      </c>
      <c r="AY540" s="149" t="s">
        <v>126</v>
      </c>
    </row>
    <row r="541" spans="2:65" s="12" customFormat="1" ht="22.5">
      <c r="B541" s="147"/>
      <c r="D541" s="148" t="s">
        <v>135</v>
      </c>
      <c r="E541" s="149" t="s">
        <v>1</v>
      </c>
      <c r="F541" s="150" t="s">
        <v>689</v>
      </c>
      <c r="H541" s="149" t="s">
        <v>1</v>
      </c>
      <c r="I541" s="151"/>
      <c r="L541" s="147"/>
      <c r="M541" s="152"/>
      <c r="T541" s="153"/>
      <c r="AT541" s="149" t="s">
        <v>135</v>
      </c>
      <c r="AU541" s="149" t="s">
        <v>133</v>
      </c>
      <c r="AV541" s="12" t="s">
        <v>81</v>
      </c>
      <c r="AW541" s="12" t="s">
        <v>30</v>
      </c>
      <c r="AX541" s="12" t="s">
        <v>73</v>
      </c>
      <c r="AY541" s="149" t="s">
        <v>126</v>
      </c>
    </row>
    <row r="542" spans="2:65" s="12" customFormat="1" ht="22.5">
      <c r="B542" s="147"/>
      <c r="D542" s="148" t="s">
        <v>135</v>
      </c>
      <c r="E542" s="149" t="s">
        <v>1</v>
      </c>
      <c r="F542" s="150" t="s">
        <v>690</v>
      </c>
      <c r="H542" s="149" t="s">
        <v>1</v>
      </c>
      <c r="I542" s="151"/>
      <c r="L542" s="147"/>
      <c r="M542" s="152"/>
      <c r="T542" s="153"/>
      <c r="AT542" s="149" t="s">
        <v>135</v>
      </c>
      <c r="AU542" s="149" t="s">
        <v>133</v>
      </c>
      <c r="AV542" s="12" t="s">
        <v>81</v>
      </c>
      <c r="AW542" s="12" t="s">
        <v>30</v>
      </c>
      <c r="AX542" s="12" t="s">
        <v>73</v>
      </c>
      <c r="AY542" s="149" t="s">
        <v>126</v>
      </c>
    </row>
    <row r="543" spans="2:65" s="13" customFormat="1">
      <c r="B543" s="154"/>
      <c r="D543" s="148" t="s">
        <v>135</v>
      </c>
      <c r="E543" s="155" t="s">
        <v>1</v>
      </c>
      <c r="F543" s="156" t="s">
        <v>702</v>
      </c>
      <c r="H543" s="157">
        <v>55</v>
      </c>
      <c r="I543" s="158"/>
      <c r="L543" s="154"/>
      <c r="M543" s="159"/>
      <c r="T543" s="160"/>
      <c r="AT543" s="155" t="s">
        <v>135</v>
      </c>
      <c r="AU543" s="155" t="s">
        <v>133</v>
      </c>
      <c r="AV543" s="13" t="s">
        <v>133</v>
      </c>
      <c r="AW543" s="13" t="s">
        <v>30</v>
      </c>
      <c r="AX543" s="13" t="s">
        <v>73</v>
      </c>
      <c r="AY543" s="155" t="s">
        <v>126</v>
      </c>
    </row>
    <row r="544" spans="2:65" s="14" customFormat="1">
      <c r="B544" s="161"/>
      <c r="D544" s="148" t="s">
        <v>135</v>
      </c>
      <c r="E544" s="162" t="s">
        <v>1</v>
      </c>
      <c r="F544" s="163" t="s">
        <v>138</v>
      </c>
      <c r="H544" s="164">
        <v>55</v>
      </c>
      <c r="I544" s="165"/>
      <c r="L544" s="161"/>
      <c r="M544" s="166"/>
      <c r="T544" s="167"/>
      <c r="AT544" s="162" t="s">
        <v>135</v>
      </c>
      <c r="AU544" s="162" t="s">
        <v>133</v>
      </c>
      <c r="AV544" s="14" t="s">
        <v>132</v>
      </c>
      <c r="AW544" s="14" t="s">
        <v>30</v>
      </c>
      <c r="AX544" s="14" t="s">
        <v>81</v>
      </c>
      <c r="AY544" s="162" t="s">
        <v>126</v>
      </c>
    </row>
    <row r="545" spans="2:65" s="1" customFormat="1" ht="24.2" customHeight="1">
      <c r="B545" s="132"/>
      <c r="C545" s="133" t="s">
        <v>703</v>
      </c>
      <c r="D545" s="133" t="s">
        <v>128</v>
      </c>
      <c r="E545" s="134" t="s">
        <v>704</v>
      </c>
      <c r="F545" s="135" t="s">
        <v>705</v>
      </c>
      <c r="G545" s="136" t="s">
        <v>278</v>
      </c>
      <c r="H545" s="137">
        <v>18.3</v>
      </c>
      <c r="I545" s="138"/>
      <c r="J545" s="139">
        <f>ROUND(I545*H545,2)</f>
        <v>0</v>
      </c>
      <c r="K545" s="140"/>
      <c r="L545" s="31"/>
      <c r="M545" s="141" t="s">
        <v>1</v>
      </c>
      <c r="N545" s="142" t="s">
        <v>39</v>
      </c>
      <c r="P545" s="143">
        <f>O545*H545</f>
        <v>0</v>
      </c>
      <c r="Q545" s="143">
        <v>3.5500000000000002E-3</v>
      </c>
      <c r="R545" s="143">
        <f>Q545*H545</f>
        <v>6.4965000000000009E-2</v>
      </c>
      <c r="S545" s="143">
        <v>0</v>
      </c>
      <c r="T545" s="144">
        <f>S545*H545</f>
        <v>0</v>
      </c>
      <c r="AR545" s="145" t="s">
        <v>207</v>
      </c>
      <c r="AT545" s="145" t="s">
        <v>128</v>
      </c>
      <c r="AU545" s="145" t="s">
        <v>133</v>
      </c>
      <c r="AY545" s="16" t="s">
        <v>126</v>
      </c>
      <c r="BE545" s="146">
        <f>IF(N545="základní",J545,0)</f>
        <v>0</v>
      </c>
      <c r="BF545" s="146">
        <f>IF(N545="snížená",J545,0)</f>
        <v>0</v>
      </c>
      <c r="BG545" s="146">
        <f>IF(N545="zákl. přenesená",J545,0)</f>
        <v>0</v>
      </c>
      <c r="BH545" s="146">
        <f>IF(N545="sníž. přenesená",J545,0)</f>
        <v>0</v>
      </c>
      <c r="BI545" s="146">
        <f>IF(N545="nulová",J545,0)</f>
        <v>0</v>
      </c>
      <c r="BJ545" s="16" t="s">
        <v>133</v>
      </c>
      <c r="BK545" s="146">
        <f>ROUND(I545*H545,2)</f>
        <v>0</v>
      </c>
      <c r="BL545" s="16" t="s">
        <v>207</v>
      </c>
      <c r="BM545" s="145" t="s">
        <v>706</v>
      </c>
    </row>
    <row r="546" spans="2:65" s="12" customFormat="1">
      <c r="B546" s="147"/>
      <c r="D546" s="148" t="s">
        <v>135</v>
      </c>
      <c r="E546" s="149" t="s">
        <v>1</v>
      </c>
      <c r="F546" s="150" t="s">
        <v>683</v>
      </c>
      <c r="H546" s="149" t="s">
        <v>1</v>
      </c>
      <c r="I546" s="151"/>
      <c r="L546" s="147"/>
      <c r="M546" s="152"/>
      <c r="T546" s="153"/>
      <c r="AT546" s="149" t="s">
        <v>135</v>
      </c>
      <c r="AU546" s="149" t="s">
        <v>133</v>
      </c>
      <c r="AV546" s="12" t="s">
        <v>81</v>
      </c>
      <c r="AW546" s="12" t="s">
        <v>30</v>
      </c>
      <c r="AX546" s="12" t="s">
        <v>73</v>
      </c>
      <c r="AY546" s="149" t="s">
        <v>126</v>
      </c>
    </row>
    <row r="547" spans="2:65" s="12" customFormat="1">
      <c r="B547" s="147"/>
      <c r="D547" s="148" t="s">
        <v>135</v>
      </c>
      <c r="E547" s="149" t="s">
        <v>1</v>
      </c>
      <c r="F547" s="150" t="s">
        <v>707</v>
      </c>
      <c r="H547" s="149" t="s">
        <v>1</v>
      </c>
      <c r="I547" s="151"/>
      <c r="L547" s="147"/>
      <c r="M547" s="152"/>
      <c r="T547" s="153"/>
      <c r="AT547" s="149" t="s">
        <v>135</v>
      </c>
      <c r="AU547" s="149" t="s">
        <v>133</v>
      </c>
      <c r="AV547" s="12" t="s">
        <v>81</v>
      </c>
      <c r="AW547" s="12" t="s">
        <v>30</v>
      </c>
      <c r="AX547" s="12" t="s">
        <v>73</v>
      </c>
      <c r="AY547" s="149" t="s">
        <v>126</v>
      </c>
    </row>
    <row r="548" spans="2:65" s="12" customFormat="1" ht="22.5">
      <c r="B548" s="147"/>
      <c r="D548" s="148" t="s">
        <v>135</v>
      </c>
      <c r="E548" s="149" t="s">
        <v>1</v>
      </c>
      <c r="F548" s="150" t="s">
        <v>699</v>
      </c>
      <c r="H548" s="149" t="s">
        <v>1</v>
      </c>
      <c r="I548" s="151"/>
      <c r="L548" s="147"/>
      <c r="M548" s="152"/>
      <c r="T548" s="153"/>
      <c r="AT548" s="149" t="s">
        <v>135</v>
      </c>
      <c r="AU548" s="149" t="s">
        <v>133</v>
      </c>
      <c r="AV548" s="12" t="s">
        <v>81</v>
      </c>
      <c r="AW548" s="12" t="s">
        <v>30</v>
      </c>
      <c r="AX548" s="12" t="s">
        <v>73</v>
      </c>
      <c r="AY548" s="149" t="s">
        <v>126</v>
      </c>
    </row>
    <row r="549" spans="2:65" s="12" customFormat="1" ht="22.5">
      <c r="B549" s="147"/>
      <c r="D549" s="148" t="s">
        <v>135</v>
      </c>
      <c r="E549" s="149" t="s">
        <v>1</v>
      </c>
      <c r="F549" s="150" t="s">
        <v>685</v>
      </c>
      <c r="H549" s="149" t="s">
        <v>1</v>
      </c>
      <c r="I549" s="151"/>
      <c r="L549" s="147"/>
      <c r="M549" s="152"/>
      <c r="T549" s="153"/>
      <c r="AT549" s="149" t="s">
        <v>135</v>
      </c>
      <c r="AU549" s="149" t="s">
        <v>133</v>
      </c>
      <c r="AV549" s="12" t="s">
        <v>81</v>
      </c>
      <c r="AW549" s="12" t="s">
        <v>30</v>
      </c>
      <c r="AX549" s="12" t="s">
        <v>73</v>
      </c>
      <c r="AY549" s="149" t="s">
        <v>126</v>
      </c>
    </row>
    <row r="550" spans="2:65" s="12" customFormat="1">
      <c r="B550" s="147"/>
      <c r="D550" s="148" t="s">
        <v>135</v>
      </c>
      <c r="E550" s="149" t="s">
        <v>1</v>
      </c>
      <c r="F550" s="150" t="s">
        <v>700</v>
      </c>
      <c r="H550" s="149" t="s">
        <v>1</v>
      </c>
      <c r="I550" s="151"/>
      <c r="L550" s="147"/>
      <c r="M550" s="152"/>
      <c r="T550" s="153"/>
      <c r="AT550" s="149" t="s">
        <v>135</v>
      </c>
      <c r="AU550" s="149" t="s">
        <v>133</v>
      </c>
      <c r="AV550" s="12" t="s">
        <v>81</v>
      </c>
      <c r="AW550" s="12" t="s">
        <v>30</v>
      </c>
      <c r="AX550" s="12" t="s">
        <v>73</v>
      </c>
      <c r="AY550" s="149" t="s">
        <v>126</v>
      </c>
    </row>
    <row r="551" spans="2:65" s="12" customFormat="1">
      <c r="B551" s="147"/>
      <c r="D551" s="148" t="s">
        <v>135</v>
      </c>
      <c r="E551" s="149" t="s">
        <v>1</v>
      </c>
      <c r="F551" s="150" t="s">
        <v>701</v>
      </c>
      <c r="H551" s="149" t="s">
        <v>1</v>
      </c>
      <c r="I551" s="151"/>
      <c r="L551" s="147"/>
      <c r="M551" s="152"/>
      <c r="T551" s="153"/>
      <c r="AT551" s="149" t="s">
        <v>135</v>
      </c>
      <c r="AU551" s="149" t="s">
        <v>133</v>
      </c>
      <c r="AV551" s="12" t="s">
        <v>81</v>
      </c>
      <c r="AW551" s="12" t="s">
        <v>30</v>
      </c>
      <c r="AX551" s="12" t="s">
        <v>73</v>
      </c>
      <c r="AY551" s="149" t="s">
        <v>126</v>
      </c>
    </row>
    <row r="552" spans="2:65" s="12" customFormat="1">
      <c r="B552" s="147"/>
      <c r="D552" s="148" t="s">
        <v>135</v>
      </c>
      <c r="E552" s="149" t="s">
        <v>1</v>
      </c>
      <c r="F552" s="150" t="s">
        <v>688</v>
      </c>
      <c r="H552" s="149" t="s">
        <v>1</v>
      </c>
      <c r="I552" s="151"/>
      <c r="L552" s="147"/>
      <c r="M552" s="152"/>
      <c r="T552" s="153"/>
      <c r="AT552" s="149" t="s">
        <v>135</v>
      </c>
      <c r="AU552" s="149" t="s">
        <v>133</v>
      </c>
      <c r="AV552" s="12" t="s">
        <v>81</v>
      </c>
      <c r="AW552" s="12" t="s">
        <v>30</v>
      </c>
      <c r="AX552" s="12" t="s">
        <v>73</v>
      </c>
      <c r="AY552" s="149" t="s">
        <v>126</v>
      </c>
    </row>
    <row r="553" spans="2:65" s="12" customFormat="1" ht="22.5">
      <c r="B553" s="147"/>
      <c r="D553" s="148" t="s">
        <v>135</v>
      </c>
      <c r="E553" s="149" t="s">
        <v>1</v>
      </c>
      <c r="F553" s="150" t="s">
        <v>689</v>
      </c>
      <c r="H553" s="149" t="s">
        <v>1</v>
      </c>
      <c r="I553" s="151"/>
      <c r="L553" s="147"/>
      <c r="M553" s="152"/>
      <c r="T553" s="153"/>
      <c r="AT553" s="149" t="s">
        <v>135</v>
      </c>
      <c r="AU553" s="149" t="s">
        <v>133</v>
      </c>
      <c r="AV553" s="12" t="s">
        <v>81</v>
      </c>
      <c r="AW553" s="12" t="s">
        <v>30</v>
      </c>
      <c r="AX553" s="12" t="s">
        <v>73</v>
      </c>
      <c r="AY553" s="149" t="s">
        <v>126</v>
      </c>
    </row>
    <row r="554" spans="2:65" s="12" customFormat="1" ht="22.5">
      <c r="B554" s="147"/>
      <c r="D554" s="148" t="s">
        <v>135</v>
      </c>
      <c r="E554" s="149" t="s">
        <v>1</v>
      </c>
      <c r="F554" s="150" t="s">
        <v>690</v>
      </c>
      <c r="H554" s="149" t="s">
        <v>1</v>
      </c>
      <c r="I554" s="151"/>
      <c r="L554" s="147"/>
      <c r="M554" s="152"/>
      <c r="T554" s="153"/>
      <c r="AT554" s="149" t="s">
        <v>135</v>
      </c>
      <c r="AU554" s="149" t="s">
        <v>133</v>
      </c>
      <c r="AV554" s="12" t="s">
        <v>81</v>
      </c>
      <c r="AW554" s="12" t="s">
        <v>30</v>
      </c>
      <c r="AX554" s="12" t="s">
        <v>73</v>
      </c>
      <c r="AY554" s="149" t="s">
        <v>126</v>
      </c>
    </row>
    <row r="555" spans="2:65" s="13" customFormat="1">
      <c r="B555" s="154"/>
      <c r="D555" s="148" t="s">
        <v>135</v>
      </c>
      <c r="E555" s="155" t="s">
        <v>1</v>
      </c>
      <c r="F555" s="156" t="s">
        <v>708</v>
      </c>
      <c r="H555" s="157">
        <v>18.3</v>
      </c>
      <c r="I555" s="158"/>
      <c r="L555" s="154"/>
      <c r="M555" s="159"/>
      <c r="T555" s="160"/>
      <c r="AT555" s="155" t="s">
        <v>135</v>
      </c>
      <c r="AU555" s="155" t="s">
        <v>133</v>
      </c>
      <c r="AV555" s="13" t="s">
        <v>133</v>
      </c>
      <c r="AW555" s="13" t="s">
        <v>30</v>
      </c>
      <c r="AX555" s="13" t="s">
        <v>73</v>
      </c>
      <c r="AY555" s="155" t="s">
        <v>126</v>
      </c>
    </row>
    <row r="556" spans="2:65" s="14" customFormat="1">
      <c r="B556" s="161"/>
      <c r="D556" s="148" t="s">
        <v>135</v>
      </c>
      <c r="E556" s="162" t="s">
        <v>1</v>
      </c>
      <c r="F556" s="163" t="s">
        <v>138</v>
      </c>
      <c r="H556" s="164">
        <v>18.3</v>
      </c>
      <c r="I556" s="165"/>
      <c r="L556" s="161"/>
      <c r="M556" s="166"/>
      <c r="T556" s="167"/>
      <c r="AT556" s="162" t="s">
        <v>135</v>
      </c>
      <c r="AU556" s="162" t="s">
        <v>133</v>
      </c>
      <c r="AV556" s="14" t="s">
        <v>132</v>
      </c>
      <c r="AW556" s="14" t="s">
        <v>30</v>
      </c>
      <c r="AX556" s="14" t="s">
        <v>81</v>
      </c>
      <c r="AY556" s="162" t="s">
        <v>126</v>
      </c>
    </row>
    <row r="557" spans="2:65" s="1" customFormat="1" ht="16.5" customHeight="1">
      <c r="B557" s="132"/>
      <c r="C557" s="133" t="s">
        <v>709</v>
      </c>
      <c r="D557" s="133" t="s">
        <v>128</v>
      </c>
      <c r="E557" s="134" t="s">
        <v>710</v>
      </c>
      <c r="F557" s="135" t="s">
        <v>711</v>
      </c>
      <c r="G557" s="136" t="s">
        <v>312</v>
      </c>
      <c r="H557" s="137">
        <v>6</v>
      </c>
      <c r="I557" s="138"/>
      <c r="J557" s="139">
        <f>ROUND(I557*H557,2)</f>
        <v>0</v>
      </c>
      <c r="K557" s="140"/>
      <c r="L557" s="31"/>
      <c r="M557" s="141" t="s">
        <v>1</v>
      </c>
      <c r="N557" s="142" t="s">
        <v>39</v>
      </c>
      <c r="P557" s="143">
        <f>O557*H557</f>
        <v>0</v>
      </c>
      <c r="Q557" s="143">
        <v>3.6900000000000001E-3</v>
      </c>
      <c r="R557" s="143">
        <f>Q557*H557</f>
        <v>2.214E-2</v>
      </c>
      <c r="S557" s="143">
        <v>0</v>
      </c>
      <c r="T557" s="144">
        <f>S557*H557</f>
        <v>0</v>
      </c>
      <c r="AR557" s="145" t="s">
        <v>207</v>
      </c>
      <c r="AT557" s="145" t="s">
        <v>128</v>
      </c>
      <c r="AU557" s="145" t="s">
        <v>133</v>
      </c>
      <c r="AY557" s="16" t="s">
        <v>126</v>
      </c>
      <c r="BE557" s="146">
        <f>IF(N557="základní",J557,0)</f>
        <v>0</v>
      </c>
      <c r="BF557" s="146">
        <f>IF(N557="snížená",J557,0)</f>
        <v>0</v>
      </c>
      <c r="BG557" s="146">
        <f>IF(N557="zákl. přenesená",J557,0)</f>
        <v>0</v>
      </c>
      <c r="BH557" s="146">
        <f>IF(N557="sníž. přenesená",J557,0)</f>
        <v>0</v>
      </c>
      <c r="BI557" s="146">
        <f>IF(N557="nulová",J557,0)</f>
        <v>0</v>
      </c>
      <c r="BJ557" s="16" t="s">
        <v>133</v>
      </c>
      <c r="BK557" s="146">
        <f>ROUND(I557*H557,2)</f>
        <v>0</v>
      </c>
      <c r="BL557" s="16" t="s">
        <v>207</v>
      </c>
      <c r="BM557" s="145" t="s">
        <v>712</v>
      </c>
    </row>
    <row r="558" spans="2:65" s="12" customFormat="1">
      <c r="B558" s="147"/>
      <c r="D558" s="148" t="s">
        <v>135</v>
      </c>
      <c r="E558" s="149" t="s">
        <v>1</v>
      </c>
      <c r="F558" s="150" t="s">
        <v>683</v>
      </c>
      <c r="H558" s="149" t="s">
        <v>1</v>
      </c>
      <c r="I558" s="151"/>
      <c r="L558" s="147"/>
      <c r="M558" s="152"/>
      <c r="T558" s="153"/>
      <c r="AT558" s="149" t="s">
        <v>135</v>
      </c>
      <c r="AU558" s="149" t="s">
        <v>133</v>
      </c>
      <c r="AV558" s="12" t="s">
        <v>81</v>
      </c>
      <c r="AW558" s="12" t="s">
        <v>30</v>
      </c>
      <c r="AX558" s="12" t="s">
        <v>73</v>
      </c>
      <c r="AY558" s="149" t="s">
        <v>126</v>
      </c>
    </row>
    <row r="559" spans="2:65" s="12" customFormat="1" ht="22.5">
      <c r="B559" s="147"/>
      <c r="D559" s="148" t="s">
        <v>135</v>
      </c>
      <c r="E559" s="149" t="s">
        <v>1</v>
      </c>
      <c r="F559" s="150" t="s">
        <v>672</v>
      </c>
      <c r="H559" s="149" t="s">
        <v>1</v>
      </c>
      <c r="I559" s="151"/>
      <c r="L559" s="147"/>
      <c r="M559" s="152"/>
      <c r="T559" s="153"/>
      <c r="AT559" s="149" t="s">
        <v>135</v>
      </c>
      <c r="AU559" s="149" t="s">
        <v>133</v>
      </c>
      <c r="AV559" s="12" t="s">
        <v>81</v>
      </c>
      <c r="AW559" s="12" t="s">
        <v>30</v>
      </c>
      <c r="AX559" s="12" t="s">
        <v>73</v>
      </c>
      <c r="AY559" s="149" t="s">
        <v>126</v>
      </c>
    </row>
    <row r="560" spans="2:65" s="12" customFormat="1">
      <c r="B560" s="147"/>
      <c r="D560" s="148" t="s">
        <v>135</v>
      </c>
      <c r="E560" s="149" t="s">
        <v>1</v>
      </c>
      <c r="F560" s="150" t="s">
        <v>673</v>
      </c>
      <c r="H560" s="149" t="s">
        <v>1</v>
      </c>
      <c r="I560" s="151"/>
      <c r="L560" s="147"/>
      <c r="M560" s="152"/>
      <c r="T560" s="153"/>
      <c r="AT560" s="149" t="s">
        <v>135</v>
      </c>
      <c r="AU560" s="149" t="s">
        <v>133</v>
      </c>
      <c r="AV560" s="12" t="s">
        <v>81</v>
      </c>
      <c r="AW560" s="12" t="s">
        <v>30</v>
      </c>
      <c r="AX560" s="12" t="s">
        <v>73</v>
      </c>
      <c r="AY560" s="149" t="s">
        <v>126</v>
      </c>
    </row>
    <row r="561" spans="2:65" s="12" customFormat="1">
      <c r="B561" s="147"/>
      <c r="D561" s="148" t="s">
        <v>135</v>
      </c>
      <c r="E561" s="149" t="s">
        <v>1</v>
      </c>
      <c r="F561" s="150" t="s">
        <v>674</v>
      </c>
      <c r="H561" s="149" t="s">
        <v>1</v>
      </c>
      <c r="I561" s="151"/>
      <c r="L561" s="147"/>
      <c r="M561" s="152"/>
      <c r="T561" s="153"/>
      <c r="AT561" s="149" t="s">
        <v>135</v>
      </c>
      <c r="AU561" s="149" t="s">
        <v>133</v>
      </c>
      <c r="AV561" s="12" t="s">
        <v>81</v>
      </c>
      <c r="AW561" s="12" t="s">
        <v>30</v>
      </c>
      <c r="AX561" s="12" t="s">
        <v>73</v>
      </c>
      <c r="AY561" s="149" t="s">
        <v>126</v>
      </c>
    </row>
    <row r="562" spans="2:65" s="12" customFormat="1">
      <c r="B562" s="147"/>
      <c r="D562" s="148" t="s">
        <v>135</v>
      </c>
      <c r="E562" s="149" t="s">
        <v>1</v>
      </c>
      <c r="F562" s="150" t="s">
        <v>675</v>
      </c>
      <c r="H562" s="149" t="s">
        <v>1</v>
      </c>
      <c r="I562" s="151"/>
      <c r="L562" s="147"/>
      <c r="M562" s="152"/>
      <c r="T562" s="153"/>
      <c r="AT562" s="149" t="s">
        <v>135</v>
      </c>
      <c r="AU562" s="149" t="s">
        <v>133</v>
      </c>
      <c r="AV562" s="12" t="s">
        <v>81</v>
      </c>
      <c r="AW562" s="12" t="s">
        <v>30</v>
      </c>
      <c r="AX562" s="12" t="s">
        <v>73</v>
      </c>
      <c r="AY562" s="149" t="s">
        <v>126</v>
      </c>
    </row>
    <row r="563" spans="2:65" s="12" customFormat="1">
      <c r="B563" s="147"/>
      <c r="D563" s="148" t="s">
        <v>135</v>
      </c>
      <c r="E563" s="149" t="s">
        <v>1</v>
      </c>
      <c r="F563" s="150" t="s">
        <v>676</v>
      </c>
      <c r="H563" s="149" t="s">
        <v>1</v>
      </c>
      <c r="I563" s="151"/>
      <c r="L563" s="147"/>
      <c r="M563" s="152"/>
      <c r="T563" s="153"/>
      <c r="AT563" s="149" t="s">
        <v>135</v>
      </c>
      <c r="AU563" s="149" t="s">
        <v>133</v>
      </c>
      <c r="AV563" s="12" t="s">
        <v>81</v>
      </c>
      <c r="AW563" s="12" t="s">
        <v>30</v>
      </c>
      <c r="AX563" s="12" t="s">
        <v>73</v>
      </c>
      <c r="AY563" s="149" t="s">
        <v>126</v>
      </c>
    </row>
    <row r="564" spans="2:65" s="12" customFormat="1" ht="22.5">
      <c r="B564" s="147"/>
      <c r="D564" s="148" t="s">
        <v>135</v>
      </c>
      <c r="E564" s="149" t="s">
        <v>1</v>
      </c>
      <c r="F564" s="150" t="s">
        <v>713</v>
      </c>
      <c r="H564" s="149" t="s">
        <v>1</v>
      </c>
      <c r="I564" s="151"/>
      <c r="L564" s="147"/>
      <c r="M564" s="152"/>
      <c r="T564" s="153"/>
      <c r="AT564" s="149" t="s">
        <v>135</v>
      </c>
      <c r="AU564" s="149" t="s">
        <v>133</v>
      </c>
      <c r="AV564" s="12" t="s">
        <v>81</v>
      </c>
      <c r="AW564" s="12" t="s">
        <v>30</v>
      </c>
      <c r="AX564" s="12" t="s">
        <v>73</v>
      </c>
      <c r="AY564" s="149" t="s">
        <v>126</v>
      </c>
    </row>
    <row r="565" spans="2:65" s="12" customFormat="1" ht="22.5">
      <c r="B565" s="147"/>
      <c r="D565" s="148" t="s">
        <v>135</v>
      </c>
      <c r="E565" s="149" t="s">
        <v>1</v>
      </c>
      <c r="F565" s="150" t="s">
        <v>714</v>
      </c>
      <c r="H565" s="149" t="s">
        <v>1</v>
      </c>
      <c r="I565" s="151"/>
      <c r="L565" s="147"/>
      <c r="M565" s="152"/>
      <c r="T565" s="153"/>
      <c r="AT565" s="149" t="s">
        <v>135</v>
      </c>
      <c r="AU565" s="149" t="s">
        <v>133</v>
      </c>
      <c r="AV565" s="12" t="s">
        <v>81</v>
      </c>
      <c r="AW565" s="12" t="s">
        <v>30</v>
      </c>
      <c r="AX565" s="12" t="s">
        <v>73</v>
      </c>
      <c r="AY565" s="149" t="s">
        <v>126</v>
      </c>
    </row>
    <row r="566" spans="2:65" s="13" customFormat="1">
      <c r="B566" s="154"/>
      <c r="D566" s="148" t="s">
        <v>135</v>
      </c>
      <c r="E566" s="155" t="s">
        <v>1</v>
      </c>
      <c r="F566" s="156" t="s">
        <v>715</v>
      </c>
      <c r="H566" s="157">
        <v>6</v>
      </c>
      <c r="I566" s="158"/>
      <c r="L566" s="154"/>
      <c r="M566" s="159"/>
      <c r="T566" s="160"/>
      <c r="AT566" s="155" t="s">
        <v>135</v>
      </c>
      <c r="AU566" s="155" t="s">
        <v>133</v>
      </c>
      <c r="AV566" s="13" t="s">
        <v>133</v>
      </c>
      <c r="AW566" s="13" t="s">
        <v>30</v>
      </c>
      <c r="AX566" s="13" t="s">
        <v>73</v>
      </c>
      <c r="AY566" s="155" t="s">
        <v>126</v>
      </c>
    </row>
    <row r="567" spans="2:65" s="14" customFormat="1">
      <c r="B567" s="161"/>
      <c r="D567" s="148" t="s">
        <v>135</v>
      </c>
      <c r="E567" s="162" t="s">
        <v>1</v>
      </c>
      <c r="F567" s="163" t="s">
        <v>138</v>
      </c>
      <c r="H567" s="164">
        <v>6</v>
      </c>
      <c r="I567" s="165"/>
      <c r="L567" s="161"/>
      <c r="M567" s="166"/>
      <c r="T567" s="167"/>
      <c r="AT567" s="162" t="s">
        <v>135</v>
      </c>
      <c r="AU567" s="162" t="s">
        <v>133</v>
      </c>
      <c r="AV567" s="14" t="s">
        <v>132</v>
      </c>
      <c r="AW567" s="14" t="s">
        <v>30</v>
      </c>
      <c r="AX567" s="14" t="s">
        <v>81</v>
      </c>
      <c r="AY567" s="162" t="s">
        <v>126</v>
      </c>
    </row>
    <row r="568" spans="2:65" s="1" customFormat="1" ht="16.5" customHeight="1">
      <c r="B568" s="132"/>
      <c r="C568" s="133" t="s">
        <v>716</v>
      </c>
      <c r="D568" s="133" t="s">
        <v>128</v>
      </c>
      <c r="E568" s="134" t="s">
        <v>717</v>
      </c>
      <c r="F568" s="135" t="s">
        <v>718</v>
      </c>
      <c r="G568" s="136" t="s">
        <v>312</v>
      </c>
      <c r="H568" s="137">
        <v>2</v>
      </c>
      <c r="I568" s="138"/>
      <c r="J568" s="139">
        <f>ROUND(I568*H568,2)</f>
        <v>0</v>
      </c>
      <c r="K568" s="140"/>
      <c r="L568" s="31"/>
      <c r="M568" s="141" t="s">
        <v>1</v>
      </c>
      <c r="N568" s="142" t="s">
        <v>39</v>
      </c>
      <c r="P568" s="143">
        <f>O568*H568</f>
        <v>0</v>
      </c>
      <c r="Q568" s="143">
        <v>3.6900000000000001E-3</v>
      </c>
      <c r="R568" s="143">
        <f>Q568*H568</f>
        <v>7.3800000000000003E-3</v>
      </c>
      <c r="S568" s="143">
        <v>0</v>
      </c>
      <c r="T568" s="144">
        <f>S568*H568</f>
        <v>0</v>
      </c>
      <c r="AR568" s="145" t="s">
        <v>207</v>
      </c>
      <c r="AT568" s="145" t="s">
        <v>128</v>
      </c>
      <c r="AU568" s="145" t="s">
        <v>133</v>
      </c>
      <c r="AY568" s="16" t="s">
        <v>126</v>
      </c>
      <c r="BE568" s="146">
        <f>IF(N568="základní",J568,0)</f>
        <v>0</v>
      </c>
      <c r="BF568" s="146">
        <f>IF(N568="snížená",J568,0)</f>
        <v>0</v>
      </c>
      <c r="BG568" s="146">
        <f>IF(N568="zákl. přenesená",J568,0)</f>
        <v>0</v>
      </c>
      <c r="BH568" s="146">
        <f>IF(N568="sníž. přenesená",J568,0)</f>
        <v>0</v>
      </c>
      <c r="BI568" s="146">
        <f>IF(N568="nulová",J568,0)</f>
        <v>0</v>
      </c>
      <c r="BJ568" s="16" t="s">
        <v>133</v>
      </c>
      <c r="BK568" s="146">
        <f>ROUND(I568*H568,2)</f>
        <v>0</v>
      </c>
      <c r="BL568" s="16" t="s">
        <v>207</v>
      </c>
      <c r="BM568" s="145" t="s">
        <v>719</v>
      </c>
    </row>
    <row r="569" spans="2:65" s="12" customFormat="1">
      <c r="B569" s="147"/>
      <c r="D569" s="148" t="s">
        <v>135</v>
      </c>
      <c r="E569" s="149" t="s">
        <v>1</v>
      </c>
      <c r="F569" s="150" t="s">
        <v>683</v>
      </c>
      <c r="H569" s="149" t="s">
        <v>1</v>
      </c>
      <c r="I569" s="151"/>
      <c r="L569" s="147"/>
      <c r="M569" s="152"/>
      <c r="T569" s="153"/>
      <c r="AT569" s="149" t="s">
        <v>135</v>
      </c>
      <c r="AU569" s="149" t="s">
        <v>133</v>
      </c>
      <c r="AV569" s="12" t="s">
        <v>81</v>
      </c>
      <c r="AW569" s="12" t="s">
        <v>30</v>
      </c>
      <c r="AX569" s="12" t="s">
        <v>73</v>
      </c>
      <c r="AY569" s="149" t="s">
        <v>126</v>
      </c>
    </row>
    <row r="570" spans="2:65" s="12" customFormat="1" ht="22.5">
      <c r="B570" s="147"/>
      <c r="D570" s="148" t="s">
        <v>135</v>
      </c>
      <c r="E570" s="149" t="s">
        <v>1</v>
      </c>
      <c r="F570" s="150" t="s">
        <v>672</v>
      </c>
      <c r="H570" s="149" t="s">
        <v>1</v>
      </c>
      <c r="I570" s="151"/>
      <c r="L570" s="147"/>
      <c r="M570" s="152"/>
      <c r="T570" s="153"/>
      <c r="AT570" s="149" t="s">
        <v>135</v>
      </c>
      <c r="AU570" s="149" t="s">
        <v>133</v>
      </c>
      <c r="AV570" s="12" t="s">
        <v>81</v>
      </c>
      <c r="AW570" s="12" t="s">
        <v>30</v>
      </c>
      <c r="AX570" s="12" t="s">
        <v>73</v>
      </c>
      <c r="AY570" s="149" t="s">
        <v>126</v>
      </c>
    </row>
    <row r="571" spans="2:65" s="12" customFormat="1">
      <c r="B571" s="147"/>
      <c r="D571" s="148" t="s">
        <v>135</v>
      </c>
      <c r="E571" s="149" t="s">
        <v>1</v>
      </c>
      <c r="F571" s="150" t="s">
        <v>673</v>
      </c>
      <c r="H571" s="149" t="s">
        <v>1</v>
      </c>
      <c r="I571" s="151"/>
      <c r="L571" s="147"/>
      <c r="M571" s="152"/>
      <c r="T571" s="153"/>
      <c r="AT571" s="149" t="s">
        <v>135</v>
      </c>
      <c r="AU571" s="149" t="s">
        <v>133</v>
      </c>
      <c r="AV571" s="12" t="s">
        <v>81</v>
      </c>
      <c r="AW571" s="12" t="s">
        <v>30</v>
      </c>
      <c r="AX571" s="12" t="s">
        <v>73</v>
      </c>
      <c r="AY571" s="149" t="s">
        <v>126</v>
      </c>
    </row>
    <row r="572" spans="2:65" s="12" customFormat="1">
      <c r="B572" s="147"/>
      <c r="D572" s="148" t="s">
        <v>135</v>
      </c>
      <c r="E572" s="149" t="s">
        <v>1</v>
      </c>
      <c r="F572" s="150" t="s">
        <v>674</v>
      </c>
      <c r="H572" s="149" t="s">
        <v>1</v>
      </c>
      <c r="I572" s="151"/>
      <c r="L572" s="147"/>
      <c r="M572" s="152"/>
      <c r="T572" s="153"/>
      <c r="AT572" s="149" t="s">
        <v>135</v>
      </c>
      <c r="AU572" s="149" t="s">
        <v>133</v>
      </c>
      <c r="AV572" s="12" t="s">
        <v>81</v>
      </c>
      <c r="AW572" s="12" t="s">
        <v>30</v>
      </c>
      <c r="AX572" s="12" t="s">
        <v>73</v>
      </c>
      <c r="AY572" s="149" t="s">
        <v>126</v>
      </c>
    </row>
    <row r="573" spans="2:65" s="12" customFormat="1">
      <c r="B573" s="147"/>
      <c r="D573" s="148" t="s">
        <v>135</v>
      </c>
      <c r="E573" s="149" t="s">
        <v>1</v>
      </c>
      <c r="F573" s="150" t="s">
        <v>675</v>
      </c>
      <c r="H573" s="149" t="s">
        <v>1</v>
      </c>
      <c r="I573" s="151"/>
      <c r="L573" s="147"/>
      <c r="M573" s="152"/>
      <c r="T573" s="153"/>
      <c r="AT573" s="149" t="s">
        <v>135</v>
      </c>
      <c r="AU573" s="149" t="s">
        <v>133</v>
      </c>
      <c r="AV573" s="12" t="s">
        <v>81</v>
      </c>
      <c r="AW573" s="12" t="s">
        <v>30</v>
      </c>
      <c r="AX573" s="12" t="s">
        <v>73</v>
      </c>
      <c r="AY573" s="149" t="s">
        <v>126</v>
      </c>
    </row>
    <row r="574" spans="2:65" s="12" customFormat="1">
      <c r="B574" s="147"/>
      <c r="D574" s="148" t="s">
        <v>135</v>
      </c>
      <c r="E574" s="149" t="s">
        <v>1</v>
      </c>
      <c r="F574" s="150" t="s">
        <v>676</v>
      </c>
      <c r="H574" s="149" t="s">
        <v>1</v>
      </c>
      <c r="I574" s="151"/>
      <c r="L574" s="147"/>
      <c r="M574" s="152"/>
      <c r="T574" s="153"/>
      <c r="AT574" s="149" t="s">
        <v>135</v>
      </c>
      <c r="AU574" s="149" t="s">
        <v>133</v>
      </c>
      <c r="AV574" s="12" t="s">
        <v>81</v>
      </c>
      <c r="AW574" s="12" t="s">
        <v>30</v>
      </c>
      <c r="AX574" s="12" t="s">
        <v>73</v>
      </c>
      <c r="AY574" s="149" t="s">
        <v>126</v>
      </c>
    </row>
    <row r="575" spans="2:65" s="12" customFormat="1" ht="22.5">
      <c r="B575" s="147"/>
      <c r="D575" s="148" t="s">
        <v>135</v>
      </c>
      <c r="E575" s="149" t="s">
        <v>1</v>
      </c>
      <c r="F575" s="150" t="s">
        <v>713</v>
      </c>
      <c r="H575" s="149" t="s">
        <v>1</v>
      </c>
      <c r="I575" s="151"/>
      <c r="L575" s="147"/>
      <c r="M575" s="152"/>
      <c r="T575" s="153"/>
      <c r="AT575" s="149" t="s">
        <v>135</v>
      </c>
      <c r="AU575" s="149" t="s">
        <v>133</v>
      </c>
      <c r="AV575" s="12" t="s">
        <v>81</v>
      </c>
      <c r="AW575" s="12" t="s">
        <v>30</v>
      </c>
      <c r="AX575" s="12" t="s">
        <v>73</v>
      </c>
      <c r="AY575" s="149" t="s">
        <v>126</v>
      </c>
    </row>
    <row r="576" spans="2:65" s="12" customFormat="1" ht="22.5">
      <c r="B576" s="147"/>
      <c r="D576" s="148" t="s">
        <v>135</v>
      </c>
      <c r="E576" s="149" t="s">
        <v>1</v>
      </c>
      <c r="F576" s="150" t="s">
        <v>714</v>
      </c>
      <c r="H576" s="149" t="s">
        <v>1</v>
      </c>
      <c r="I576" s="151"/>
      <c r="L576" s="147"/>
      <c r="M576" s="152"/>
      <c r="T576" s="153"/>
      <c r="AT576" s="149" t="s">
        <v>135</v>
      </c>
      <c r="AU576" s="149" t="s">
        <v>133</v>
      </c>
      <c r="AV576" s="12" t="s">
        <v>81</v>
      </c>
      <c r="AW576" s="12" t="s">
        <v>30</v>
      </c>
      <c r="AX576" s="12" t="s">
        <v>73</v>
      </c>
      <c r="AY576" s="149" t="s">
        <v>126</v>
      </c>
    </row>
    <row r="577" spans="2:65" s="13" customFormat="1">
      <c r="B577" s="154"/>
      <c r="D577" s="148" t="s">
        <v>135</v>
      </c>
      <c r="E577" s="155" t="s">
        <v>1</v>
      </c>
      <c r="F577" s="156" t="s">
        <v>720</v>
      </c>
      <c r="H577" s="157">
        <v>2</v>
      </c>
      <c r="I577" s="158"/>
      <c r="L577" s="154"/>
      <c r="M577" s="159"/>
      <c r="T577" s="160"/>
      <c r="AT577" s="155" t="s">
        <v>135</v>
      </c>
      <c r="AU577" s="155" t="s">
        <v>133</v>
      </c>
      <c r="AV577" s="13" t="s">
        <v>133</v>
      </c>
      <c r="AW577" s="13" t="s">
        <v>30</v>
      </c>
      <c r="AX577" s="13" t="s">
        <v>73</v>
      </c>
      <c r="AY577" s="155" t="s">
        <v>126</v>
      </c>
    </row>
    <row r="578" spans="2:65" s="14" customFormat="1">
      <c r="B578" s="161"/>
      <c r="D578" s="148" t="s">
        <v>135</v>
      </c>
      <c r="E578" s="162" t="s">
        <v>1</v>
      </c>
      <c r="F578" s="163" t="s">
        <v>138</v>
      </c>
      <c r="H578" s="164">
        <v>2</v>
      </c>
      <c r="I578" s="165"/>
      <c r="L578" s="161"/>
      <c r="M578" s="166"/>
      <c r="T578" s="167"/>
      <c r="AT578" s="162" t="s">
        <v>135</v>
      </c>
      <c r="AU578" s="162" t="s">
        <v>133</v>
      </c>
      <c r="AV578" s="14" t="s">
        <v>132</v>
      </c>
      <c r="AW578" s="14" t="s">
        <v>30</v>
      </c>
      <c r="AX578" s="14" t="s">
        <v>81</v>
      </c>
      <c r="AY578" s="162" t="s">
        <v>126</v>
      </c>
    </row>
    <row r="579" spans="2:65" s="1" customFormat="1" ht="16.5" customHeight="1">
      <c r="B579" s="132"/>
      <c r="C579" s="133" t="s">
        <v>721</v>
      </c>
      <c r="D579" s="133" t="s">
        <v>128</v>
      </c>
      <c r="E579" s="134" t="s">
        <v>722</v>
      </c>
      <c r="F579" s="135" t="s">
        <v>723</v>
      </c>
      <c r="G579" s="136" t="s">
        <v>312</v>
      </c>
      <c r="H579" s="137">
        <v>1</v>
      </c>
      <c r="I579" s="138"/>
      <c r="J579" s="139">
        <f>ROUND(I579*H579,2)</f>
        <v>0</v>
      </c>
      <c r="K579" s="140"/>
      <c r="L579" s="31"/>
      <c r="M579" s="141" t="s">
        <v>1</v>
      </c>
      <c r="N579" s="142" t="s">
        <v>39</v>
      </c>
      <c r="P579" s="143">
        <f>O579*H579</f>
        <v>0</v>
      </c>
      <c r="Q579" s="143">
        <v>3.6900000000000001E-3</v>
      </c>
      <c r="R579" s="143">
        <f>Q579*H579</f>
        <v>3.6900000000000001E-3</v>
      </c>
      <c r="S579" s="143">
        <v>0</v>
      </c>
      <c r="T579" s="144">
        <f>S579*H579</f>
        <v>0</v>
      </c>
      <c r="AR579" s="145" t="s">
        <v>207</v>
      </c>
      <c r="AT579" s="145" t="s">
        <v>128</v>
      </c>
      <c r="AU579" s="145" t="s">
        <v>133</v>
      </c>
      <c r="AY579" s="16" t="s">
        <v>126</v>
      </c>
      <c r="BE579" s="146">
        <f>IF(N579="základní",J579,0)</f>
        <v>0</v>
      </c>
      <c r="BF579" s="146">
        <f>IF(N579="snížená",J579,0)</f>
        <v>0</v>
      </c>
      <c r="BG579" s="146">
        <f>IF(N579="zákl. přenesená",J579,0)</f>
        <v>0</v>
      </c>
      <c r="BH579" s="146">
        <f>IF(N579="sníž. přenesená",J579,0)</f>
        <v>0</v>
      </c>
      <c r="BI579" s="146">
        <f>IF(N579="nulová",J579,0)</f>
        <v>0</v>
      </c>
      <c r="BJ579" s="16" t="s">
        <v>133</v>
      </c>
      <c r="BK579" s="146">
        <f>ROUND(I579*H579,2)</f>
        <v>0</v>
      </c>
      <c r="BL579" s="16" t="s">
        <v>207</v>
      </c>
      <c r="BM579" s="145" t="s">
        <v>724</v>
      </c>
    </row>
    <row r="580" spans="2:65" s="12" customFormat="1">
      <c r="B580" s="147"/>
      <c r="D580" s="148" t="s">
        <v>135</v>
      </c>
      <c r="E580" s="149" t="s">
        <v>1</v>
      </c>
      <c r="F580" s="150" t="s">
        <v>683</v>
      </c>
      <c r="H580" s="149" t="s">
        <v>1</v>
      </c>
      <c r="I580" s="151"/>
      <c r="L580" s="147"/>
      <c r="M580" s="152"/>
      <c r="T580" s="153"/>
      <c r="AT580" s="149" t="s">
        <v>135</v>
      </c>
      <c r="AU580" s="149" t="s">
        <v>133</v>
      </c>
      <c r="AV580" s="12" t="s">
        <v>81</v>
      </c>
      <c r="AW580" s="12" t="s">
        <v>30</v>
      </c>
      <c r="AX580" s="12" t="s">
        <v>73</v>
      </c>
      <c r="AY580" s="149" t="s">
        <v>126</v>
      </c>
    </row>
    <row r="581" spans="2:65" s="12" customFormat="1" ht="22.5">
      <c r="B581" s="147"/>
      <c r="D581" s="148" t="s">
        <v>135</v>
      </c>
      <c r="E581" s="149" t="s">
        <v>1</v>
      </c>
      <c r="F581" s="150" t="s">
        <v>672</v>
      </c>
      <c r="H581" s="149" t="s">
        <v>1</v>
      </c>
      <c r="I581" s="151"/>
      <c r="L581" s="147"/>
      <c r="M581" s="152"/>
      <c r="T581" s="153"/>
      <c r="AT581" s="149" t="s">
        <v>135</v>
      </c>
      <c r="AU581" s="149" t="s">
        <v>133</v>
      </c>
      <c r="AV581" s="12" t="s">
        <v>81</v>
      </c>
      <c r="AW581" s="12" t="s">
        <v>30</v>
      </c>
      <c r="AX581" s="12" t="s">
        <v>73</v>
      </c>
      <c r="AY581" s="149" t="s">
        <v>126</v>
      </c>
    </row>
    <row r="582" spans="2:65" s="12" customFormat="1">
      <c r="B582" s="147"/>
      <c r="D582" s="148" t="s">
        <v>135</v>
      </c>
      <c r="E582" s="149" t="s">
        <v>1</v>
      </c>
      <c r="F582" s="150" t="s">
        <v>673</v>
      </c>
      <c r="H582" s="149" t="s">
        <v>1</v>
      </c>
      <c r="I582" s="151"/>
      <c r="L582" s="147"/>
      <c r="M582" s="152"/>
      <c r="T582" s="153"/>
      <c r="AT582" s="149" t="s">
        <v>135</v>
      </c>
      <c r="AU582" s="149" t="s">
        <v>133</v>
      </c>
      <c r="AV582" s="12" t="s">
        <v>81</v>
      </c>
      <c r="AW582" s="12" t="s">
        <v>30</v>
      </c>
      <c r="AX582" s="12" t="s">
        <v>73</v>
      </c>
      <c r="AY582" s="149" t="s">
        <v>126</v>
      </c>
    </row>
    <row r="583" spans="2:65" s="12" customFormat="1">
      <c r="B583" s="147"/>
      <c r="D583" s="148" t="s">
        <v>135</v>
      </c>
      <c r="E583" s="149" t="s">
        <v>1</v>
      </c>
      <c r="F583" s="150" t="s">
        <v>674</v>
      </c>
      <c r="H583" s="149" t="s">
        <v>1</v>
      </c>
      <c r="I583" s="151"/>
      <c r="L583" s="147"/>
      <c r="M583" s="152"/>
      <c r="T583" s="153"/>
      <c r="AT583" s="149" t="s">
        <v>135</v>
      </c>
      <c r="AU583" s="149" t="s">
        <v>133</v>
      </c>
      <c r="AV583" s="12" t="s">
        <v>81</v>
      </c>
      <c r="AW583" s="12" t="s">
        <v>30</v>
      </c>
      <c r="AX583" s="12" t="s">
        <v>73</v>
      </c>
      <c r="AY583" s="149" t="s">
        <v>126</v>
      </c>
    </row>
    <row r="584" spans="2:65" s="12" customFormat="1">
      <c r="B584" s="147"/>
      <c r="D584" s="148" t="s">
        <v>135</v>
      </c>
      <c r="E584" s="149" t="s">
        <v>1</v>
      </c>
      <c r="F584" s="150" t="s">
        <v>675</v>
      </c>
      <c r="H584" s="149" t="s">
        <v>1</v>
      </c>
      <c r="I584" s="151"/>
      <c r="L584" s="147"/>
      <c r="M584" s="152"/>
      <c r="T584" s="153"/>
      <c r="AT584" s="149" t="s">
        <v>135</v>
      </c>
      <c r="AU584" s="149" t="s">
        <v>133</v>
      </c>
      <c r="AV584" s="12" t="s">
        <v>81</v>
      </c>
      <c r="AW584" s="12" t="s">
        <v>30</v>
      </c>
      <c r="AX584" s="12" t="s">
        <v>73</v>
      </c>
      <c r="AY584" s="149" t="s">
        <v>126</v>
      </c>
    </row>
    <row r="585" spans="2:65" s="12" customFormat="1">
      <c r="B585" s="147"/>
      <c r="D585" s="148" t="s">
        <v>135</v>
      </c>
      <c r="E585" s="149" t="s">
        <v>1</v>
      </c>
      <c r="F585" s="150" t="s">
        <v>676</v>
      </c>
      <c r="H585" s="149" t="s">
        <v>1</v>
      </c>
      <c r="I585" s="151"/>
      <c r="L585" s="147"/>
      <c r="M585" s="152"/>
      <c r="T585" s="153"/>
      <c r="AT585" s="149" t="s">
        <v>135</v>
      </c>
      <c r="AU585" s="149" t="s">
        <v>133</v>
      </c>
      <c r="AV585" s="12" t="s">
        <v>81</v>
      </c>
      <c r="AW585" s="12" t="s">
        <v>30</v>
      </c>
      <c r="AX585" s="12" t="s">
        <v>73</v>
      </c>
      <c r="AY585" s="149" t="s">
        <v>126</v>
      </c>
    </row>
    <row r="586" spans="2:65" s="12" customFormat="1" ht="22.5">
      <c r="B586" s="147"/>
      <c r="D586" s="148" t="s">
        <v>135</v>
      </c>
      <c r="E586" s="149" t="s">
        <v>1</v>
      </c>
      <c r="F586" s="150" t="s">
        <v>713</v>
      </c>
      <c r="H586" s="149" t="s">
        <v>1</v>
      </c>
      <c r="I586" s="151"/>
      <c r="L586" s="147"/>
      <c r="M586" s="152"/>
      <c r="T586" s="153"/>
      <c r="AT586" s="149" t="s">
        <v>135</v>
      </c>
      <c r="AU586" s="149" t="s">
        <v>133</v>
      </c>
      <c r="AV586" s="12" t="s">
        <v>81</v>
      </c>
      <c r="AW586" s="12" t="s">
        <v>30</v>
      </c>
      <c r="AX586" s="12" t="s">
        <v>73</v>
      </c>
      <c r="AY586" s="149" t="s">
        <v>126</v>
      </c>
    </row>
    <row r="587" spans="2:65" s="12" customFormat="1" ht="22.5">
      <c r="B587" s="147"/>
      <c r="D587" s="148" t="s">
        <v>135</v>
      </c>
      <c r="E587" s="149" t="s">
        <v>1</v>
      </c>
      <c r="F587" s="150" t="s">
        <v>714</v>
      </c>
      <c r="H587" s="149" t="s">
        <v>1</v>
      </c>
      <c r="I587" s="151"/>
      <c r="L587" s="147"/>
      <c r="M587" s="152"/>
      <c r="T587" s="153"/>
      <c r="AT587" s="149" t="s">
        <v>135</v>
      </c>
      <c r="AU587" s="149" t="s">
        <v>133</v>
      </c>
      <c r="AV587" s="12" t="s">
        <v>81</v>
      </c>
      <c r="AW587" s="12" t="s">
        <v>30</v>
      </c>
      <c r="AX587" s="12" t="s">
        <v>73</v>
      </c>
      <c r="AY587" s="149" t="s">
        <v>126</v>
      </c>
    </row>
    <row r="588" spans="2:65" s="13" customFormat="1">
      <c r="B588" s="154"/>
      <c r="D588" s="148" t="s">
        <v>135</v>
      </c>
      <c r="E588" s="155" t="s">
        <v>1</v>
      </c>
      <c r="F588" s="156" t="s">
        <v>725</v>
      </c>
      <c r="H588" s="157">
        <v>1</v>
      </c>
      <c r="I588" s="158"/>
      <c r="L588" s="154"/>
      <c r="M588" s="159"/>
      <c r="T588" s="160"/>
      <c r="AT588" s="155" t="s">
        <v>135</v>
      </c>
      <c r="AU588" s="155" t="s">
        <v>133</v>
      </c>
      <c r="AV588" s="13" t="s">
        <v>133</v>
      </c>
      <c r="AW588" s="13" t="s">
        <v>30</v>
      </c>
      <c r="AX588" s="13" t="s">
        <v>73</v>
      </c>
      <c r="AY588" s="155" t="s">
        <v>126</v>
      </c>
    </row>
    <row r="589" spans="2:65" s="14" customFormat="1">
      <c r="B589" s="161"/>
      <c r="D589" s="148" t="s">
        <v>135</v>
      </c>
      <c r="E589" s="162" t="s">
        <v>1</v>
      </c>
      <c r="F589" s="163" t="s">
        <v>138</v>
      </c>
      <c r="H589" s="164">
        <v>1</v>
      </c>
      <c r="I589" s="165"/>
      <c r="L589" s="161"/>
      <c r="M589" s="166"/>
      <c r="T589" s="167"/>
      <c r="AT589" s="162" t="s">
        <v>135</v>
      </c>
      <c r="AU589" s="162" t="s">
        <v>133</v>
      </c>
      <c r="AV589" s="14" t="s">
        <v>132</v>
      </c>
      <c r="AW589" s="14" t="s">
        <v>30</v>
      </c>
      <c r="AX589" s="14" t="s">
        <v>81</v>
      </c>
      <c r="AY589" s="162" t="s">
        <v>126</v>
      </c>
    </row>
    <row r="590" spans="2:65" s="1" customFormat="1" ht="24.2" customHeight="1">
      <c r="B590" s="132"/>
      <c r="C590" s="133" t="s">
        <v>726</v>
      </c>
      <c r="D590" s="133" t="s">
        <v>128</v>
      </c>
      <c r="E590" s="134" t="s">
        <v>727</v>
      </c>
      <c r="F590" s="135" t="s">
        <v>728</v>
      </c>
      <c r="G590" s="136" t="s">
        <v>278</v>
      </c>
      <c r="H590" s="137">
        <v>83.6</v>
      </c>
      <c r="I590" s="138"/>
      <c r="J590" s="139">
        <f>ROUND(I590*H590,2)</f>
        <v>0</v>
      </c>
      <c r="K590" s="140"/>
      <c r="L590" s="31"/>
      <c r="M590" s="141" t="s">
        <v>1</v>
      </c>
      <c r="N590" s="142" t="s">
        <v>39</v>
      </c>
      <c r="P590" s="143">
        <f>O590*H590</f>
        <v>0</v>
      </c>
      <c r="Q590" s="143">
        <v>2.7399999999999998E-3</v>
      </c>
      <c r="R590" s="143">
        <f>Q590*H590</f>
        <v>0.22906399999999996</v>
      </c>
      <c r="S590" s="143">
        <v>0</v>
      </c>
      <c r="T590" s="144">
        <f>S590*H590</f>
        <v>0</v>
      </c>
      <c r="AR590" s="145" t="s">
        <v>207</v>
      </c>
      <c r="AT590" s="145" t="s">
        <v>128</v>
      </c>
      <c r="AU590" s="145" t="s">
        <v>133</v>
      </c>
      <c r="AY590" s="16" t="s">
        <v>126</v>
      </c>
      <c r="BE590" s="146">
        <f>IF(N590="základní",J590,0)</f>
        <v>0</v>
      </c>
      <c r="BF590" s="146">
        <f>IF(N590="snížená",J590,0)</f>
        <v>0</v>
      </c>
      <c r="BG590" s="146">
        <f>IF(N590="zákl. přenesená",J590,0)</f>
        <v>0</v>
      </c>
      <c r="BH590" s="146">
        <f>IF(N590="sníž. přenesená",J590,0)</f>
        <v>0</v>
      </c>
      <c r="BI590" s="146">
        <f>IF(N590="nulová",J590,0)</f>
        <v>0</v>
      </c>
      <c r="BJ590" s="16" t="s">
        <v>133</v>
      </c>
      <c r="BK590" s="146">
        <f>ROUND(I590*H590,2)</f>
        <v>0</v>
      </c>
      <c r="BL590" s="16" t="s">
        <v>207</v>
      </c>
      <c r="BM590" s="145" t="s">
        <v>729</v>
      </c>
    </row>
    <row r="591" spans="2:65" s="12" customFormat="1">
      <c r="B591" s="147"/>
      <c r="D591" s="148" t="s">
        <v>135</v>
      </c>
      <c r="E591" s="149" t="s">
        <v>1</v>
      </c>
      <c r="F591" s="150" t="s">
        <v>683</v>
      </c>
      <c r="H591" s="149" t="s">
        <v>1</v>
      </c>
      <c r="I591" s="151"/>
      <c r="L591" s="147"/>
      <c r="M591" s="152"/>
      <c r="T591" s="153"/>
      <c r="AT591" s="149" t="s">
        <v>135</v>
      </c>
      <c r="AU591" s="149" t="s">
        <v>133</v>
      </c>
      <c r="AV591" s="12" t="s">
        <v>81</v>
      </c>
      <c r="AW591" s="12" t="s">
        <v>30</v>
      </c>
      <c r="AX591" s="12" t="s">
        <v>73</v>
      </c>
      <c r="AY591" s="149" t="s">
        <v>126</v>
      </c>
    </row>
    <row r="592" spans="2:65" s="12" customFormat="1" ht="22.5">
      <c r="B592" s="147"/>
      <c r="D592" s="148" t="s">
        <v>135</v>
      </c>
      <c r="E592" s="149" t="s">
        <v>1</v>
      </c>
      <c r="F592" s="150" t="s">
        <v>730</v>
      </c>
      <c r="H592" s="149" t="s">
        <v>1</v>
      </c>
      <c r="I592" s="151"/>
      <c r="L592" s="147"/>
      <c r="M592" s="152"/>
      <c r="T592" s="153"/>
      <c r="AT592" s="149" t="s">
        <v>135</v>
      </c>
      <c r="AU592" s="149" t="s">
        <v>133</v>
      </c>
      <c r="AV592" s="12" t="s">
        <v>81</v>
      </c>
      <c r="AW592" s="12" t="s">
        <v>30</v>
      </c>
      <c r="AX592" s="12" t="s">
        <v>73</v>
      </c>
      <c r="AY592" s="149" t="s">
        <v>126</v>
      </c>
    </row>
    <row r="593" spans="2:65" s="12" customFormat="1" ht="22.5">
      <c r="B593" s="147"/>
      <c r="D593" s="148" t="s">
        <v>135</v>
      </c>
      <c r="E593" s="149" t="s">
        <v>1</v>
      </c>
      <c r="F593" s="150" t="s">
        <v>685</v>
      </c>
      <c r="H593" s="149" t="s">
        <v>1</v>
      </c>
      <c r="I593" s="151"/>
      <c r="L593" s="147"/>
      <c r="M593" s="152"/>
      <c r="T593" s="153"/>
      <c r="AT593" s="149" t="s">
        <v>135</v>
      </c>
      <c r="AU593" s="149" t="s">
        <v>133</v>
      </c>
      <c r="AV593" s="12" t="s">
        <v>81</v>
      </c>
      <c r="AW593" s="12" t="s">
        <v>30</v>
      </c>
      <c r="AX593" s="12" t="s">
        <v>73</v>
      </c>
      <c r="AY593" s="149" t="s">
        <v>126</v>
      </c>
    </row>
    <row r="594" spans="2:65" s="12" customFormat="1">
      <c r="B594" s="147"/>
      <c r="D594" s="148" t="s">
        <v>135</v>
      </c>
      <c r="E594" s="149" t="s">
        <v>1</v>
      </c>
      <c r="F594" s="150" t="s">
        <v>686</v>
      </c>
      <c r="H594" s="149" t="s">
        <v>1</v>
      </c>
      <c r="I594" s="151"/>
      <c r="L594" s="147"/>
      <c r="M594" s="152"/>
      <c r="T594" s="153"/>
      <c r="AT594" s="149" t="s">
        <v>135</v>
      </c>
      <c r="AU594" s="149" t="s">
        <v>133</v>
      </c>
      <c r="AV594" s="12" t="s">
        <v>81</v>
      </c>
      <c r="AW594" s="12" t="s">
        <v>30</v>
      </c>
      <c r="AX594" s="12" t="s">
        <v>73</v>
      </c>
      <c r="AY594" s="149" t="s">
        <v>126</v>
      </c>
    </row>
    <row r="595" spans="2:65" s="12" customFormat="1">
      <c r="B595" s="147"/>
      <c r="D595" s="148" t="s">
        <v>135</v>
      </c>
      <c r="E595" s="149" t="s">
        <v>1</v>
      </c>
      <c r="F595" s="150" t="s">
        <v>688</v>
      </c>
      <c r="H595" s="149" t="s">
        <v>1</v>
      </c>
      <c r="I595" s="151"/>
      <c r="L595" s="147"/>
      <c r="M595" s="152"/>
      <c r="T595" s="153"/>
      <c r="AT595" s="149" t="s">
        <v>135</v>
      </c>
      <c r="AU595" s="149" t="s">
        <v>133</v>
      </c>
      <c r="AV595" s="12" t="s">
        <v>81</v>
      </c>
      <c r="AW595" s="12" t="s">
        <v>30</v>
      </c>
      <c r="AX595" s="12" t="s">
        <v>73</v>
      </c>
      <c r="AY595" s="149" t="s">
        <v>126</v>
      </c>
    </row>
    <row r="596" spans="2:65" s="12" customFormat="1" ht="22.5">
      <c r="B596" s="147"/>
      <c r="D596" s="148" t="s">
        <v>135</v>
      </c>
      <c r="E596" s="149" t="s">
        <v>1</v>
      </c>
      <c r="F596" s="150" t="s">
        <v>689</v>
      </c>
      <c r="H596" s="149" t="s">
        <v>1</v>
      </c>
      <c r="I596" s="151"/>
      <c r="L596" s="147"/>
      <c r="M596" s="152"/>
      <c r="T596" s="153"/>
      <c r="AT596" s="149" t="s">
        <v>135</v>
      </c>
      <c r="AU596" s="149" t="s">
        <v>133</v>
      </c>
      <c r="AV596" s="12" t="s">
        <v>81</v>
      </c>
      <c r="AW596" s="12" t="s">
        <v>30</v>
      </c>
      <c r="AX596" s="12" t="s">
        <v>73</v>
      </c>
      <c r="AY596" s="149" t="s">
        <v>126</v>
      </c>
    </row>
    <row r="597" spans="2:65" s="12" customFormat="1" ht="22.5">
      <c r="B597" s="147"/>
      <c r="D597" s="148" t="s">
        <v>135</v>
      </c>
      <c r="E597" s="149" t="s">
        <v>1</v>
      </c>
      <c r="F597" s="150" t="s">
        <v>690</v>
      </c>
      <c r="H597" s="149" t="s">
        <v>1</v>
      </c>
      <c r="I597" s="151"/>
      <c r="L597" s="147"/>
      <c r="M597" s="152"/>
      <c r="T597" s="153"/>
      <c r="AT597" s="149" t="s">
        <v>135</v>
      </c>
      <c r="AU597" s="149" t="s">
        <v>133</v>
      </c>
      <c r="AV597" s="12" t="s">
        <v>81</v>
      </c>
      <c r="AW597" s="12" t="s">
        <v>30</v>
      </c>
      <c r="AX597" s="12" t="s">
        <v>73</v>
      </c>
      <c r="AY597" s="149" t="s">
        <v>126</v>
      </c>
    </row>
    <row r="598" spans="2:65" s="13" customFormat="1">
      <c r="B598" s="154"/>
      <c r="D598" s="148" t="s">
        <v>135</v>
      </c>
      <c r="E598" s="155" t="s">
        <v>1</v>
      </c>
      <c r="F598" s="156" t="s">
        <v>731</v>
      </c>
      <c r="H598" s="157">
        <v>83.6</v>
      </c>
      <c r="I598" s="158"/>
      <c r="L598" s="154"/>
      <c r="M598" s="159"/>
      <c r="T598" s="160"/>
      <c r="AT598" s="155" t="s">
        <v>135</v>
      </c>
      <c r="AU598" s="155" t="s">
        <v>133</v>
      </c>
      <c r="AV598" s="13" t="s">
        <v>133</v>
      </c>
      <c r="AW598" s="13" t="s">
        <v>30</v>
      </c>
      <c r="AX598" s="13" t="s">
        <v>73</v>
      </c>
      <c r="AY598" s="155" t="s">
        <v>126</v>
      </c>
    </row>
    <row r="599" spans="2:65" s="14" customFormat="1">
      <c r="B599" s="161"/>
      <c r="D599" s="148" t="s">
        <v>135</v>
      </c>
      <c r="E599" s="162" t="s">
        <v>1</v>
      </c>
      <c r="F599" s="163" t="s">
        <v>138</v>
      </c>
      <c r="H599" s="164">
        <v>83.6</v>
      </c>
      <c r="I599" s="165"/>
      <c r="L599" s="161"/>
      <c r="M599" s="166"/>
      <c r="T599" s="167"/>
      <c r="AT599" s="162" t="s">
        <v>135</v>
      </c>
      <c r="AU599" s="162" t="s">
        <v>133</v>
      </c>
      <c r="AV599" s="14" t="s">
        <v>132</v>
      </c>
      <c r="AW599" s="14" t="s">
        <v>30</v>
      </c>
      <c r="AX599" s="14" t="s">
        <v>81</v>
      </c>
      <c r="AY599" s="162" t="s">
        <v>126</v>
      </c>
    </row>
    <row r="600" spans="2:65" s="1" customFormat="1" ht="24.2" customHeight="1">
      <c r="B600" s="132"/>
      <c r="C600" s="133" t="s">
        <v>732</v>
      </c>
      <c r="D600" s="133" t="s">
        <v>128</v>
      </c>
      <c r="E600" s="134" t="s">
        <v>733</v>
      </c>
      <c r="F600" s="135" t="s">
        <v>734</v>
      </c>
      <c r="G600" s="136" t="s">
        <v>312</v>
      </c>
      <c r="H600" s="137">
        <v>4</v>
      </c>
      <c r="I600" s="138"/>
      <c r="J600" s="139">
        <f>ROUND(I600*H600,2)</f>
        <v>0</v>
      </c>
      <c r="K600" s="140"/>
      <c r="L600" s="31"/>
      <c r="M600" s="141" t="s">
        <v>1</v>
      </c>
      <c r="N600" s="142" t="s">
        <v>39</v>
      </c>
      <c r="P600" s="143">
        <f>O600*H600</f>
        <v>0</v>
      </c>
      <c r="Q600" s="143">
        <v>2.9999999999999997E-4</v>
      </c>
      <c r="R600" s="143">
        <f>Q600*H600</f>
        <v>1.1999999999999999E-3</v>
      </c>
      <c r="S600" s="143">
        <v>0</v>
      </c>
      <c r="T600" s="144">
        <f>S600*H600</f>
        <v>0</v>
      </c>
      <c r="AR600" s="145" t="s">
        <v>207</v>
      </c>
      <c r="AT600" s="145" t="s">
        <v>128</v>
      </c>
      <c r="AU600" s="145" t="s">
        <v>133</v>
      </c>
      <c r="AY600" s="16" t="s">
        <v>126</v>
      </c>
      <c r="BE600" s="146">
        <f>IF(N600="základní",J600,0)</f>
        <v>0</v>
      </c>
      <c r="BF600" s="146">
        <f>IF(N600="snížená",J600,0)</f>
        <v>0</v>
      </c>
      <c r="BG600" s="146">
        <f>IF(N600="zákl. přenesená",J600,0)</f>
        <v>0</v>
      </c>
      <c r="BH600" s="146">
        <f>IF(N600="sníž. přenesená",J600,0)</f>
        <v>0</v>
      </c>
      <c r="BI600" s="146">
        <f>IF(N600="nulová",J600,0)</f>
        <v>0</v>
      </c>
      <c r="BJ600" s="16" t="s">
        <v>133</v>
      </c>
      <c r="BK600" s="146">
        <f>ROUND(I600*H600,2)</f>
        <v>0</v>
      </c>
      <c r="BL600" s="16" t="s">
        <v>207</v>
      </c>
      <c r="BM600" s="145" t="s">
        <v>735</v>
      </c>
    </row>
    <row r="601" spans="2:65" s="13" customFormat="1">
      <c r="B601" s="154"/>
      <c r="D601" s="148" t="s">
        <v>135</v>
      </c>
      <c r="E601" s="155" t="s">
        <v>1</v>
      </c>
      <c r="F601" s="156" t="s">
        <v>736</v>
      </c>
      <c r="H601" s="157">
        <v>4</v>
      </c>
      <c r="I601" s="158"/>
      <c r="L601" s="154"/>
      <c r="M601" s="159"/>
      <c r="T601" s="160"/>
      <c r="AT601" s="155" t="s">
        <v>135</v>
      </c>
      <c r="AU601" s="155" t="s">
        <v>133</v>
      </c>
      <c r="AV601" s="13" t="s">
        <v>133</v>
      </c>
      <c r="AW601" s="13" t="s">
        <v>30</v>
      </c>
      <c r="AX601" s="13" t="s">
        <v>73</v>
      </c>
      <c r="AY601" s="155" t="s">
        <v>126</v>
      </c>
    </row>
    <row r="602" spans="2:65" s="14" customFormat="1">
      <c r="B602" s="161"/>
      <c r="D602" s="148" t="s">
        <v>135</v>
      </c>
      <c r="E602" s="162" t="s">
        <v>1</v>
      </c>
      <c r="F602" s="163" t="s">
        <v>138</v>
      </c>
      <c r="H602" s="164">
        <v>4</v>
      </c>
      <c r="I602" s="165"/>
      <c r="L602" s="161"/>
      <c r="M602" s="166"/>
      <c r="T602" s="167"/>
      <c r="AT602" s="162" t="s">
        <v>135</v>
      </c>
      <c r="AU602" s="162" t="s">
        <v>133</v>
      </c>
      <c r="AV602" s="14" t="s">
        <v>132</v>
      </c>
      <c r="AW602" s="14" t="s">
        <v>30</v>
      </c>
      <c r="AX602" s="14" t="s">
        <v>81</v>
      </c>
      <c r="AY602" s="162" t="s">
        <v>126</v>
      </c>
    </row>
    <row r="603" spans="2:65" s="1" customFormat="1" ht="24.2" customHeight="1">
      <c r="B603" s="132"/>
      <c r="C603" s="133" t="s">
        <v>737</v>
      </c>
      <c r="D603" s="133" t="s">
        <v>128</v>
      </c>
      <c r="E603" s="134" t="s">
        <v>738</v>
      </c>
      <c r="F603" s="135" t="s">
        <v>739</v>
      </c>
      <c r="G603" s="136" t="s">
        <v>278</v>
      </c>
      <c r="H603" s="137">
        <v>33</v>
      </c>
      <c r="I603" s="138"/>
      <c r="J603" s="139">
        <f>ROUND(I603*H603,2)</f>
        <v>0</v>
      </c>
      <c r="K603" s="140"/>
      <c r="L603" s="31"/>
      <c r="M603" s="141" t="s">
        <v>1</v>
      </c>
      <c r="N603" s="142" t="s">
        <v>39</v>
      </c>
      <c r="P603" s="143">
        <f>O603*H603</f>
        <v>0</v>
      </c>
      <c r="Q603" s="143">
        <v>1.1100000000000001E-3</v>
      </c>
      <c r="R603" s="143">
        <f>Q603*H603</f>
        <v>3.6630000000000003E-2</v>
      </c>
      <c r="S603" s="143">
        <v>0</v>
      </c>
      <c r="T603" s="144">
        <f>S603*H603</f>
        <v>0</v>
      </c>
      <c r="AR603" s="145" t="s">
        <v>207</v>
      </c>
      <c r="AT603" s="145" t="s">
        <v>128</v>
      </c>
      <c r="AU603" s="145" t="s">
        <v>133</v>
      </c>
      <c r="AY603" s="16" t="s">
        <v>126</v>
      </c>
      <c r="BE603" s="146">
        <f>IF(N603="základní",J603,0)</f>
        <v>0</v>
      </c>
      <c r="BF603" s="146">
        <f>IF(N603="snížená",J603,0)</f>
        <v>0</v>
      </c>
      <c r="BG603" s="146">
        <f>IF(N603="zákl. přenesená",J603,0)</f>
        <v>0</v>
      </c>
      <c r="BH603" s="146">
        <f>IF(N603="sníž. přenesená",J603,0)</f>
        <v>0</v>
      </c>
      <c r="BI603" s="146">
        <f>IF(N603="nulová",J603,0)</f>
        <v>0</v>
      </c>
      <c r="BJ603" s="16" t="s">
        <v>133</v>
      </c>
      <c r="BK603" s="146">
        <f>ROUND(I603*H603,2)</f>
        <v>0</v>
      </c>
      <c r="BL603" s="16" t="s">
        <v>207</v>
      </c>
      <c r="BM603" s="145" t="s">
        <v>740</v>
      </c>
    </row>
    <row r="604" spans="2:65" s="12" customFormat="1">
      <c r="B604" s="147"/>
      <c r="D604" s="148" t="s">
        <v>135</v>
      </c>
      <c r="E604" s="149" t="s">
        <v>1</v>
      </c>
      <c r="F604" s="150" t="s">
        <v>683</v>
      </c>
      <c r="H604" s="149" t="s">
        <v>1</v>
      </c>
      <c r="I604" s="151"/>
      <c r="L604" s="147"/>
      <c r="M604" s="152"/>
      <c r="T604" s="153"/>
      <c r="AT604" s="149" t="s">
        <v>135</v>
      </c>
      <c r="AU604" s="149" t="s">
        <v>133</v>
      </c>
      <c r="AV604" s="12" t="s">
        <v>81</v>
      </c>
      <c r="AW604" s="12" t="s">
        <v>30</v>
      </c>
      <c r="AX604" s="12" t="s">
        <v>73</v>
      </c>
      <c r="AY604" s="149" t="s">
        <v>126</v>
      </c>
    </row>
    <row r="605" spans="2:65" s="12" customFormat="1">
      <c r="B605" s="147"/>
      <c r="D605" s="148" t="s">
        <v>135</v>
      </c>
      <c r="E605" s="149" t="s">
        <v>1</v>
      </c>
      <c r="F605" s="150" t="s">
        <v>741</v>
      </c>
      <c r="H605" s="149" t="s">
        <v>1</v>
      </c>
      <c r="I605" s="151"/>
      <c r="L605" s="147"/>
      <c r="M605" s="152"/>
      <c r="T605" s="153"/>
      <c r="AT605" s="149" t="s">
        <v>135</v>
      </c>
      <c r="AU605" s="149" t="s">
        <v>133</v>
      </c>
      <c r="AV605" s="12" t="s">
        <v>81</v>
      </c>
      <c r="AW605" s="12" t="s">
        <v>30</v>
      </c>
      <c r="AX605" s="12" t="s">
        <v>73</v>
      </c>
      <c r="AY605" s="149" t="s">
        <v>126</v>
      </c>
    </row>
    <row r="606" spans="2:65" s="12" customFormat="1" ht="22.5">
      <c r="B606" s="147"/>
      <c r="D606" s="148" t="s">
        <v>135</v>
      </c>
      <c r="E606" s="149" t="s">
        <v>1</v>
      </c>
      <c r="F606" s="150" t="s">
        <v>742</v>
      </c>
      <c r="H606" s="149" t="s">
        <v>1</v>
      </c>
      <c r="I606" s="151"/>
      <c r="L606" s="147"/>
      <c r="M606" s="152"/>
      <c r="T606" s="153"/>
      <c r="AT606" s="149" t="s">
        <v>135</v>
      </c>
      <c r="AU606" s="149" t="s">
        <v>133</v>
      </c>
      <c r="AV606" s="12" t="s">
        <v>81</v>
      </c>
      <c r="AW606" s="12" t="s">
        <v>30</v>
      </c>
      <c r="AX606" s="12" t="s">
        <v>73</v>
      </c>
      <c r="AY606" s="149" t="s">
        <v>126</v>
      </c>
    </row>
    <row r="607" spans="2:65" s="12" customFormat="1" ht="22.5">
      <c r="B607" s="147"/>
      <c r="D607" s="148" t="s">
        <v>135</v>
      </c>
      <c r="E607" s="149" t="s">
        <v>1</v>
      </c>
      <c r="F607" s="150" t="s">
        <v>685</v>
      </c>
      <c r="H607" s="149" t="s">
        <v>1</v>
      </c>
      <c r="I607" s="151"/>
      <c r="L607" s="147"/>
      <c r="M607" s="152"/>
      <c r="T607" s="153"/>
      <c r="AT607" s="149" t="s">
        <v>135</v>
      </c>
      <c r="AU607" s="149" t="s">
        <v>133</v>
      </c>
      <c r="AV607" s="12" t="s">
        <v>81</v>
      </c>
      <c r="AW607" s="12" t="s">
        <v>30</v>
      </c>
      <c r="AX607" s="12" t="s">
        <v>73</v>
      </c>
      <c r="AY607" s="149" t="s">
        <v>126</v>
      </c>
    </row>
    <row r="608" spans="2:65" s="12" customFormat="1">
      <c r="B608" s="147"/>
      <c r="D608" s="148" t="s">
        <v>135</v>
      </c>
      <c r="E608" s="149" t="s">
        <v>1</v>
      </c>
      <c r="F608" s="150" t="s">
        <v>686</v>
      </c>
      <c r="H608" s="149" t="s">
        <v>1</v>
      </c>
      <c r="I608" s="151"/>
      <c r="L608" s="147"/>
      <c r="M608" s="152"/>
      <c r="T608" s="153"/>
      <c r="AT608" s="149" t="s">
        <v>135</v>
      </c>
      <c r="AU608" s="149" t="s">
        <v>133</v>
      </c>
      <c r="AV608" s="12" t="s">
        <v>81</v>
      </c>
      <c r="AW608" s="12" t="s">
        <v>30</v>
      </c>
      <c r="AX608" s="12" t="s">
        <v>73</v>
      </c>
      <c r="AY608" s="149" t="s">
        <v>126</v>
      </c>
    </row>
    <row r="609" spans="2:65" s="12" customFormat="1">
      <c r="B609" s="147"/>
      <c r="D609" s="148" t="s">
        <v>135</v>
      </c>
      <c r="E609" s="149" t="s">
        <v>1</v>
      </c>
      <c r="F609" s="150" t="s">
        <v>688</v>
      </c>
      <c r="H609" s="149" t="s">
        <v>1</v>
      </c>
      <c r="I609" s="151"/>
      <c r="L609" s="147"/>
      <c r="M609" s="152"/>
      <c r="T609" s="153"/>
      <c r="AT609" s="149" t="s">
        <v>135</v>
      </c>
      <c r="AU609" s="149" t="s">
        <v>133</v>
      </c>
      <c r="AV609" s="12" t="s">
        <v>81</v>
      </c>
      <c r="AW609" s="12" t="s">
        <v>30</v>
      </c>
      <c r="AX609" s="12" t="s">
        <v>73</v>
      </c>
      <c r="AY609" s="149" t="s">
        <v>126</v>
      </c>
    </row>
    <row r="610" spans="2:65" s="12" customFormat="1" ht="22.5">
      <c r="B610" s="147"/>
      <c r="D610" s="148" t="s">
        <v>135</v>
      </c>
      <c r="E610" s="149" t="s">
        <v>1</v>
      </c>
      <c r="F610" s="150" t="s">
        <v>689</v>
      </c>
      <c r="H610" s="149" t="s">
        <v>1</v>
      </c>
      <c r="I610" s="151"/>
      <c r="L610" s="147"/>
      <c r="M610" s="152"/>
      <c r="T610" s="153"/>
      <c r="AT610" s="149" t="s">
        <v>135</v>
      </c>
      <c r="AU610" s="149" t="s">
        <v>133</v>
      </c>
      <c r="AV610" s="12" t="s">
        <v>81</v>
      </c>
      <c r="AW610" s="12" t="s">
        <v>30</v>
      </c>
      <c r="AX610" s="12" t="s">
        <v>73</v>
      </c>
      <c r="AY610" s="149" t="s">
        <v>126</v>
      </c>
    </row>
    <row r="611" spans="2:65" s="12" customFormat="1" ht="22.5">
      <c r="B611" s="147"/>
      <c r="D611" s="148" t="s">
        <v>135</v>
      </c>
      <c r="E611" s="149" t="s">
        <v>1</v>
      </c>
      <c r="F611" s="150" t="s">
        <v>690</v>
      </c>
      <c r="H611" s="149" t="s">
        <v>1</v>
      </c>
      <c r="I611" s="151"/>
      <c r="L611" s="147"/>
      <c r="M611" s="152"/>
      <c r="T611" s="153"/>
      <c r="AT611" s="149" t="s">
        <v>135</v>
      </c>
      <c r="AU611" s="149" t="s">
        <v>133</v>
      </c>
      <c r="AV611" s="12" t="s">
        <v>81</v>
      </c>
      <c r="AW611" s="12" t="s">
        <v>30</v>
      </c>
      <c r="AX611" s="12" t="s">
        <v>73</v>
      </c>
      <c r="AY611" s="149" t="s">
        <v>126</v>
      </c>
    </row>
    <row r="612" spans="2:65" s="13" customFormat="1">
      <c r="B612" s="154"/>
      <c r="D612" s="148" t="s">
        <v>135</v>
      </c>
      <c r="E612" s="155" t="s">
        <v>1</v>
      </c>
      <c r="F612" s="156" t="s">
        <v>743</v>
      </c>
      <c r="H612" s="157">
        <v>33</v>
      </c>
      <c r="I612" s="158"/>
      <c r="L612" s="154"/>
      <c r="M612" s="159"/>
      <c r="T612" s="160"/>
      <c r="AT612" s="155" t="s">
        <v>135</v>
      </c>
      <c r="AU612" s="155" t="s">
        <v>133</v>
      </c>
      <c r="AV612" s="13" t="s">
        <v>133</v>
      </c>
      <c r="AW612" s="13" t="s">
        <v>30</v>
      </c>
      <c r="AX612" s="13" t="s">
        <v>73</v>
      </c>
      <c r="AY612" s="155" t="s">
        <v>126</v>
      </c>
    </row>
    <row r="613" spans="2:65" s="14" customFormat="1">
      <c r="B613" s="161"/>
      <c r="D613" s="148" t="s">
        <v>135</v>
      </c>
      <c r="E613" s="162" t="s">
        <v>1</v>
      </c>
      <c r="F613" s="163" t="s">
        <v>138</v>
      </c>
      <c r="H613" s="164">
        <v>33</v>
      </c>
      <c r="I613" s="165"/>
      <c r="L613" s="161"/>
      <c r="M613" s="166"/>
      <c r="T613" s="167"/>
      <c r="AT613" s="162" t="s">
        <v>135</v>
      </c>
      <c r="AU613" s="162" t="s">
        <v>133</v>
      </c>
      <c r="AV613" s="14" t="s">
        <v>132</v>
      </c>
      <c r="AW613" s="14" t="s">
        <v>30</v>
      </c>
      <c r="AX613" s="14" t="s">
        <v>81</v>
      </c>
      <c r="AY613" s="162" t="s">
        <v>126</v>
      </c>
    </row>
    <row r="614" spans="2:65" s="1" customFormat="1" ht="24.2" customHeight="1">
      <c r="B614" s="132"/>
      <c r="C614" s="133" t="s">
        <v>744</v>
      </c>
      <c r="D614" s="133" t="s">
        <v>128</v>
      </c>
      <c r="E614" s="134" t="s">
        <v>745</v>
      </c>
      <c r="F614" s="135" t="s">
        <v>746</v>
      </c>
      <c r="G614" s="136" t="s">
        <v>526</v>
      </c>
      <c r="H614" s="179">
        <v>0.88</v>
      </c>
      <c r="I614" s="138"/>
      <c r="J614" s="139">
        <f>ROUND(I614*H614,2)</f>
        <v>0</v>
      </c>
      <c r="K614" s="140"/>
      <c r="L614" s="31"/>
      <c r="M614" s="141" t="s">
        <v>1</v>
      </c>
      <c r="N614" s="142" t="s">
        <v>39</v>
      </c>
      <c r="P614" s="143">
        <f>O614*H614</f>
        <v>0</v>
      </c>
      <c r="Q614" s="143">
        <v>0</v>
      </c>
      <c r="R614" s="143">
        <f>Q614*H614</f>
        <v>0</v>
      </c>
      <c r="S614" s="143">
        <v>0</v>
      </c>
      <c r="T614" s="144">
        <f>S614*H614</f>
        <v>0</v>
      </c>
      <c r="AR614" s="145" t="s">
        <v>207</v>
      </c>
      <c r="AT614" s="145" t="s">
        <v>128</v>
      </c>
      <c r="AU614" s="145" t="s">
        <v>133</v>
      </c>
      <c r="AY614" s="16" t="s">
        <v>126</v>
      </c>
      <c r="BE614" s="146">
        <f>IF(N614="základní",J614,0)</f>
        <v>0</v>
      </c>
      <c r="BF614" s="146">
        <f>IF(N614="snížená",J614,0)</f>
        <v>0</v>
      </c>
      <c r="BG614" s="146">
        <f>IF(N614="zákl. přenesená",J614,0)</f>
        <v>0</v>
      </c>
      <c r="BH614" s="146">
        <f>IF(N614="sníž. přenesená",J614,0)</f>
        <v>0</v>
      </c>
      <c r="BI614" s="146">
        <f>IF(N614="nulová",J614,0)</f>
        <v>0</v>
      </c>
      <c r="BJ614" s="16" t="s">
        <v>133</v>
      </c>
      <c r="BK614" s="146">
        <f>ROUND(I614*H614,2)</f>
        <v>0</v>
      </c>
      <c r="BL614" s="16" t="s">
        <v>207</v>
      </c>
      <c r="BM614" s="145" t="s">
        <v>747</v>
      </c>
    </row>
    <row r="615" spans="2:65" s="1" customFormat="1" ht="33" customHeight="1">
      <c r="B615" s="132"/>
      <c r="C615" s="133" t="s">
        <v>748</v>
      </c>
      <c r="D615" s="133" t="s">
        <v>128</v>
      </c>
      <c r="E615" s="134" t="s">
        <v>749</v>
      </c>
      <c r="F615" s="135" t="s">
        <v>750</v>
      </c>
      <c r="G615" s="136" t="s">
        <v>526</v>
      </c>
      <c r="H615" s="179">
        <v>0.68</v>
      </c>
      <c r="I615" s="138"/>
      <c r="J615" s="139">
        <f>ROUND(I615*H615,2)</f>
        <v>0</v>
      </c>
      <c r="K615" s="140"/>
      <c r="L615" s="31"/>
      <c r="M615" s="141" t="s">
        <v>1</v>
      </c>
      <c r="N615" s="142" t="s">
        <v>39</v>
      </c>
      <c r="P615" s="143">
        <f>O615*H615</f>
        <v>0</v>
      </c>
      <c r="Q615" s="143">
        <v>0</v>
      </c>
      <c r="R615" s="143">
        <f>Q615*H615</f>
        <v>0</v>
      </c>
      <c r="S615" s="143">
        <v>0</v>
      </c>
      <c r="T615" s="144">
        <f>S615*H615</f>
        <v>0</v>
      </c>
      <c r="AR615" s="145" t="s">
        <v>207</v>
      </c>
      <c r="AT615" s="145" t="s">
        <v>128</v>
      </c>
      <c r="AU615" s="145" t="s">
        <v>133</v>
      </c>
      <c r="AY615" s="16" t="s">
        <v>126</v>
      </c>
      <c r="BE615" s="146">
        <f>IF(N615="základní",J615,0)</f>
        <v>0</v>
      </c>
      <c r="BF615" s="146">
        <f>IF(N615="snížená",J615,0)</f>
        <v>0</v>
      </c>
      <c r="BG615" s="146">
        <f>IF(N615="zákl. přenesená",J615,0)</f>
        <v>0</v>
      </c>
      <c r="BH615" s="146">
        <f>IF(N615="sníž. přenesená",J615,0)</f>
        <v>0</v>
      </c>
      <c r="BI615" s="146">
        <f>IF(N615="nulová",J615,0)</f>
        <v>0</v>
      </c>
      <c r="BJ615" s="16" t="s">
        <v>133</v>
      </c>
      <c r="BK615" s="146">
        <f>ROUND(I615*H615,2)</f>
        <v>0</v>
      </c>
      <c r="BL615" s="16" t="s">
        <v>207</v>
      </c>
      <c r="BM615" s="145" t="s">
        <v>751</v>
      </c>
    </row>
    <row r="616" spans="2:65" s="11" customFormat="1" ht="22.9" customHeight="1">
      <c r="B616" s="120"/>
      <c r="D616" s="121" t="s">
        <v>72</v>
      </c>
      <c r="E616" s="130" t="s">
        <v>752</v>
      </c>
      <c r="F616" s="130" t="s">
        <v>753</v>
      </c>
      <c r="I616" s="123"/>
      <c r="J616" s="131">
        <f>BK616</f>
        <v>0</v>
      </c>
      <c r="L616" s="120"/>
      <c r="M616" s="125"/>
      <c r="P616" s="126">
        <f>SUM(P617:P656)</f>
        <v>0</v>
      </c>
      <c r="R616" s="126">
        <f>SUM(R617:R656)</f>
        <v>26.501878730000001</v>
      </c>
      <c r="T616" s="127">
        <f>SUM(T617:T656)</f>
        <v>26.525647980000002</v>
      </c>
      <c r="AR616" s="121" t="s">
        <v>133</v>
      </c>
      <c r="AT616" s="128" t="s">
        <v>72</v>
      </c>
      <c r="AU616" s="128" t="s">
        <v>81</v>
      </c>
      <c r="AY616" s="121" t="s">
        <v>126</v>
      </c>
      <c r="BK616" s="129">
        <f>SUM(BK617:BK656)</f>
        <v>0</v>
      </c>
    </row>
    <row r="617" spans="2:65" s="1" customFormat="1" ht="16.5" customHeight="1">
      <c r="B617" s="132"/>
      <c r="C617" s="133" t="s">
        <v>754</v>
      </c>
      <c r="D617" s="133" t="s">
        <v>128</v>
      </c>
      <c r="E617" s="134" t="s">
        <v>755</v>
      </c>
      <c r="F617" s="135" t="s">
        <v>756</v>
      </c>
      <c r="G617" s="136" t="s">
        <v>131</v>
      </c>
      <c r="H617" s="137">
        <v>396.96600000000001</v>
      </c>
      <c r="I617" s="138"/>
      <c r="J617" s="139">
        <f>ROUND(I617*H617,2)</f>
        <v>0</v>
      </c>
      <c r="K617" s="140"/>
      <c r="L617" s="31"/>
      <c r="M617" s="141" t="s">
        <v>1</v>
      </c>
      <c r="N617" s="142" t="s">
        <v>39</v>
      </c>
      <c r="P617" s="143">
        <f>O617*H617</f>
        <v>0</v>
      </c>
      <c r="Q617" s="143">
        <v>0</v>
      </c>
      <c r="R617" s="143">
        <f>Q617*H617</f>
        <v>0</v>
      </c>
      <c r="S617" s="143">
        <v>6.6400000000000001E-2</v>
      </c>
      <c r="T617" s="144">
        <f>S617*H617</f>
        <v>26.358542400000001</v>
      </c>
      <c r="AR617" s="145" t="s">
        <v>207</v>
      </c>
      <c r="AT617" s="145" t="s">
        <v>128</v>
      </c>
      <c r="AU617" s="145" t="s">
        <v>133</v>
      </c>
      <c r="AY617" s="16" t="s">
        <v>126</v>
      </c>
      <c r="BE617" s="146">
        <f>IF(N617="základní",J617,0)</f>
        <v>0</v>
      </c>
      <c r="BF617" s="146">
        <f>IF(N617="snížená",J617,0)</f>
        <v>0</v>
      </c>
      <c r="BG617" s="146">
        <f>IF(N617="zákl. přenesená",J617,0)</f>
        <v>0</v>
      </c>
      <c r="BH617" s="146">
        <f>IF(N617="sníž. přenesená",J617,0)</f>
        <v>0</v>
      </c>
      <c r="BI617" s="146">
        <f>IF(N617="nulová",J617,0)</f>
        <v>0</v>
      </c>
      <c r="BJ617" s="16" t="s">
        <v>133</v>
      </c>
      <c r="BK617" s="146">
        <f>ROUND(I617*H617,2)</f>
        <v>0</v>
      </c>
      <c r="BL617" s="16" t="s">
        <v>207</v>
      </c>
      <c r="BM617" s="145" t="s">
        <v>757</v>
      </c>
    </row>
    <row r="618" spans="2:65" s="1" customFormat="1" ht="21.75" customHeight="1">
      <c r="B618" s="132"/>
      <c r="C618" s="133" t="s">
        <v>758</v>
      </c>
      <c r="D618" s="133" t="s">
        <v>128</v>
      </c>
      <c r="E618" s="134" t="s">
        <v>759</v>
      </c>
      <c r="F618" s="135" t="s">
        <v>760</v>
      </c>
      <c r="G618" s="136" t="s">
        <v>131</v>
      </c>
      <c r="H618" s="137">
        <v>396.96600000000001</v>
      </c>
      <c r="I618" s="138"/>
      <c r="J618" s="139">
        <f>ROUND(I618*H618,2)</f>
        <v>0</v>
      </c>
      <c r="K618" s="140"/>
      <c r="L618" s="31"/>
      <c r="M618" s="141" t="s">
        <v>1</v>
      </c>
      <c r="N618" s="142" t="s">
        <v>39</v>
      </c>
      <c r="P618" s="143">
        <f>O618*H618</f>
        <v>0</v>
      </c>
      <c r="Q618" s="143">
        <v>0</v>
      </c>
      <c r="R618" s="143">
        <f>Q618*H618</f>
        <v>0</v>
      </c>
      <c r="S618" s="143">
        <v>0</v>
      </c>
      <c r="T618" s="144">
        <f>S618*H618</f>
        <v>0</v>
      </c>
      <c r="AR618" s="145" t="s">
        <v>207</v>
      </c>
      <c r="AT618" s="145" t="s">
        <v>128</v>
      </c>
      <c r="AU618" s="145" t="s">
        <v>133</v>
      </c>
      <c r="AY618" s="16" t="s">
        <v>126</v>
      </c>
      <c r="BE618" s="146">
        <f>IF(N618="základní",J618,0)</f>
        <v>0</v>
      </c>
      <c r="BF618" s="146">
        <f>IF(N618="snížená",J618,0)</f>
        <v>0</v>
      </c>
      <c r="BG618" s="146">
        <f>IF(N618="zákl. přenesená",J618,0)</f>
        <v>0</v>
      </c>
      <c r="BH618" s="146">
        <f>IF(N618="sníž. přenesená",J618,0)</f>
        <v>0</v>
      </c>
      <c r="BI618" s="146">
        <f>IF(N618="nulová",J618,0)</f>
        <v>0</v>
      </c>
      <c r="BJ618" s="16" t="s">
        <v>133</v>
      </c>
      <c r="BK618" s="146">
        <f>ROUND(I618*H618,2)</f>
        <v>0</v>
      </c>
      <c r="BL618" s="16" t="s">
        <v>207</v>
      </c>
      <c r="BM618" s="145" t="s">
        <v>761</v>
      </c>
    </row>
    <row r="619" spans="2:65" s="1" customFormat="1" ht="16.5" customHeight="1">
      <c r="B619" s="132"/>
      <c r="C619" s="133" t="s">
        <v>762</v>
      </c>
      <c r="D619" s="133" t="s">
        <v>128</v>
      </c>
      <c r="E619" s="134" t="s">
        <v>763</v>
      </c>
      <c r="F619" s="135" t="s">
        <v>764</v>
      </c>
      <c r="G619" s="136" t="s">
        <v>131</v>
      </c>
      <c r="H619" s="137">
        <v>396.96600000000001</v>
      </c>
      <c r="I619" s="138"/>
      <c r="J619" s="139">
        <f>ROUND(I619*H619,2)</f>
        <v>0</v>
      </c>
      <c r="K619" s="140"/>
      <c r="L619" s="31"/>
      <c r="M619" s="141" t="s">
        <v>1</v>
      </c>
      <c r="N619" s="142" t="s">
        <v>39</v>
      </c>
      <c r="P619" s="143">
        <f>O619*H619</f>
        <v>0</v>
      </c>
      <c r="Q619" s="143">
        <v>6.6299999999999998E-2</v>
      </c>
      <c r="R619" s="143">
        <f>Q619*H619</f>
        <v>26.318845799999998</v>
      </c>
      <c r="S619" s="143">
        <v>0</v>
      </c>
      <c r="T619" s="144">
        <f>S619*H619</f>
        <v>0</v>
      </c>
      <c r="AR619" s="145" t="s">
        <v>207</v>
      </c>
      <c r="AT619" s="145" t="s">
        <v>128</v>
      </c>
      <c r="AU619" s="145" t="s">
        <v>133</v>
      </c>
      <c r="AY619" s="16" t="s">
        <v>126</v>
      </c>
      <c r="BE619" s="146">
        <f>IF(N619="základní",J619,0)</f>
        <v>0</v>
      </c>
      <c r="BF619" s="146">
        <f>IF(N619="snížená",J619,0)</f>
        <v>0</v>
      </c>
      <c r="BG619" s="146">
        <f>IF(N619="zákl. přenesená",J619,0)</f>
        <v>0</v>
      </c>
      <c r="BH619" s="146">
        <f>IF(N619="sníž. přenesená",J619,0)</f>
        <v>0</v>
      </c>
      <c r="BI619" s="146">
        <f>IF(N619="nulová",J619,0)</f>
        <v>0</v>
      </c>
      <c r="BJ619" s="16" t="s">
        <v>133</v>
      </c>
      <c r="BK619" s="146">
        <f>ROUND(I619*H619,2)</f>
        <v>0</v>
      </c>
      <c r="BL619" s="16" t="s">
        <v>207</v>
      </c>
      <c r="BM619" s="145" t="s">
        <v>765</v>
      </c>
    </row>
    <row r="620" spans="2:65" s="13" customFormat="1" ht="22.5">
      <c r="B620" s="154"/>
      <c r="D620" s="148" t="s">
        <v>135</v>
      </c>
      <c r="E620" s="155" t="s">
        <v>1</v>
      </c>
      <c r="F620" s="156" t="s">
        <v>589</v>
      </c>
      <c r="H620" s="157">
        <v>396.96600000000001</v>
      </c>
      <c r="I620" s="158"/>
      <c r="L620" s="154"/>
      <c r="M620" s="159"/>
      <c r="T620" s="160"/>
      <c r="AT620" s="155" t="s">
        <v>135</v>
      </c>
      <c r="AU620" s="155" t="s">
        <v>133</v>
      </c>
      <c r="AV620" s="13" t="s">
        <v>133</v>
      </c>
      <c r="AW620" s="13" t="s">
        <v>30</v>
      </c>
      <c r="AX620" s="13" t="s">
        <v>73</v>
      </c>
      <c r="AY620" s="155" t="s">
        <v>126</v>
      </c>
    </row>
    <row r="621" spans="2:65" s="14" customFormat="1">
      <c r="B621" s="161"/>
      <c r="D621" s="148" t="s">
        <v>135</v>
      </c>
      <c r="E621" s="162" t="s">
        <v>1</v>
      </c>
      <c r="F621" s="163" t="s">
        <v>138</v>
      </c>
      <c r="H621" s="164">
        <v>396.96600000000001</v>
      </c>
      <c r="I621" s="165"/>
      <c r="L621" s="161"/>
      <c r="M621" s="166"/>
      <c r="T621" s="167"/>
      <c r="AT621" s="162" t="s">
        <v>135</v>
      </c>
      <c r="AU621" s="162" t="s">
        <v>133</v>
      </c>
      <c r="AV621" s="14" t="s">
        <v>132</v>
      </c>
      <c r="AW621" s="14" t="s">
        <v>30</v>
      </c>
      <c r="AX621" s="14" t="s">
        <v>81</v>
      </c>
      <c r="AY621" s="162" t="s">
        <v>126</v>
      </c>
    </row>
    <row r="622" spans="2:65" s="1" customFormat="1" ht="16.5" customHeight="1">
      <c r="B622" s="132"/>
      <c r="C622" s="133" t="s">
        <v>766</v>
      </c>
      <c r="D622" s="133" t="s">
        <v>128</v>
      </c>
      <c r="E622" s="134" t="s">
        <v>767</v>
      </c>
      <c r="F622" s="135" t="s">
        <v>768</v>
      </c>
      <c r="G622" s="136" t="s">
        <v>312</v>
      </c>
      <c r="H622" s="137">
        <v>5</v>
      </c>
      <c r="I622" s="138"/>
      <c r="J622" s="139">
        <f>ROUND(I622*H622,2)</f>
        <v>0</v>
      </c>
      <c r="K622" s="140"/>
      <c r="L622" s="31"/>
      <c r="M622" s="141" t="s">
        <v>1</v>
      </c>
      <c r="N622" s="142" t="s">
        <v>39</v>
      </c>
      <c r="P622" s="143">
        <f>O622*H622</f>
        <v>0</v>
      </c>
      <c r="Q622" s="143">
        <v>0</v>
      </c>
      <c r="R622" s="143">
        <f>Q622*H622</f>
        <v>0</v>
      </c>
      <c r="S622" s="143">
        <v>0</v>
      </c>
      <c r="T622" s="144">
        <f>S622*H622</f>
        <v>0</v>
      </c>
      <c r="AR622" s="145" t="s">
        <v>207</v>
      </c>
      <c r="AT622" s="145" t="s">
        <v>128</v>
      </c>
      <c r="AU622" s="145" t="s">
        <v>133</v>
      </c>
      <c r="AY622" s="16" t="s">
        <v>126</v>
      </c>
      <c r="BE622" s="146">
        <f>IF(N622="základní",J622,0)</f>
        <v>0</v>
      </c>
      <c r="BF622" s="146">
        <f>IF(N622="snížená",J622,0)</f>
        <v>0</v>
      </c>
      <c r="BG622" s="146">
        <f>IF(N622="zákl. přenesená",J622,0)</f>
        <v>0</v>
      </c>
      <c r="BH622" s="146">
        <f>IF(N622="sníž. přenesená",J622,0)</f>
        <v>0</v>
      </c>
      <c r="BI622" s="146">
        <f>IF(N622="nulová",J622,0)</f>
        <v>0</v>
      </c>
      <c r="BJ622" s="16" t="s">
        <v>133</v>
      </c>
      <c r="BK622" s="146">
        <f>ROUND(I622*H622,2)</f>
        <v>0</v>
      </c>
      <c r="BL622" s="16" t="s">
        <v>207</v>
      </c>
      <c r="BM622" s="145" t="s">
        <v>769</v>
      </c>
    </row>
    <row r="623" spans="2:65" s="13" customFormat="1">
      <c r="B623" s="154"/>
      <c r="D623" s="148" t="s">
        <v>135</v>
      </c>
      <c r="E623" s="155" t="s">
        <v>1</v>
      </c>
      <c r="F623" s="156" t="s">
        <v>770</v>
      </c>
      <c r="H623" s="157">
        <v>5</v>
      </c>
      <c r="I623" s="158"/>
      <c r="L623" s="154"/>
      <c r="M623" s="159"/>
      <c r="T623" s="160"/>
      <c r="AT623" s="155" t="s">
        <v>135</v>
      </c>
      <c r="AU623" s="155" t="s">
        <v>133</v>
      </c>
      <c r="AV623" s="13" t="s">
        <v>133</v>
      </c>
      <c r="AW623" s="13" t="s">
        <v>30</v>
      </c>
      <c r="AX623" s="13" t="s">
        <v>73</v>
      </c>
      <c r="AY623" s="155" t="s">
        <v>126</v>
      </c>
    </row>
    <row r="624" spans="2:65" s="14" customFormat="1">
      <c r="B624" s="161"/>
      <c r="D624" s="148" t="s">
        <v>135</v>
      </c>
      <c r="E624" s="162" t="s">
        <v>1</v>
      </c>
      <c r="F624" s="163" t="s">
        <v>138</v>
      </c>
      <c r="H624" s="164">
        <v>5</v>
      </c>
      <c r="I624" s="165"/>
      <c r="L624" s="161"/>
      <c r="M624" s="166"/>
      <c r="T624" s="167"/>
      <c r="AT624" s="162" t="s">
        <v>135</v>
      </c>
      <c r="AU624" s="162" t="s">
        <v>133</v>
      </c>
      <c r="AV624" s="14" t="s">
        <v>132</v>
      </c>
      <c r="AW624" s="14" t="s">
        <v>30</v>
      </c>
      <c r="AX624" s="14" t="s">
        <v>81</v>
      </c>
      <c r="AY624" s="162" t="s">
        <v>126</v>
      </c>
    </row>
    <row r="625" spans="2:65" s="1" customFormat="1" ht="24.2" customHeight="1">
      <c r="B625" s="132"/>
      <c r="C625" s="133" t="s">
        <v>771</v>
      </c>
      <c r="D625" s="133" t="s">
        <v>128</v>
      </c>
      <c r="E625" s="134" t="s">
        <v>772</v>
      </c>
      <c r="F625" s="135" t="s">
        <v>773</v>
      </c>
      <c r="G625" s="136" t="s">
        <v>312</v>
      </c>
      <c r="H625" s="137">
        <v>9</v>
      </c>
      <c r="I625" s="138"/>
      <c r="J625" s="139">
        <f>ROUND(I625*H625,2)</f>
        <v>0</v>
      </c>
      <c r="K625" s="140"/>
      <c r="L625" s="31"/>
      <c r="M625" s="141" t="s">
        <v>1</v>
      </c>
      <c r="N625" s="142" t="s">
        <v>39</v>
      </c>
      <c r="P625" s="143">
        <f>O625*H625</f>
        <v>0</v>
      </c>
      <c r="Q625" s="143">
        <v>0</v>
      </c>
      <c r="R625" s="143">
        <f>Q625*H625</f>
        <v>0</v>
      </c>
      <c r="S625" s="143">
        <v>0</v>
      </c>
      <c r="T625" s="144">
        <f>S625*H625</f>
        <v>0</v>
      </c>
      <c r="AR625" s="145" t="s">
        <v>207</v>
      </c>
      <c r="AT625" s="145" t="s">
        <v>128</v>
      </c>
      <c r="AU625" s="145" t="s">
        <v>133</v>
      </c>
      <c r="AY625" s="16" t="s">
        <v>126</v>
      </c>
      <c r="BE625" s="146">
        <f>IF(N625="základní",J625,0)</f>
        <v>0</v>
      </c>
      <c r="BF625" s="146">
        <f>IF(N625="snížená",J625,0)</f>
        <v>0</v>
      </c>
      <c r="BG625" s="146">
        <f>IF(N625="zákl. přenesená",J625,0)</f>
        <v>0</v>
      </c>
      <c r="BH625" s="146">
        <f>IF(N625="sníž. přenesená",J625,0)</f>
        <v>0</v>
      </c>
      <c r="BI625" s="146">
        <f>IF(N625="nulová",J625,0)</f>
        <v>0</v>
      </c>
      <c r="BJ625" s="16" t="s">
        <v>133</v>
      </c>
      <c r="BK625" s="146">
        <f>ROUND(I625*H625,2)</f>
        <v>0</v>
      </c>
      <c r="BL625" s="16" t="s">
        <v>207</v>
      </c>
      <c r="BM625" s="145" t="s">
        <v>774</v>
      </c>
    </row>
    <row r="626" spans="2:65" s="12" customFormat="1">
      <c r="B626" s="147"/>
      <c r="D626" s="148" t="s">
        <v>135</v>
      </c>
      <c r="E626" s="149" t="s">
        <v>1</v>
      </c>
      <c r="F626" s="150" t="s">
        <v>683</v>
      </c>
      <c r="H626" s="149" t="s">
        <v>1</v>
      </c>
      <c r="I626" s="151"/>
      <c r="L626" s="147"/>
      <c r="M626" s="152"/>
      <c r="T626" s="153"/>
      <c r="AT626" s="149" t="s">
        <v>135</v>
      </c>
      <c r="AU626" s="149" t="s">
        <v>133</v>
      </c>
      <c r="AV626" s="12" t="s">
        <v>81</v>
      </c>
      <c r="AW626" s="12" t="s">
        <v>30</v>
      </c>
      <c r="AX626" s="12" t="s">
        <v>73</v>
      </c>
      <c r="AY626" s="149" t="s">
        <v>126</v>
      </c>
    </row>
    <row r="627" spans="2:65" s="13" customFormat="1">
      <c r="B627" s="154"/>
      <c r="D627" s="148" t="s">
        <v>135</v>
      </c>
      <c r="E627" s="155" t="s">
        <v>1</v>
      </c>
      <c r="F627" s="156" t="s">
        <v>775</v>
      </c>
      <c r="H627" s="157">
        <v>9</v>
      </c>
      <c r="I627" s="158"/>
      <c r="L627" s="154"/>
      <c r="M627" s="159"/>
      <c r="T627" s="160"/>
      <c r="AT627" s="155" t="s">
        <v>135</v>
      </c>
      <c r="AU627" s="155" t="s">
        <v>133</v>
      </c>
      <c r="AV627" s="13" t="s">
        <v>133</v>
      </c>
      <c r="AW627" s="13" t="s">
        <v>30</v>
      </c>
      <c r="AX627" s="13" t="s">
        <v>73</v>
      </c>
      <c r="AY627" s="155" t="s">
        <v>126</v>
      </c>
    </row>
    <row r="628" spans="2:65" s="14" customFormat="1">
      <c r="B628" s="161"/>
      <c r="D628" s="148" t="s">
        <v>135</v>
      </c>
      <c r="E628" s="162" t="s">
        <v>1</v>
      </c>
      <c r="F628" s="163" t="s">
        <v>138</v>
      </c>
      <c r="H628" s="164">
        <v>9</v>
      </c>
      <c r="I628" s="165"/>
      <c r="L628" s="161"/>
      <c r="M628" s="166"/>
      <c r="T628" s="167"/>
      <c r="AT628" s="162" t="s">
        <v>135</v>
      </c>
      <c r="AU628" s="162" t="s">
        <v>133</v>
      </c>
      <c r="AV628" s="14" t="s">
        <v>132</v>
      </c>
      <c r="AW628" s="14" t="s">
        <v>30</v>
      </c>
      <c r="AX628" s="14" t="s">
        <v>81</v>
      </c>
      <c r="AY628" s="162" t="s">
        <v>126</v>
      </c>
    </row>
    <row r="629" spans="2:65" s="1" customFormat="1" ht="16.5" customHeight="1">
      <c r="B629" s="132"/>
      <c r="C629" s="168" t="s">
        <v>776</v>
      </c>
      <c r="D629" s="168" t="s">
        <v>184</v>
      </c>
      <c r="E629" s="169" t="s">
        <v>777</v>
      </c>
      <c r="F629" s="170" t="s">
        <v>778</v>
      </c>
      <c r="G629" s="171" t="s">
        <v>312</v>
      </c>
      <c r="H629" s="172">
        <v>7</v>
      </c>
      <c r="I629" s="173"/>
      <c r="J629" s="174">
        <f>ROUND(I629*H629,2)</f>
        <v>0</v>
      </c>
      <c r="K629" s="175"/>
      <c r="L629" s="176"/>
      <c r="M629" s="177" t="s">
        <v>1</v>
      </c>
      <c r="N629" s="178" t="s">
        <v>39</v>
      </c>
      <c r="P629" s="143">
        <f>O629*H629</f>
        <v>0</v>
      </c>
      <c r="Q629" s="143">
        <v>1.4999999999999999E-2</v>
      </c>
      <c r="R629" s="143">
        <f>Q629*H629</f>
        <v>0.105</v>
      </c>
      <c r="S629" s="143">
        <v>0</v>
      </c>
      <c r="T629" s="144">
        <f>S629*H629</f>
        <v>0</v>
      </c>
      <c r="AR629" s="145" t="s">
        <v>296</v>
      </c>
      <c r="AT629" s="145" t="s">
        <v>184</v>
      </c>
      <c r="AU629" s="145" t="s">
        <v>133</v>
      </c>
      <c r="AY629" s="16" t="s">
        <v>126</v>
      </c>
      <c r="BE629" s="146">
        <f>IF(N629="základní",J629,0)</f>
        <v>0</v>
      </c>
      <c r="BF629" s="146">
        <f>IF(N629="snížená",J629,0)</f>
        <v>0</v>
      </c>
      <c r="BG629" s="146">
        <f>IF(N629="zákl. přenesená",J629,0)</f>
        <v>0</v>
      </c>
      <c r="BH629" s="146">
        <f>IF(N629="sníž. přenesená",J629,0)</f>
        <v>0</v>
      </c>
      <c r="BI629" s="146">
        <f>IF(N629="nulová",J629,0)</f>
        <v>0</v>
      </c>
      <c r="BJ629" s="16" t="s">
        <v>133</v>
      </c>
      <c r="BK629" s="146">
        <f>ROUND(I629*H629,2)</f>
        <v>0</v>
      </c>
      <c r="BL629" s="16" t="s">
        <v>207</v>
      </c>
      <c r="BM629" s="145" t="s">
        <v>779</v>
      </c>
    </row>
    <row r="630" spans="2:65" s="12" customFormat="1">
      <c r="B630" s="147"/>
      <c r="D630" s="148" t="s">
        <v>135</v>
      </c>
      <c r="E630" s="149" t="s">
        <v>1</v>
      </c>
      <c r="F630" s="150" t="s">
        <v>683</v>
      </c>
      <c r="H630" s="149" t="s">
        <v>1</v>
      </c>
      <c r="I630" s="151"/>
      <c r="L630" s="147"/>
      <c r="M630" s="152"/>
      <c r="T630" s="153"/>
      <c r="AT630" s="149" t="s">
        <v>135</v>
      </c>
      <c r="AU630" s="149" t="s">
        <v>133</v>
      </c>
      <c r="AV630" s="12" t="s">
        <v>81</v>
      </c>
      <c r="AW630" s="12" t="s">
        <v>30</v>
      </c>
      <c r="AX630" s="12" t="s">
        <v>73</v>
      </c>
      <c r="AY630" s="149" t="s">
        <v>126</v>
      </c>
    </row>
    <row r="631" spans="2:65" s="12" customFormat="1">
      <c r="B631" s="147"/>
      <c r="D631" s="148" t="s">
        <v>135</v>
      </c>
      <c r="E631" s="149" t="s">
        <v>1</v>
      </c>
      <c r="F631" s="150" t="s">
        <v>780</v>
      </c>
      <c r="H631" s="149" t="s">
        <v>1</v>
      </c>
      <c r="I631" s="151"/>
      <c r="L631" s="147"/>
      <c r="M631" s="152"/>
      <c r="T631" s="153"/>
      <c r="AT631" s="149" t="s">
        <v>135</v>
      </c>
      <c r="AU631" s="149" t="s">
        <v>133</v>
      </c>
      <c r="AV631" s="12" t="s">
        <v>81</v>
      </c>
      <c r="AW631" s="12" t="s">
        <v>30</v>
      </c>
      <c r="AX631" s="12" t="s">
        <v>73</v>
      </c>
      <c r="AY631" s="149" t="s">
        <v>126</v>
      </c>
    </row>
    <row r="632" spans="2:65" s="12" customFormat="1" ht="22.5">
      <c r="B632" s="147"/>
      <c r="D632" s="148" t="s">
        <v>135</v>
      </c>
      <c r="E632" s="149" t="s">
        <v>1</v>
      </c>
      <c r="F632" s="150" t="s">
        <v>781</v>
      </c>
      <c r="H632" s="149" t="s">
        <v>1</v>
      </c>
      <c r="I632" s="151"/>
      <c r="L632" s="147"/>
      <c r="M632" s="152"/>
      <c r="T632" s="153"/>
      <c r="AT632" s="149" t="s">
        <v>135</v>
      </c>
      <c r="AU632" s="149" t="s">
        <v>133</v>
      </c>
      <c r="AV632" s="12" t="s">
        <v>81</v>
      </c>
      <c r="AW632" s="12" t="s">
        <v>30</v>
      </c>
      <c r="AX632" s="12" t="s">
        <v>73</v>
      </c>
      <c r="AY632" s="149" t="s">
        <v>126</v>
      </c>
    </row>
    <row r="633" spans="2:65" s="12" customFormat="1">
      <c r="B633" s="147"/>
      <c r="D633" s="148" t="s">
        <v>135</v>
      </c>
      <c r="E633" s="149" t="s">
        <v>1</v>
      </c>
      <c r="F633" s="150" t="s">
        <v>688</v>
      </c>
      <c r="H633" s="149" t="s">
        <v>1</v>
      </c>
      <c r="I633" s="151"/>
      <c r="L633" s="147"/>
      <c r="M633" s="152"/>
      <c r="T633" s="153"/>
      <c r="AT633" s="149" t="s">
        <v>135</v>
      </c>
      <c r="AU633" s="149" t="s">
        <v>133</v>
      </c>
      <c r="AV633" s="12" t="s">
        <v>81</v>
      </c>
      <c r="AW633" s="12" t="s">
        <v>30</v>
      </c>
      <c r="AX633" s="12" t="s">
        <v>73</v>
      </c>
      <c r="AY633" s="149" t="s">
        <v>126</v>
      </c>
    </row>
    <row r="634" spans="2:65" s="12" customFormat="1" ht="22.5">
      <c r="B634" s="147"/>
      <c r="D634" s="148" t="s">
        <v>135</v>
      </c>
      <c r="E634" s="149" t="s">
        <v>1</v>
      </c>
      <c r="F634" s="150" t="s">
        <v>689</v>
      </c>
      <c r="H634" s="149" t="s">
        <v>1</v>
      </c>
      <c r="I634" s="151"/>
      <c r="L634" s="147"/>
      <c r="M634" s="152"/>
      <c r="T634" s="153"/>
      <c r="AT634" s="149" t="s">
        <v>135</v>
      </c>
      <c r="AU634" s="149" t="s">
        <v>133</v>
      </c>
      <c r="AV634" s="12" t="s">
        <v>81</v>
      </c>
      <c r="AW634" s="12" t="s">
        <v>30</v>
      </c>
      <c r="AX634" s="12" t="s">
        <v>73</v>
      </c>
      <c r="AY634" s="149" t="s">
        <v>126</v>
      </c>
    </row>
    <row r="635" spans="2:65" s="12" customFormat="1" ht="22.5">
      <c r="B635" s="147"/>
      <c r="D635" s="148" t="s">
        <v>135</v>
      </c>
      <c r="E635" s="149" t="s">
        <v>1</v>
      </c>
      <c r="F635" s="150" t="s">
        <v>782</v>
      </c>
      <c r="H635" s="149" t="s">
        <v>1</v>
      </c>
      <c r="I635" s="151"/>
      <c r="L635" s="147"/>
      <c r="M635" s="152"/>
      <c r="T635" s="153"/>
      <c r="AT635" s="149" t="s">
        <v>135</v>
      </c>
      <c r="AU635" s="149" t="s">
        <v>133</v>
      </c>
      <c r="AV635" s="12" t="s">
        <v>81</v>
      </c>
      <c r="AW635" s="12" t="s">
        <v>30</v>
      </c>
      <c r="AX635" s="12" t="s">
        <v>73</v>
      </c>
      <c r="AY635" s="149" t="s">
        <v>126</v>
      </c>
    </row>
    <row r="636" spans="2:65" s="12" customFormat="1" ht="22.5">
      <c r="B636" s="147"/>
      <c r="D636" s="148" t="s">
        <v>135</v>
      </c>
      <c r="E636" s="149" t="s">
        <v>1</v>
      </c>
      <c r="F636" s="150" t="s">
        <v>783</v>
      </c>
      <c r="H636" s="149" t="s">
        <v>1</v>
      </c>
      <c r="I636" s="151"/>
      <c r="L636" s="147"/>
      <c r="M636" s="152"/>
      <c r="T636" s="153"/>
      <c r="AT636" s="149" t="s">
        <v>135</v>
      </c>
      <c r="AU636" s="149" t="s">
        <v>133</v>
      </c>
      <c r="AV636" s="12" t="s">
        <v>81</v>
      </c>
      <c r="AW636" s="12" t="s">
        <v>30</v>
      </c>
      <c r="AX636" s="12" t="s">
        <v>73</v>
      </c>
      <c r="AY636" s="149" t="s">
        <v>126</v>
      </c>
    </row>
    <row r="637" spans="2:65" s="13" customFormat="1">
      <c r="B637" s="154"/>
      <c r="D637" s="148" t="s">
        <v>135</v>
      </c>
      <c r="E637" s="155" t="s">
        <v>1</v>
      </c>
      <c r="F637" s="156" t="s">
        <v>163</v>
      </c>
      <c r="H637" s="157">
        <v>7</v>
      </c>
      <c r="I637" s="158"/>
      <c r="L637" s="154"/>
      <c r="M637" s="159"/>
      <c r="T637" s="160"/>
      <c r="AT637" s="155" t="s">
        <v>135</v>
      </c>
      <c r="AU637" s="155" t="s">
        <v>133</v>
      </c>
      <c r="AV637" s="13" t="s">
        <v>133</v>
      </c>
      <c r="AW637" s="13" t="s">
        <v>30</v>
      </c>
      <c r="AX637" s="13" t="s">
        <v>73</v>
      </c>
      <c r="AY637" s="155" t="s">
        <v>126</v>
      </c>
    </row>
    <row r="638" spans="2:65" s="14" customFormat="1">
      <c r="B638" s="161"/>
      <c r="D638" s="148" t="s">
        <v>135</v>
      </c>
      <c r="E638" s="162" t="s">
        <v>1</v>
      </c>
      <c r="F638" s="163" t="s">
        <v>138</v>
      </c>
      <c r="H638" s="164">
        <v>7</v>
      </c>
      <c r="I638" s="165"/>
      <c r="L638" s="161"/>
      <c r="M638" s="166"/>
      <c r="T638" s="167"/>
      <c r="AT638" s="162" t="s">
        <v>135</v>
      </c>
      <c r="AU638" s="162" t="s">
        <v>133</v>
      </c>
      <c r="AV638" s="14" t="s">
        <v>132</v>
      </c>
      <c r="AW638" s="14" t="s">
        <v>30</v>
      </c>
      <c r="AX638" s="14" t="s">
        <v>81</v>
      </c>
      <c r="AY638" s="162" t="s">
        <v>126</v>
      </c>
    </row>
    <row r="639" spans="2:65" s="1" customFormat="1" ht="16.5" customHeight="1">
      <c r="B639" s="132"/>
      <c r="C639" s="168" t="s">
        <v>784</v>
      </c>
      <c r="D639" s="168" t="s">
        <v>184</v>
      </c>
      <c r="E639" s="169" t="s">
        <v>785</v>
      </c>
      <c r="F639" s="170" t="s">
        <v>786</v>
      </c>
      <c r="G639" s="171" t="s">
        <v>312</v>
      </c>
      <c r="H639" s="172">
        <v>2</v>
      </c>
      <c r="I639" s="173"/>
      <c r="J639" s="174">
        <f>ROUND(I639*H639,2)</f>
        <v>0</v>
      </c>
      <c r="K639" s="175"/>
      <c r="L639" s="176"/>
      <c r="M639" s="177" t="s">
        <v>1</v>
      </c>
      <c r="N639" s="178" t="s">
        <v>39</v>
      </c>
      <c r="P639" s="143">
        <f>O639*H639</f>
        <v>0</v>
      </c>
      <c r="Q639" s="143">
        <v>1.4999999999999999E-2</v>
      </c>
      <c r="R639" s="143">
        <f>Q639*H639</f>
        <v>0.03</v>
      </c>
      <c r="S639" s="143">
        <v>0</v>
      </c>
      <c r="T639" s="144">
        <f>S639*H639</f>
        <v>0</v>
      </c>
      <c r="AR639" s="145" t="s">
        <v>296</v>
      </c>
      <c r="AT639" s="145" t="s">
        <v>184</v>
      </c>
      <c r="AU639" s="145" t="s">
        <v>133</v>
      </c>
      <c r="AY639" s="16" t="s">
        <v>126</v>
      </c>
      <c r="BE639" s="146">
        <f>IF(N639="základní",J639,0)</f>
        <v>0</v>
      </c>
      <c r="BF639" s="146">
        <f>IF(N639="snížená",J639,0)</f>
        <v>0</v>
      </c>
      <c r="BG639" s="146">
        <f>IF(N639="zákl. přenesená",J639,0)</f>
        <v>0</v>
      </c>
      <c r="BH639" s="146">
        <f>IF(N639="sníž. přenesená",J639,0)</f>
        <v>0</v>
      </c>
      <c r="BI639" s="146">
        <f>IF(N639="nulová",J639,0)</f>
        <v>0</v>
      </c>
      <c r="BJ639" s="16" t="s">
        <v>133</v>
      </c>
      <c r="BK639" s="146">
        <f>ROUND(I639*H639,2)</f>
        <v>0</v>
      </c>
      <c r="BL639" s="16" t="s">
        <v>207</v>
      </c>
      <c r="BM639" s="145" t="s">
        <v>787</v>
      </c>
    </row>
    <row r="640" spans="2:65" s="12" customFormat="1">
      <c r="B640" s="147"/>
      <c r="D640" s="148" t="s">
        <v>135</v>
      </c>
      <c r="E640" s="149" t="s">
        <v>1</v>
      </c>
      <c r="F640" s="150" t="s">
        <v>683</v>
      </c>
      <c r="H640" s="149" t="s">
        <v>1</v>
      </c>
      <c r="I640" s="151"/>
      <c r="L640" s="147"/>
      <c r="M640" s="152"/>
      <c r="T640" s="153"/>
      <c r="AT640" s="149" t="s">
        <v>135</v>
      </c>
      <c r="AU640" s="149" t="s">
        <v>133</v>
      </c>
      <c r="AV640" s="12" t="s">
        <v>81</v>
      </c>
      <c r="AW640" s="12" t="s">
        <v>30</v>
      </c>
      <c r="AX640" s="12" t="s">
        <v>73</v>
      </c>
      <c r="AY640" s="149" t="s">
        <v>126</v>
      </c>
    </row>
    <row r="641" spans="2:65" s="13" customFormat="1">
      <c r="B641" s="154"/>
      <c r="D641" s="148" t="s">
        <v>135</v>
      </c>
      <c r="E641" s="155" t="s">
        <v>1</v>
      </c>
      <c r="F641" s="156" t="s">
        <v>133</v>
      </c>
      <c r="H641" s="157">
        <v>2</v>
      </c>
      <c r="I641" s="158"/>
      <c r="L641" s="154"/>
      <c r="M641" s="159"/>
      <c r="T641" s="160"/>
      <c r="AT641" s="155" t="s">
        <v>135</v>
      </c>
      <c r="AU641" s="155" t="s">
        <v>133</v>
      </c>
      <c r="AV641" s="13" t="s">
        <v>133</v>
      </c>
      <c r="AW641" s="13" t="s">
        <v>30</v>
      </c>
      <c r="AX641" s="13" t="s">
        <v>73</v>
      </c>
      <c r="AY641" s="155" t="s">
        <v>126</v>
      </c>
    </row>
    <row r="642" spans="2:65" s="14" customFormat="1">
      <c r="B642" s="161"/>
      <c r="D642" s="148" t="s">
        <v>135</v>
      </c>
      <c r="E642" s="162" t="s">
        <v>1</v>
      </c>
      <c r="F642" s="163" t="s">
        <v>138</v>
      </c>
      <c r="H642" s="164">
        <v>2</v>
      </c>
      <c r="I642" s="165"/>
      <c r="L642" s="161"/>
      <c r="M642" s="166"/>
      <c r="T642" s="167"/>
      <c r="AT642" s="162" t="s">
        <v>135</v>
      </c>
      <c r="AU642" s="162" t="s">
        <v>133</v>
      </c>
      <c r="AV642" s="14" t="s">
        <v>132</v>
      </c>
      <c r="AW642" s="14" t="s">
        <v>30</v>
      </c>
      <c r="AX642" s="14" t="s">
        <v>81</v>
      </c>
      <c r="AY642" s="162" t="s">
        <v>126</v>
      </c>
    </row>
    <row r="643" spans="2:65" s="1" customFormat="1" ht="16.5" customHeight="1">
      <c r="B643" s="132"/>
      <c r="C643" s="133" t="s">
        <v>788</v>
      </c>
      <c r="D643" s="133" t="s">
        <v>128</v>
      </c>
      <c r="E643" s="134" t="s">
        <v>789</v>
      </c>
      <c r="F643" s="135" t="s">
        <v>790</v>
      </c>
      <c r="G643" s="136" t="s">
        <v>312</v>
      </c>
      <c r="H643" s="137">
        <v>5</v>
      </c>
      <c r="I643" s="138"/>
      <c r="J643" s="139">
        <f>ROUND(I643*H643,2)</f>
        <v>0</v>
      </c>
      <c r="K643" s="140"/>
      <c r="L643" s="31"/>
      <c r="M643" s="141" t="s">
        <v>1</v>
      </c>
      <c r="N643" s="142" t="s">
        <v>39</v>
      </c>
      <c r="P643" s="143">
        <f>O643*H643</f>
        <v>0</v>
      </c>
      <c r="Q643" s="143">
        <v>0</v>
      </c>
      <c r="R643" s="143">
        <f>Q643*H643</f>
        <v>0</v>
      </c>
      <c r="S643" s="143">
        <v>0</v>
      </c>
      <c r="T643" s="144">
        <f>S643*H643</f>
        <v>0</v>
      </c>
      <c r="AR643" s="145" t="s">
        <v>207</v>
      </c>
      <c r="AT643" s="145" t="s">
        <v>128</v>
      </c>
      <c r="AU643" s="145" t="s">
        <v>133</v>
      </c>
      <c r="AY643" s="16" t="s">
        <v>126</v>
      </c>
      <c r="BE643" s="146">
        <f>IF(N643="základní",J643,0)</f>
        <v>0</v>
      </c>
      <c r="BF643" s="146">
        <f>IF(N643="snížená",J643,0)</f>
        <v>0</v>
      </c>
      <c r="BG643" s="146">
        <f>IF(N643="zákl. přenesená",J643,0)</f>
        <v>0</v>
      </c>
      <c r="BH643" s="146">
        <f>IF(N643="sníž. přenesená",J643,0)</f>
        <v>0</v>
      </c>
      <c r="BI643" s="146">
        <f>IF(N643="nulová",J643,0)</f>
        <v>0</v>
      </c>
      <c r="BJ643" s="16" t="s">
        <v>133</v>
      </c>
      <c r="BK643" s="146">
        <f>ROUND(I643*H643,2)</f>
        <v>0</v>
      </c>
      <c r="BL643" s="16" t="s">
        <v>207</v>
      </c>
      <c r="BM643" s="145" t="s">
        <v>791</v>
      </c>
    </row>
    <row r="644" spans="2:65" s="13" customFormat="1">
      <c r="B644" s="154"/>
      <c r="D644" s="148" t="s">
        <v>135</v>
      </c>
      <c r="E644" s="155" t="s">
        <v>1</v>
      </c>
      <c r="F644" s="156" t="s">
        <v>792</v>
      </c>
      <c r="H644" s="157">
        <v>5</v>
      </c>
      <c r="I644" s="158"/>
      <c r="L644" s="154"/>
      <c r="M644" s="159"/>
      <c r="T644" s="160"/>
      <c r="AT644" s="155" t="s">
        <v>135</v>
      </c>
      <c r="AU644" s="155" t="s">
        <v>133</v>
      </c>
      <c r="AV644" s="13" t="s">
        <v>133</v>
      </c>
      <c r="AW644" s="13" t="s">
        <v>30</v>
      </c>
      <c r="AX644" s="13" t="s">
        <v>73</v>
      </c>
      <c r="AY644" s="155" t="s">
        <v>126</v>
      </c>
    </row>
    <row r="645" spans="2:65" s="14" customFormat="1">
      <c r="B645" s="161"/>
      <c r="D645" s="148" t="s">
        <v>135</v>
      </c>
      <c r="E645" s="162" t="s">
        <v>1</v>
      </c>
      <c r="F645" s="163" t="s">
        <v>138</v>
      </c>
      <c r="H645" s="164">
        <v>5</v>
      </c>
      <c r="I645" s="165"/>
      <c r="L645" s="161"/>
      <c r="M645" s="166"/>
      <c r="T645" s="167"/>
      <c r="AT645" s="162" t="s">
        <v>135</v>
      </c>
      <c r="AU645" s="162" t="s">
        <v>133</v>
      </c>
      <c r="AV645" s="14" t="s">
        <v>132</v>
      </c>
      <c r="AW645" s="14" t="s">
        <v>30</v>
      </c>
      <c r="AX645" s="14" t="s">
        <v>81</v>
      </c>
      <c r="AY645" s="162" t="s">
        <v>126</v>
      </c>
    </row>
    <row r="646" spans="2:65" s="1" customFormat="1" ht="24.2" customHeight="1">
      <c r="B646" s="132"/>
      <c r="C646" s="133" t="s">
        <v>793</v>
      </c>
      <c r="D646" s="133" t="s">
        <v>128</v>
      </c>
      <c r="E646" s="134" t="s">
        <v>794</v>
      </c>
      <c r="F646" s="135" t="s">
        <v>795</v>
      </c>
      <c r="G646" s="136" t="s">
        <v>131</v>
      </c>
      <c r="H646" s="137">
        <v>396.96600000000001</v>
      </c>
      <c r="I646" s="138"/>
      <c r="J646" s="139">
        <f>ROUND(I646*H646,2)</f>
        <v>0</v>
      </c>
      <c r="K646" s="140"/>
      <c r="L646" s="31"/>
      <c r="M646" s="141" t="s">
        <v>1</v>
      </c>
      <c r="N646" s="142" t="s">
        <v>39</v>
      </c>
      <c r="P646" s="143">
        <f>O646*H646</f>
        <v>0</v>
      </c>
      <c r="Q646" s="143">
        <v>0</v>
      </c>
      <c r="R646" s="143">
        <f>Q646*H646</f>
        <v>0</v>
      </c>
      <c r="S646" s="143">
        <v>0</v>
      </c>
      <c r="T646" s="144">
        <f>S646*H646</f>
        <v>0</v>
      </c>
      <c r="AR646" s="145" t="s">
        <v>207</v>
      </c>
      <c r="AT646" s="145" t="s">
        <v>128</v>
      </c>
      <c r="AU646" s="145" t="s">
        <v>133</v>
      </c>
      <c r="AY646" s="16" t="s">
        <v>126</v>
      </c>
      <c r="BE646" s="146">
        <f>IF(N646="základní",J646,0)</f>
        <v>0</v>
      </c>
      <c r="BF646" s="146">
        <f>IF(N646="snížená",J646,0)</f>
        <v>0</v>
      </c>
      <c r="BG646" s="146">
        <f>IF(N646="zákl. přenesená",J646,0)</f>
        <v>0</v>
      </c>
      <c r="BH646" s="146">
        <f>IF(N646="sníž. přenesená",J646,0)</f>
        <v>0</v>
      </c>
      <c r="BI646" s="146">
        <f>IF(N646="nulová",J646,0)</f>
        <v>0</v>
      </c>
      <c r="BJ646" s="16" t="s">
        <v>133</v>
      </c>
      <c r="BK646" s="146">
        <f>ROUND(I646*H646,2)</f>
        <v>0</v>
      </c>
      <c r="BL646" s="16" t="s">
        <v>207</v>
      </c>
      <c r="BM646" s="145" t="s">
        <v>796</v>
      </c>
    </row>
    <row r="647" spans="2:65" s="13" customFormat="1" ht="22.5">
      <c r="B647" s="154"/>
      <c r="D647" s="148" t="s">
        <v>135</v>
      </c>
      <c r="E647" s="155" t="s">
        <v>1</v>
      </c>
      <c r="F647" s="156" t="s">
        <v>589</v>
      </c>
      <c r="H647" s="157">
        <v>396.96600000000001</v>
      </c>
      <c r="I647" s="158"/>
      <c r="L647" s="154"/>
      <c r="M647" s="159"/>
      <c r="T647" s="160"/>
      <c r="AT647" s="155" t="s">
        <v>135</v>
      </c>
      <c r="AU647" s="155" t="s">
        <v>133</v>
      </c>
      <c r="AV647" s="13" t="s">
        <v>133</v>
      </c>
      <c r="AW647" s="13" t="s">
        <v>30</v>
      </c>
      <c r="AX647" s="13" t="s">
        <v>73</v>
      </c>
      <c r="AY647" s="155" t="s">
        <v>126</v>
      </c>
    </row>
    <row r="648" spans="2:65" s="14" customFormat="1">
      <c r="B648" s="161"/>
      <c r="D648" s="148" t="s">
        <v>135</v>
      </c>
      <c r="E648" s="162" t="s">
        <v>1</v>
      </c>
      <c r="F648" s="163" t="s">
        <v>138</v>
      </c>
      <c r="H648" s="164">
        <v>396.96600000000001</v>
      </c>
      <c r="I648" s="165"/>
      <c r="L648" s="161"/>
      <c r="M648" s="166"/>
      <c r="T648" s="167"/>
      <c r="AT648" s="162" t="s">
        <v>135</v>
      </c>
      <c r="AU648" s="162" t="s">
        <v>133</v>
      </c>
      <c r="AV648" s="14" t="s">
        <v>132</v>
      </c>
      <c r="AW648" s="14" t="s">
        <v>30</v>
      </c>
      <c r="AX648" s="14" t="s">
        <v>81</v>
      </c>
      <c r="AY648" s="162" t="s">
        <v>126</v>
      </c>
    </row>
    <row r="649" spans="2:65" s="1" customFormat="1" ht="44.25" customHeight="1">
      <c r="B649" s="132"/>
      <c r="C649" s="168" t="s">
        <v>797</v>
      </c>
      <c r="D649" s="168" t="s">
        <v>184</v>
      </c>
      <c r="E649" s="169" t="s">
        <v>798</v>
      </c>
      <c r="F649" s="170" t="s">
        <v>799</v>
      </c>
      <c r="G649" s="171" t="s">
        <v>131</v>
      </c>
      <c r="H649" s="172">
        <v>436.66300000000001</v>
      </c>
      <c r="I649" s="173"/>
      <c r="J649" s="174">
        <f>ROUND(I649*H649,2)</f>
        <v>0</v>
      </c>
      <c r="K649" s="175"/>
      <c r="L649" s="176"/>
      <c r="M649" s="177" t="s">
        <v>1</v>
      </c>
      <c r="N649" s="178" t="s">
        <v>39</v>
      </c>
      <c r="P649" s="143">
        <f>O649*H649</f>
        <v>0</v>
      </c>
      <c r="Q649" s="143">
        <v>1.1E-4</v>
      </c>
      <c r="R649" s="143">
        <f>Q649*H649</f>
        <v>4.8032930000000001E-2</v>
      </c>
      <c r="S649" s="143">
        <v>0</v>
      </c>
      <c r="T649" s="144">
        <f>S649*H649</f>
        <v>0</v>
      </c>
      <c r="AR649" s="145" t="s">
        <v>296</v>
      </c>
      <c r="AT649" s="145" t="s">
        <v>184</v>
      </c>
      <c r="AU649" s="145" t="s">
        <v>133</v>
      </c>
      <c r="AY649" s="16" t="s">
        <v>126</v>
      </c>
      <c r="BE649" s="146">
        <f>IF(N649="základní",J649,0)</f>
        <v>0</v>
      </c>
      <c r="BF649" s="146">
        <f>IF(N649="snížená",J649,0)</f>
        <v>0</v>
      </c>
      <c r="BG649" s="146">
        <f>IF(N649="zákl. přenesená",J649,0)</f>
        <v>0</v>
      </c>
      <c r="BH649" s="146">
        <f>IF(N649="sníž. přenesená",J649,0)</f>
        <v>0</v>
      </c>
      <c r="BI649" s="146">
        <f>IF(N649="nulová",J649,0)</f>
        <v>0</v>
      </c>
      <c r="BJ649" s="16" t="s">
        <v>133</v>
      </c>
      <c r="BK649" s="146">
        <f>ROUND(I649*H649,2)</f>
        <v>0</v>
      </c>
      <c r="BL649" s="16" t="s">
        <v>207</v>
      </c>
      <c r="BM649" s="145" t="s">
        <v>800</v>
      </c>
    </row>
    <row r="650" spans="2:65" s="13" customFormat="1">
      <c r="B650" s="154"/>
      <c r="D650" s="148" t="s">
        <v>135</v>
      </c>
      <c r="F650" s="156" t="s">
        <v>801</v>
      </c>
      <c r="H650" s="157">
        <v>436.66300000000001</v>
      </c>
      <c r="I650" s="158"/>
      <c r="L650" s="154"/>
      <c r="M650" s="159"/>
      <c r="T650" s="160"/>
      <c r="AT650" s="155" t="s">
        <v>135</v>
      </c>
      <c r="AU650" s="155" t="s">
        <v>133</v>
      </c>
      <c r="AV650" s="13" t="s">
        <v>133</v>
      </c>
      <c r="AW650" s="13" t="s">
        <v>3</v>
      </c>
      <c r="AX650" s="13" t="s">
        <v>81</v>
      </c>
      <c r="AY650" s="155" t="s">
        <v>126</v>
      </c>
    </row>
    <row r="651" spans="2:65" s="1" customFormat="1" ht="24.2" customHeight="1">
      <c r="B651" s="132"/>
      <c r="C651" s="133" t="s">
        <v>802</v>
      </c>
      <c r="D651" s="133" t="s">
        <v>128</v>
      </c>
      <c r="E651" s="134" t="s">
        <v>803</v>
      </c>
      <c r="F651" s="135" t="s">
        <v>804</v>
      </c>
      <c r="G651" s="136" t="s">
        <v>131</v>
      </c>
      <c r="H651" s="137">
        <v>396.96600000000001</v>
      </c>
      <c r="I651" s="138"/>
      <c r="J651" s="139">
        <f>ROUND(I651*H651,2)</f>
        <v>0</v>
      </c>
      <c r="K651" s="140"/>
      <c r="L651" s="31"/>
      <c r="M651" s="141" t="s">
        <v>1</v>
      </c>
      <c r="N651" s="142" t="s">
        <v>39</v>
      </c>
      <c r="P651" s="143">
        <f>O651*H651</f>
        <v>0</v>
      </c>
      <c r="Q651" s="143">
        <v>0</v>
      </c>
      <c r="R651" s="143">
        <f>Q651*H651</f>
        <v>0</v>
      </c>
      <c r="S651" s="143">
        <v>1.2999999999999999E-4</v>
      </c>
      <c r="T651" s="144">
        <f>S651*H651</f>
        <v>5.1605579999999998E-2</v>
      </c>
      <c r="AR651" s="145" t="s">
        <v>207</v>
      </c>
      <c r="AT651" s="145" t="s">
        <v>128</v>
      </c>
      <c r="AU651" s="145" t="s">
        <v>133</v>
      </c>
      <c r="AY651" s="16" t="s">
        <v>126</v>
      </c>
      <c r="BE651" s="146">
        <f>IF(N651="základní",J651,0)</f>
        <v>0</v>
      </c>
      <c r="BF651" s="146">
        <f>IF(N651="snížená",J651,0)</f>
        <v>0</v>
      </c>
      <c r="BG651" s="146">
        <f>IF(N651="zákl. přenesená",J651,0)</f>
        <v>0</v>
      </c>
      <c r="BH651" s="146">
        <f>IF(N651="sníž. přenesená",J651,0)</f>
        <v>0</v>
      </c>
      <c r="BI651" s="146">
        <f>IF(N651="nulová",J651,0)</f>
        <v>0</v>
      </c>
      <c r="BJ651" s="16" t="s">
        <v>133</v>
      </c>
      <c r="BK651" s="146">
        <f>ROUND(I651*H651,2)</f>
        <v>0</v>
      </c>
      <c r="BL651" s="16" t="s">
        <v>207</v>
      </c>
      <c r="BM651" s="145" t="s">
        <v>805</v>
      </c>
    </row>
    <row r="652" spans="2:65" s="13" customFormat="1" ht="22.5">
      <c r="B652" s="154"/>
      <c r="D652" s="148" t="s">
        <v>135</v>
      </c>
      <c r="E652" s="155" t="s">
        <v>1</v>
      </c>
      <c r="F652" s="156" t="s">
        <v>589</v>
      </c>
      <c r="H652" s="157">
        <v>396.96600000000001</v>
      </c>
      <c r="I652" s="158"/>
      <c r="L652" s="154"/>
      <c r="M652" s="159"/>
      <c r="T652" s="160"/>
      <c r="AT652" s="155" t="s">
        <v>135</v>
      </c>
      <c r="AU652" s="155" t="s">
        <v>133</v>
      </c>
      <c r="AV652" s="13" t="s">
        <v>133</v>
      </c>
      <c r="AW652" s="13" t="s">
        <v>30</v>
      </c>
      <c r="AX652" s="13" t="s">
        <v>73</v>
      </c>
      <c r="AY652" s="155" t="s">
        <v>126</v>
      </c>
    </row>
    <row r="653" spans="2:65" s="14" customFormat="1">
      <c r="B653" s="161"/>
      <c r="D653" s="148" t="s">
        <v>135</v>
      </c>
      <c r="E653" s="162" t="s">
        <v>1</v>
      </c>
      <c r="F653" s="163" t="s">
        <v>138</v>
      </c>
      <c r="H653" s="164">
        <v>396.96600000000001</v>
      </c>
      <c r="I653" s="165"/>
      <c r="L653" s="161"/>
      <c r="M653" s="166"/>
      <c r="T653" s="167"/>
      <c r="AT653" s="162" t="s">
        <v>135</v>
      </c>
      <c r="AU653" s="162" t="s">
        <v>133</v>
      </c>
      <c r="AV653" s="14" t="s">
        <v>132</v>
      </c>
      <c r="AW653" s="14" t="s">
        <v>30</v>
      </c>
      <c r="AX653" s="14" t="s">
        <v>81</v>
      </c>
      <c r="AY653" s="162" t="s">
        <v>126</v>
      </c>
    </row>
    <row r="654" spans="2:65" s="1" customFormat="1" ht="16.5" customHeight="1">
      <c r="B654" s="132"/>
      <c r="C654" s="133" t="s">
        <v>806</v>
      </c>
      <c r="D654" s="133" t="s">
        <v>128</v>
      </c>
      <c r="E654" s="134" t="s">
        <v>807</v>
      </c>
      <c r="F654" s="135" t="s">
        <v>808</v>
      </c>
      <c r="G654" s="136" t="s">
        <v>312</v>
      </c>
      <c r="H654" s="137">
        <v>7</v>
      </c>
      <c r="I654" s="138"/>
      <c r="J654" s="139">
        <f>ROUND(I654*H654,2)</f>
        <v>0</v>
      </c>
      <c r="K654" s="140"/>
      <c r="L654" s="31"/>
      <c r="M654" s="141" t="s">
        <v>1</v>
      </c>
      <c r="N654" s="142" t="s">
        <v>39</v>
      </c>
      <c r="P654" s="143">
        <f>O654*H654</f>
        <v>0</v>
      </c>
      <c r="Q654" s="143">
        <v>0</v>
      </c>
      <c r="R654" s="143">
        <f>Q654*H654</f>
        <v>0</v>
      </c>
      <c r="S654" s="143">
        <v>1.6500000000000001E-2</v>
      </c>
      <c r="T654" s="144">
        <f>S654*H654</f>
        <v>0.11550000000000001</v>
      </c>
      <c r="AR654" s="145" t="s">
        <v>207</v>
      </c>
      <c r="AT654" s="145" t="s">
        <v>128</v>
      </c>
      <c r="AU654" s="145" t="s">
        <v>133</v>
      </c>
      <c r="AY654" s="16" t="s">
        <v>126</v>
      </c>
      <c r="BE654" s="146">
        <f>IF(N654="základní",J654,0)</f>
        <v>0</v>
      </c>
      <c r="BF654" s="146">
        <f>IF(N654="snížená",J654,0)</f>
        <v>0</v>
      </c>
      <c r="BG654" s="146">
        <f>IF(N654="zákl. přenesená",J654,0)</f>
        <v>0</v>
      </c>
      <c r="BH654" s="146">
        <f>IF(N654="sníž. přenesená",J654,0)</f>
        <v>0</v>
      </c>
      <c r="BI654" s="146">
        <f>IF(N654="nulová",J654,0)</f>
        <v>0</v>
      </c>
      <c r="BJ654" s="16" t="s">
        <v>133</v>
      </c>
      <c r="BK654" s="146">
        <f>ROUND(I654*H654,2)</f>
        <v>0</v>
      </c>
      <c r="BL654" s="16" t="s">
        <v>207</v>
      </c>
      <c r="BM654" s="145" t="s">
        <v>809</v>
      </c>
    </row>
    <row r="655" spans="2:65" s="1" customFormat="1" ht="24.2" customHeight="1">
      <c r="B655" s="132"/>
      <c r="C655" s="133" t="s">
        <v>810</v>
      </c>
      <c r="D655" s="133" t="s">
        <v>128</v>
      </c>
      <c r="E655" s="134" t="s">
        <v>811</v>
      </c>
      <c r="F655" s="135" t="s">
        <v>812</v>
      </c>
      <c r="G655" s="136" t="s">
        <v>526</v>
      </c>
      <c r="H655" s="179">
        <v>2.93</v>
      </c>
      <c r="I655" s="138"/>
      <c r="J655" s="139">
        <f>ROUND(I655*H655,2)</f>
        <v>0</v>
      </c>
      <c r="K655" s="140"/>
      <c r="L655" s="31"/>
      <c r="M655" s="141" t="s">
        <v>1</v>
      </c>
      <c r="N655" s="142" t="s">
        <v>39</v>
      </c>
      <c r="P655" s="143">
        <f>O655*H655</f>
        <v>0</v>
      </c>
      <c r="Q655" s="143">
        <v>0</v>
      </c>
      <c r="R655" s="143">
        <f>Q655*H655</f>
        <v>0</v>
      </c>
      <c r="S655" s="143">
        <v>0</v>
      </c>
      <c r="T655" s="144">
        <f>S655*H655</f>
        <v>0</v>
      </c>
      <c r="AR655" s="145" t="s">
        <v>207</v>
      </c>
      <c r="AT655" s="145" t="s">
        <v>128</v>
      </c>
      <c r="AU655" s="145" t="s">
        <v>133</v>
      </c>
      <c r="AY655" s="16" t="s">
        <v>126</v>
      </c>
      <c r="BE655" s="146">
        <f>IF(N655="základní",J655,0)</f>
        <v>0</v>
      </c>
      <c r="BF655" s="146">
        <f>IF(N655="snížená",J655,0)</f>
        <v>0</v>
      </c>
      <c r="BG655" s="146">
        <f>IF(N655="zákl. přenesená",J655,0)</f>
        <v>0</v>
      </c>
      <c r="BH655" s="146">
        <f>IF(N655="sníž. přenesená",J655,0)</f>
        <v>0</v>
      </c>
      <c r="BI655" s="146">
        <f>IF(N655="nulová",J655,0)</f>
        <v>0</v>
      </c>
      <c r="BJ655" s="16" t="s">
        <v>133</v>
      </c>
      <c r="BK655" s="146">
        <f>ROUND(I655*H655,2)</f>
        <v>0</v>
      </c>
      <c r="BL655" s="16" t="s">
        <v>207</v>
      </c>
      <c r="BM655" s="145" t="s">
        <v>813</v>
      </c>
    </row>
    <row r="656" spans="2:65" s="1" customFormat="1" ht="24.2" customHeight="1">
      <c r="B656" s="132"/>
      <c r="C656" s="133" t="s">
        <v>814</v>
      </c>
      <c r="D656" s="133" t="s">
        <v>128</v>
      </c>
      <c r="E656" s="134" t="s">
        <v>815</v>
      </c>
      <c r="F656" s="135" t="s">
        <v>816</v>
      </c>
      <c r="G656" s="136" t="s">
        <v>526</v>
      </c>
      <c r="H656" s="179">
        <v>1.74</v>
      </c>
      <c r="I656" s="138"/>
      <c r="J656" s="139">
        <f>ROUND(I656*H656,2)</f>
        <v>0</v>
      </c>
      <c r="K656" s="140"/>
      <c r="L656" s="31"/>
      <c r="M656" s="141" t="s">
        <v>1</v>
      </c>
      <c r="N656" s="142" t="s">
        <v>39</v>
      </c>
      <c r="P656" s="143">
        <f>O656*H656</f>
        <v>0</v>
      </c>
      <c r="Q656" s="143">
        <v>0</v>
      </c>
      <c r="R656" s="143">
        <f>Q656*H656</f>
        <v>0</v>
      </c>
      <c r="S656" s="143">
        <v>0</v>
      </c>
      <c r="T656" s="144">
        <f>S656*H656</f>
        <v>0</v>
      </c>
      <c r="AR656" s="145" t="s">
        <v>207</v>
      </c>
      <c r="AT656" s="145" t="s">
        <v>128</v>
      </c>
      <c r="AU656" s="145" t="s">
        <v>133</v>
      </c>
      <c r="AY656" s="16" t="s">
        <v>126</v>
      </c>
      <c r="BE656" s="146">
        <f>IF(N656="základní",J656,0)</f>
        <v>0</v>
      </c>
      <c r="BF656" s="146">
        <f>IF(N656="snížená",J656,0)</f>
        <v>0</v>
      </c>
      <c r="BG656" s="146">
        <f>IF(N656="zákl. přenesená",J656,0)</f>
        <v>0</v>
      </c>
      <c r="BH656" s="146">
        <f>IF(N656="sníž. přenesená",J656,0)</f>
        <v>0</v>
      </c>
      <c r="BI656" s="146">
        <f>IF(N656="nulová",J656,0)</f>
        <v>0</v>
      </c>
      <c r="BJ656" s="16" t="s">
        <v>133</v>
      </c>
      <c r="BK656" s="146">
        <f>ROUND(I656*H656,2)</f>
        <v>0</v>
      </c>
      <c r="BL656" s="16" t="s">
        <v>207</v>
      </c>
      <c r="BM656" s="145" t="s">
        <v>817</v>
      </c>
    </row>
    <row r="657" spans="2:65" s="11" customFormat="1" ht="22.9" customHeight="1">
      <c r="B657" s="120"/>
      <c r="D657" s="121" t="s">
        <v>72</v>
      </c>
      <c r="E657" s="130" t="s">
        <v>818</v>
      </c>
      <c r="F657" s="130" t="s">
        <v>819</v>
      </c>
      <c r="I657" s="123"/>
      <c r="J657" s="131">
        <f>BK657</f>
        <v>0</v>
      </c>
      <c r="L657" s="120"/>
      <c r="M657" s="125"/>
      <c r="P657" s="126">
        <f>SUM(P658:P668)</f>
        <v>0</v>
      </c>
      <c r="R657" s="126">
        <f>SUM(R658:R668)</f>
        <v>0.16239399999999998</v>
      </c>
      <c r="T657" s="127">
        <f>SUM(T658:T668)</f>
        <v>0</v>
      </c>
      <c r="AR657" s="121" t="s">
        <v>133</v>
      </c>
      <c r="AT657" s="128" t="s">
        <v>72</v>
      </c>
      <c r="AU657" s="128" t="s">
        <v>81</v>
      </c>
      <c r="AY657" s="121" t="s">
        <v>126</v>
      </c>
      <c r="BK657" s="129">
        <f>SUM(BK658:BK668)</f>
        <v>0</v>
      </c>
    </row>
    <row r="658" spans="2:65" s="1" customFormat="1" ht="24.2" customHeight="1">
      <c r="B658" s="132"/>
      <c r="C658" s="133" t="s">
        <v>820</v>
      </c>
      <c r="D658" s="133" t="s">
        <v>128</v>
      </c>
      <c r="E658" s="134" t="s">
        <v>821</v>
      </c>
      <c r="F658" s="135" t="s">
        <v>822</v>
      </c>
      <c r="G658" s="136" t="s">
        <v>278</v>
      </c>
      <c r="H658" s="137">
        <v>274.2</v>
      </c>
      <c r="I658" s="138"/>
      <c r="J658" s="139">
        <f>ROUND(I658*H658,2)</f>
        <v>0</v>
      </c>
      <c r="K658" s="140"/>
      <c r="L658" s="31"/>
      <c r="M658" s="141" t="s">
        <v>1</v>
      </c>
      <c r="N658" s="142" t="s">
        <v>39</v>
      </c>
      <c r="P658" s="143">
        <f>O658*H658</f>
        <v>0</v>
      </c>
      <c r="Q658" s="143">
        <v>6.9999999999999994E-5</v>
      </c>
      <c r="R658" s="143">
        <f>Q658*H658</f>
        <v>1.9193999999999999E-2</v>
      </c>
      <c r="S658" s="143">
        <v>0</v>
      </c>
      <c r="T658" s="144">
        <f>S658*H658</f>
        <v>0</v>
      </c>
      <c r="AR658" s="145" t="s">
        <v>207</v>
      </c>
      <c r="AT658" s="145" t="s">
        <v>128</v>
      </c>
      <c r="AU658" s="145" t="s">
        <v>133</v>
      </c>
      <c r="AY658" s="16" t="s">
        <v>126</v>
      </c>
      <c r="BE658" s="146">
        <f>IF(N658="základní",J658,0)</f>
        <v>0</v>
      </c>
      <c r="BF658" s="146">
        <f>IF(N658="snížená",J658,0)</f>
        <v>0</v>
      </c>
      <c r="BG658" s="146">
        <f>IF(N658="zákl. přenesená",J658,0)</f>
        <v>0</v>
      </c>
      <c r="BH658" s="146">
        <f>IF(N658="sníž. přenesená",J658,0)</f>
        <v>0</v>
      </c>
      <c r="BI658" s="146">
        <f>IF(N658="nulová",J658,0)</f>
        <v>0</v>
      </c>
      <c r="BJ658" s="16" t="s">
        <v>133</v>
      </c>
      <c r="BK658" s="146">
        <f>ROUND(I658*H658,2)</f>
        <v>0</v>
      </c>
      <c r="BL658" s="16" t="s">
        <v>207</v>
      </c>
      <c r="BM658" s="145" t="s">
        <v>823</v>
      </c>
    </row>
    <row r="659" spans="2:65" s="12" customFormat="1">
      <c r="B659" s="147"/>
      <c r="D659" s="148" t="s">
        <v>135</v>
      </c>
      <c r="E659" s="149" t="s">
        <v>1</v>
      </c>
      <c r="F659" s="150" t="s">
        <v>136</v>
      </c>
      <c r="H659" s="149" t="s">
        <v>1</v>
      </c>
      <c r="I659" s="151"/>
      <c r="L659" s="147"/>
      <c r="M659" s="152"/>
      <c r="T659" s="153"/>
      <c r="AT659" s="149" t="s">
        <v>135</v>
      </c>
      <c r="AU659" s="149" t="s">
        <v>133</v>
      </c>
      <c r="AV659" s="12" t="s">
        <v>81</v>
      </c>
      <c r="AW659" s="12" t="s">
        <v>30</v>
      </c>
      <c r="AX659" s="12" t="s">
        <v>73</v>
      </c>
      <c r="AY659" s="149" t="s">
        <v>126</v>
      </c>
    </row>
    <row r="660" spans="2:65" s="13" customFormat="1" ht="22.5">
      <c r="B660" s="154"/>
      <c r="D660" s="148" t="s">
        <v>135</v>
      </c>
      <c r="E660" s="155" t="s">
        <v>1</v>
      </c>
      <c r="F660" s="156" t="s">
        <v>824</v>
      </c>
      <c r="H660" s="157">
        <v>158.9</v>
      </c>
      <c r="I660" s="158"/>
      <c r="L660" s="154"/>
      <c r="M660" s="159"/>
      <c r="T660" s="160"/>
      <c r="AT660" s="155" t="s">
        <v>135</v>
      </c>
      <c r="AU660" s="155" t="s">
        <v>133</v>
      </c>
      <c r="AV660" s="13" t="s">
        <v>133</v>
      </c>
      <c r="AW660" s="13" t="s">
        <v>30</v>
      </c>
      <c r="AX660" s="13" t="s">
        <v>73</v>
      </c>
      <c r="AY660" s="155" t="s">
        <v>126</v>
      </c>
    </row>
    <row r="661" spans="2:65" s="13" customFormat="1" ht="22.5">
      <c r="B661" s="154"/>
      <c r="D661" s="148" t="s">
        <v>135</v>
      </c>
      <c r="E661" s="155" t="s">
        <v>1</v>
      </c>
      <c r="F661" s="156" t="s">
        <v>825</v>
      </c>
      <c r="H661" s="157">
        <v>115.3</v>
      </c>
      <c r="I661" s="158"/>
      <c r="L661" s="154"/>
      <c r="M661" s="159"/>
      <c r="T661" s="160"/>
      <c r="AT661" s="155" t="s">
        <v>135</v>
      </c>
      <c r="AU661" s="155" t="s">
        <v>133</v>
      </c>
      <c r="AV661" s="13" t="s">
        <v>133</v>
      </c>
      <c r="AW661" s="13" t="s">
        <v>30</v>
      </c>
      <c r="AX661" s="13" t="s">
        <v>73</v>
      </c>
      <c r="AY661" s="155" t="s">
        <v>126</v>
      </c>
    </row>
    <row r="662" spans="2:65" s="14" customFormat="1">
      <c r="B662" s="161"/>
      <c r="D662" s="148" t="s">
        <v>135</v>
      </c>
      <c r="E662" s="162" t="s">
        <v>1</v>
      </c>
      <c r="F662" s="163" t="s">
        <v>138</v>
      </c>
      <c r="H662" s="164">
        <v>274.2</v>
      </c>
      <c r="I662" s="165"/>
      <c r="L662" s="161"/>
      <c r="M662" s="166"/>
      <c r="T662" s="167"/>
      <c r="AT662" s="162" t="s">
        <v>135</v>
      </c>
      <c r="AU662" s="162" t="s">
        <v>133</v>
      </c>
      <c r="AV662" s="14" t="s">
        <v>132</v>
      </c>
      <c r="AW662" s="14" t="s">
        <v>30</v>
      </c>
      <c r="AX662" s="14" t="s">
        <v>81</v>
      </c>
      <c r="AY662" s="162" t="s">
        <v>126</v>
      </c>
    </row>
    <row r="663" spans="2:65" s="1" customFormat="1" ht="16.5" customHeight="1">
      <c r="B663" s="132"/>
      <c r="C663" s="133" t="s">
        <v>826</v>
      </c>
      <c r="D663" s="133" t="s">
        <v>128</v>
      </c>
      <c r="E663" s="134" t="s">
        <v>827</v>
      </c>
      <c r="F663" s="135" t="s">
        <v>828</v>
      </c>
      <c r="G663" s="136" t="s">
        <v>278</v>
      </c>
      <c r="H663" s="137">
        <v>8</v>
      </c>
      <c r="I663" s="138"/>
      <c r="J663" s="139">
        <f>ROUND(I663*H663,2)</f>
        <v>0</v>
      </c>
      <c r="K663" s="140"/>
      <c r="L663" s="31"/>
      <c r="M663" s="141" t="s">
        <v>1</v>
      </c>
      <c r="N663" s="142" t="s">
        <v>39</v>
      </c>
      <c r="P663" s="143">
        <f>O663*H663</f>
        <v>0</v>
      </c>
      <c r="Q663" s="143">
        <v>0</v>
      </c>
      <c r="R663" s="143">
        <f>Q663*H663</f>
        <v>0</v>
      </c>
      <c r="S663" s="143">
        <v>0</v>
      </c>
      <c r="T663" s="144">
        <f>S663*H663</f>
        <v>0</v>
      </c>
      <c r="AR663" s="145" t="s">
        <v>207</v>
      </c>
      <c r="AT663" s="145" t="s">
        <v>128</v>
      </c>
      <c r="AU663" s="145" t="s">
        <v>133</v>
      </c>
      <c r="AY663" s="16" t="s">
        <v>126</v>
      </c>
      <c r="BE663" s="146">
        <f>IF(N663="základní",J663,0)</f>
        <v>0</v>
      </c>
      <c r="BF663" s="146">
        <f>IF(N663="snížená",J663,0)</f>
        <v>0</v>
      </c>
      <c r="BG663" s="146">
        <f>IF(N663="zákl. přenesená",J663,0)</f>
        <v>0</v>
      </c>
      <c r="BH663" s="146">
        <f>IF(N663="sníž. přenesená",J663,0)</f>
        <v>0</v>
      </c>
      <c r="BI663" s="146">
        <f>IF(N663="nulová",J663,0)</f>
        <v>0</v>
      </c>
      <c r="BJ663" s="16" t="s">
        <v>133</v>
      </c>
      <c r="BK663" s="146">
        <f>ROUND(I663*H663,2)</f>
        <v>0</v>
      </c>
      <c r="BL663" s="16" t="s">
        <v>207</v>
      </c>
      <c r="BM663" s="145" t="s">
        <v>829</v>
      </c>
    </row>
    <row r="664" spans="2:65" s="13" customFormat="1">
      <c r="B664" s="154"/>
      <c r="D664" s="148" t="s">
        <v>135</v>
      </c>
      <c r="E664" s="155" t="s">
        <v>1</v>
      </c>
      <c r="F664" s="156" t="s">
        <v>830</v>
      </c>
      <c r="H664" s="157">
        <v>8</v>
      </c>
      <c r="I664" s="158"/>
      <c r="L664" s="154"/>
      <c r="M664" s="159"/>
      <c r="T664" s="160"/>
      <c r="AT664" s="155" t="s">
        <v>135</v>
      </c>
      <c r="AU664" s="155" t="s">
        <v>133</v>
      </c>
      <c r="AV664" s="13" t="s">
        <v>133</v>
      </c>
      <c r="AW664" s="13" t="s">
        <v>30</v>
      </c>
      <c r="AX664" s="13" t="s">
        <v>73</v>
      </c>
      <c r="AY664" s="155" t="s">
        <v>126</v>
      </c>
    </row>
    <row r="665" spans="2:65" s="14" customFormat="1">
      <c r="B665" s="161"/>
      <c r="D665" s="148" t="s">
        <v>135</v>
      </c>
      <c r="E665" s="162" t="s">
        <v>1</v>
      </c>
      <c r="F665" s="163" t="s">
        <v>138</v>
      </c>
      <c r="H665" s="164">
        <v>8</v>
      </c>
      <c r="I665" s="165"/>
      <c r="L665" s="161"/>
      <c r="M665" s="166"/>
      <c r="T665" s="167"/>
      <c r="AT665" s="162" t="s">
        <v>135</v>
      </c>
      <c r="AU665" s="162" t="s">
        <v>133</v>
      </c>
      <c r="AV665" s="14" t="s">
        <v>132</v>
      </c>
      <c r="AW665" s="14" t="s">
        <v>30</v>
      </c>
      <c r="AX665" s="14" t="s">
        <v>81</v>
      </c>
      <c r="AY665" s="162" t="s">
        <v>126</v>
      </c>
    </row>
    <row r="666" spans="2:65" s="1" customFormat="1" ht="16.5" customHeight="1">
      <c r="B666" s="132"/>
      <c r="C666" s="168" t="s">
        <v>831</v>
      </c>
      <c r="D666" s="168" t="s">
        <v>184</v>
      </c>
      <c r="E666" s="169" t="s">
        <v>832</v>
      </c>
      <c r="F666" s="170" t="s">
        <v>833</v>
      </c>
      <c r="G666" s="171" t="s">
        <v>312</v>
      </c>
      <c r="H666" s="172">
        <v>8</v>
      </c>
      <c r="I666" s="173"/>
      <c r="J666" s="174">
        <f>ROUND(I666*H666,2)</f>
        <v>0</v>
      </c>
      <c r="K666" s="175"/>
      <c r="L666" s="176"/>
      <c r="M666" s="177" t="s">
        <v>1</v>
      </c>
      <c r="N666" s="178" t="s">
        <v>39</v>
      </c>
      <c r="P666" s="143">
        <f>O666*H666</f>
        <v>0</v>
      </c>
      <c r="Q666" s="143">
        <v>1.7899999999999999E-2</v>
      </c>
      <c r="R666" s="143">
        <f>Q666*H666</f>
        <v>0.14319999999999999</v>
      </c>
      <c r="S666" s="143">
        <v>0</v>
      </c>
      <c r="T666" s="144">
        <f>S666*H666</f>
        <v>0</v>
      </c>
      <c r="AR666" s="145" t="s">
        <v>296</v>
      </c>
      <c r="AT666" s="145" t="s">
        <v>184</v>
      </c>
      <c r="AU666" s="145" t="s">
        <v>133</v>
      </c>
      <c r="AY666" s="16" t="s">
        <v>126</v>
      </c>
      <c r="BE666" s="146">
        <f>IF(N666="základní",J666,0)</f>
        <v>0</v>
      </c>
      <c r="BF666" s="146">
        <f>IF(N666="snížená",J666,0)</f>
        <v>0</v>
      </c>
      <c r="BG666" s="146">
        <f>IF(N666="zákl. přenesená",J666,0)</f>
        <v>0</v>
      </c>
      <c r="BH666" s="146">
        <f>IF(N666="sníž. přenesená",J666,0)</f>
        <v>0</v>
      </c>
      <c r="BI666" s="146">
        <f>IF(N666="nulová",J666,0)</f>
        <v>0</v>
      </c>
      <c r="BJ666" s="16" t="s">
        <v>133</v>
      </c>
      <c r="BK666" s="146">
        <f>ROUND(I666*H666,2)</f>
        <v>0</v>
      </c>
      <c r="BL666" s="16" t="s">
        <v>207</v>
      </c>
      <c r="BM666" s="145" t="s">
        <v>834</v>
      </c>
    </row>
    <row r="667" spans="2:65" s="1" customFormat="1" ht="24.2" customHeight="1">
      <c r="B667" s="132"/>
      <c r="C667" s="133" t="s">
        <v>835</v>
      </c>
      <c r="D667" s="133" t="s">
        <v>128</v>
      </c>
      <c r="E667" s="134" t="s">
        <v>836</v>
      </c>
      <c r="F667" s="135" t="s">
        <v>837</v>
      </c>
      <c r="G667" s="136" t="s">
        <v>526</v>
      </c>
      <c r="H667" s="179">
        <v>0.98</v>
      </c>
      <c r="I667" s="138"/>
      <c r="J667" s="139">
        <f>ROUND(I667*H667,2)</f>
        <v>0</v>
      </c>
      <c r="K667" s="140"/>
      <c r="L667" s="31"/>
      <c r="M667" s="141" t="s">
        <v>1</v>
      </c>
      <c r="N667" s="142" t="s">
        <v>39</v>
      </c>
      <c r="P667" s="143">
        <f>O667*H667</f>
        <v>0</v>
      </c>
      <c r="Q667" s="143">
        <v>0</v>
      </c>
      <c r="R667" s="143">
        <f>Q667*H667</f>
        <v>0</v>
      </c>
      <c r="S667" s="143">
        <v>0</v>
      </c>
      <c r="T667" s="144">
        <f>S667*H667</f>
        <v>0</v>
      </c>
      <c r="AR667" s="145" t="s">
        <v>207</v>
      </c>
      <c r="AT667" s="145" t="s">
        <v>128</v>
      </c>
      <c r="AU667" s="145" t="s">
        <v>133</v>
      </c>
      <c r="AY667" s="16" t="s">
        <v>126</v>
      </c>
      <c r="BE667" s="146">
        <f>IF(N667="základní",J667,0)</f>
        <v>0</v>
      </c>
      <c r="BF667" s="146">
        <f>IF(N667="snížená",J667,0)</f>
        <v>0</v>
      </c>
      <c r="BG667" s="146">
        <f>IF(N667="zákl. přenesená",J667,0)</f>
        <v>0</v>
      </c>
      <c r="BH667" s="146">
        <f>IF(N667="sníž. přenesená",J667,0)</f>
        <v>0</v>
      </c>
      <c r="BI667" s="146">
        <f>IF(N667="nulová",J667,0)</f>
        <v>0</v>
      </c>
      <c r="BJ667" s="16" t="s">
        <v>133</v>
      </c>
      <c r="BK667" s="146">
        <f>ROUND(I667*H667,2)</f>
        <v>0</v>
      </c>
      <c r="BL667" s="16" t="s">
        <v>207</v>
      </c>
      <c r="BM667" s="145" t="s">
        <v>838</v>
      </c>
    </row>
    <row r="668" spans="2:65" s="1" customFormat="1" ht="33" customHeight="1">
      <c r="B668" s="132"/>
      <c r="C668" s="133" t="s">
        <v>839</v>
      </c>
      <c r="D668" s="133" t="s">
        <v>128</v>
      </c>
      <c r="E668" s="134" t="s">
        <v>840</v>
      </c>
      <c r="F668" s="135" t="s">
        <v>841</v>
      </c>
      <c r="G668" s="136" t="s">
        <v>526</v>
      </c>
      <c r="H668" s="179">
        <v>0.56000000000000005</v>
      </c>
      <c r="I668" s="138"/>
      <c r="J668" s="139">
        <f>ROUND(I668*H668,2)</f>
        <v>0</v>
      </c>
      <c r="K668" s="140"/>
      <c r="L668" s="31"/>
      <c r="M668" s="141" t="s">
        <v>1</v>
      </c>
      <c r="N668" s="142" t="s">
        <v>39</v>
      </c>
      <c r="P668" s="143">
        <f>O668*H668</f>
        <v>0</v>
      </c>
      <c r="Q668" s="143">
        <v>0</v>
      </c>
      <c r="R668" s="143">
        <f>Q668*H668</f>
        <v>0</v>
      </c>
      <c r="S668" s="143">
        <v>0</v>
      </c>
      <c r="T668" s="144">
        <f>S668*H668</f>
        <v>0</v>
      </c>
      <c r="AR668" s="145" t="s">
        <v>207</v>
      </c>
      <c r="AT668" s="145" t="s">
        <v>128</v>
      </c>
      <c r="AU668" s="145" t="s">
        <v>133</v>
      </c>
      <c r="AY668" s="16" t="s">
        <v>126</v>
      </c>
      <c r="BE668" s="146">
        <f>IF(N668="základní",J668,0)</f>
        <v>0</v>
      </c>
      <c r="BF668" s="146">
        <f>IF(N668="snížená",J668,0)</f>
        <v>0</v>
      </c>
      <c r="BG668" s="146">
        <f>IF(N668="zákl. přenesená",J668,0)</f>
        <v>0</v>
      </c>
      <c r="BH668" s="146">
        <f>IF(N668="sníž. přenesená",J668,0)</f>
        <v>0</v>
      </c>
      <c r="BI668" s="146">
        <f>IF(N668="nulová",J668,0)</f>
        <v>0</v>
      </c>
      <c r="BJ668" s="16" t="s">
        <v>133</v>
      </c>
      <c r="BK668" s="146">
        <f>ROUND(I668*H668,2)</f>
        <v>0</v>
      </c>
      <c r="BL668" s="16" t="s">
        <v>207</v>
      </c>
      <c r="BM668" s="145" t="s">
        <v>842</v>
      </c>
    </row>
    <row r="669" spans="2:65" s="11" customFormat="1" ht="22.9" customHeight="1">
      <c r="B669" s="120"/>
      <c r="D669" s="121" t="s">
        <v>72</v>
      </c>
      <c r="E669" s="130" t="s">
        <v>843</v>
      </c>
      <c r="F669" s="130" t="s">
        <v>844</v>
      </c>
      <c r="I669" s="123"/>
      <c r="J669" s="131">
        <f>BK669</f>
        <v>0</v>
      </c>
      <c r="L669" s="120"/>
      <c r="M669" s="125"/>
      <c r="P669" s="126">
        <f>SUM(P670:P674)</f>
        <v>0</v>
      </c>
      <c r="R669" s="126">
        <f>SUM(R670:R674)</f>
        <v>0.35726985</v>
      </c>
      <c r="T669" s="127">
        <f>SUM(T670:T674)</f>
        <v>0</v>
      </c>
      <c r="AR669" s="121" t="s">
        <v>133</v>
      </c>
      <c r="AT669" s="128" t="s">
        <v>72</v>
      </c>
      <c r="AU669" s="128" t="s">
        <v>81</v>
      </c>
      <c r="AY669" s="121" t="s">
        <v>126</v>
      </c>
      <c r="BK669" s="129">
        <f>SUM(BK670:BK674)</f>
        <v>0</v>
      </c>
    </row>
    <row r="670" spans="2:65" s="1" customFormat="1" ht="24.2" customHeight="1">
      <c r="B670" s="132"/>
      <c r="C670" s="133" t="s">
        <v>845</v>
      </c>
      <c r="D670" s="133" t="s">
        <v>128</v>
      </c>
      <c r="E670" s="134" t="s">
        <v>846</v>
      </c>
      <c r="F670" s="135" t="s">
        <v>847</v>
      </c>
      <c r="G670" s="136" t="s">
        <v>131</v>
      </c>
      <c r="H670" s="137">
        <v>793.93299999999999</v>
      </c>
      <c r="I670" s="138"/>
      <c r="J670" s="139">
        <f>ROUND(I670*H670,2)</f>
        <v>0</v>
      </c>
      <c r="K670" s="140"/>
      <c r="L670" s="31"/>
      <c r="M670" s="141" t="s">
        <v>1</v>
      </c>
      <c r="N670" s="142" t="s">
        <v>39</v>
      </c>
      <c r="P670" s="143">
        <f>O670*H670</f>
        <v>0</v>
      </c>
      <c r="Q670" s="143">
        <v>4.4999999999999999E-4</v>
      </c>
      <c r="R670" s="143">
        <f>Q670*H670</f>
        <v>0.35726985</v>
      </c>
      <c r="S670" s="143">
        <v>0</v>
      </c>
      <c r="T670" s="144">
        <f>S670*H670</f>
        <v>0</v>
      </c>
      <c r="AR670" s="145" t="s">
        <v>207</v>
      </c>
      <c r="AT670" s="145" t="s">
        <v>128</v>
      </c>
      <c r="AU670" s="145" t="s">
        <v>133</v>
      </c>
      <c r="AY670" s="16" t="s">
        <v>126</v>
      </c>
      <c r="BE670" s="146">
        <f>IF(N670="základní",J670,0)</f>
        <v>0</v>
      </c>
      <c r="BF670" s="146">
        <f>IF(N670="snížená",J670,0)</f>
        <v>0</v>
      </c>
      <c r="BG670" s="146">
        <f>IF(N670="zákl. přenesená",J670,0)</f>
        <v>0</v>
      </c>
      <c r="BH670" s="146">
        <f>IF(N670="sníž. přenesená",J670,0)</f>
        <v>0</v>
      </c>
      <c r="BI670" s="146">
        <f>IF(N670="nulová",J670,0)</f>
        <v>0</v>
      </c>
      <c r="BJ670" s="16" t="s">
        <v>133</v>
      </c>
      <c r="BK670" s="146">
        <f>ROUND(I670*H670,2)</f>
        <v>0</v>
      </c>
      <c r="BL670" s="16" t="s">
        <v>207</v>
      </c>
      <c r="BM670" s="145" t="s">
        <v>848</v>
      </c>
    </row>
    <row r="671" spans="2:65" s="12" customFormat="1">
      <c r="B671" s="147"/>
      <c r="D671" s="148" t="s">
        <v>135</v>
      </c>
      <c r="E671" s="149" t="s">
        <v>1</v>
      </c>
      <c r="F671" s="150" t="s">
        <v>136</v>
      </c>
      <c r="H671" s="149" t="s">
        <v>1</v>
      </c>
      <c r="I671" s="151"/>
      <c r="L671" s="147"/>
      <c r="M671" s="152"/>
      <c r="T671" s="153"/>
      <c r="AT671" s="149" t="s">
        <v>135</v>
      </c>
      <c r="AU671" s="149" t="s">
        <v>133</v>
      </c>
      <c r="AV671" s="12" t="s">
        <v>81</v>
      </c>
      <c r="AW671" s="12" t="s">
        <v>30</v>
      </c>
      <c r="AX671" s="12" t="s">
        <v>73</v>
      </c>
      <c r="AY671" s="149" t="s">
        <v>126</v>
      </c>
    </row>
    <row r="672" spans="2:65" s="12" customFormat="1">
      <c r="B672" s="147"/>
      <c r="D672" s="148" t="s">
        <v>135</v>
      </c>
      <c r="E672" s="149" t="s">
        <v>1</v>
      </c>
      <c r="F672" s="150" t="s">
        <v>849</v>
      </c>
      <c r="H672" s="149" t="s">
        <v>1</v>
      </c>
      <c r="I672" s="151"/>
      <c r="L672" s="147"/>
      <c r="M672" s="152"/>
      <c r="T672" s="153"/>
      <c r="AT672" s="149" t="s">
        <v>135</v>
      </c>
      <c r="AU672" s="149" t="s">
        <v>133</v>
      </c>
      <c r="AV672" s="12" t="s">
        <v>81</v>
      </c>
      <c r="AW672" s="12" t="s">
        <v>30</v>
      </c>
      <c r="AX672" s="12" t="s">
        <v>73</v>
      </c>
      <c r="AY672" s="149" t="s">
        <v>126</v>
      </c>
    </row>
    <row r="673" spans="2:65" s="13" customFormat="1" ht="22.5">
      <c r="B673" s="154"/>
      <c r="D673" s="148" t="s">
        <v>135</v>
      </c>
      <c r="E673" s="155" t="s">
        <v>1</v>
      </c>
      <c r="F673" s="156" t="s">
        <v>850</v>
      </c>
      <c r="H673" s="157">
        <v>793.93299999999999</v>
      </c>
      <c r="I673" s="158"/>
      <c r="L673" s="154"/>
      <c r="M673" s="159"/>
      <c r="T673" s="160"/>
      <c r="AT673" s="155" t="s">
        <v>135</v>
      </c>
      <c r="AU673" s="155" t="s">
        <v>133</v>
      </c>
      <c r="AV673" s="13" t="s">
        <v>133</v>
      </c>
      <c r="AW673" s="13" t="s">
        <v>30</v>
      </c>
      <c r="AX673" s="13" t="s">
        <v>73</v>
      </c>
      <c r="AY673" s="155" t="s">
        <v>126</v>
      </c>
    </row>
    <row r="674" spans="2:65" s="14" customFormat="1">
      <c r="B674" s="161"/>
      <c r="D674" s="148" t="s">
        <v>135</v>
      </c>
      <c r="E674" s="162" t="s">
        <v>1</v>
      </c>
      <c r="F674" s="163" t="s">
        <v>138</v>
      </c>
      <c r="H674" s="164">
        <v>793.93299999999999</v>
      </c>
      <c r="I674" s="165"/>
      <c r="L674" s="161"/>
      <c r="M674" s="166"/>
      <c r="T674" s="167"/>
      <c r="AT674" s="162" t="s">
        <v>135</v>
      </c>
      <c r="AU674" s="162" t="s">
        <v>133</v>
      </c>
      <c r="AV674" s="14" t="s">
        <v>132</v>
      </c>
      <c r="AW674" s="14" t="s">
        <v>30</v>
      </c>
      <c r="AX674" s="14" t="s">
        <v>81</v>
      </c>
      <c r="AY674" s="162" t="s">
        <v>126</v>
      </c>
    </row>
    <row r="675" spans="2:65" s="11" customFormat="1" ht="25.9" customHeight="1">
      <c r="B675" s="120"/>
      <c r="D675" s="121" t="s">
        <v>72</v>
      </c>
      <c r="E675" s="122" t="s">
        <v>184</v>
      </c>
      <c r="F675" s="122" t="s">
        <v>851</v>
      </c>
      <c r="I675" s="123"/>
      <c r="J675" s="124">
        <f>BK675</f>
        <v>0</v>
      </c>
      <c r="L675" s="120"/>
      <c r="M675" s="125"/>
      <c r="P675" s="126">
        <f>P676</f>
        <v>0</v>
      </c>
      <c r="R675" s="126">
        <f>R676</f>
        <v>0</v>
      </c>
      <c r="T675" s="127">
        <f>T676</f>
        <v>0</v>
      </c>
      <c r="AR675" s="121" t="s">
        <v>142</v>
      </c>
      <c r="AT675" s="128" t="s">
        <v>72</v>
      </c>
      <c r="AU675" s="128" t="s">
        <v>73</v>
      </c>
      <c r="AY675" s="121" t="s">
        <v>126</v>
      </c>
      <c r="BK675" s="129">
        <f>BK676</f>
        <v>0</v>
      </c>
    </row>
    <row r="676" spans="2:65" s="11" customFormat="1" ht="22.9" customHeight="1">
      <c r="B676" s="120"/>
      <c r="D676" s="121" t="s">
        <v>72</v>
      </c>
      <c r="E676" s="130" t="s">
        <v>852</v>
      </c>
      <c r="F676" s="130" t="s">
        <v>853</v>
      </c>
      <c r="I676" s="123"/>
      <c r="J676" s="131">
        <f>BK676</f>
        <v>0</v>
      </c>
      <c r="L676" s="120"/>
      <c r="M676" s="125"/>
      <c r="P676" s="126">
        <f>SUM(P677:P678)</f>
        <v>0</v>
      </c>
      <c r="R676" s="126">
        <f>SUM(R677:R678)</f>
        <v>0</v>
      </c>
      <c r="T676" s="127">
        <f>SUM(T677:T678)</f>
        <v>0</v>
      </c>
      <c r="AR676" s="121" t="s">
        <v>142</v>
      </c>
      <c r="AT676" s="128" t="s">
        <v>72</v>
      </c>
      <c r="AU676" s="128" t="s">
        <v>81</v>
      </c>
      <c r="AY676" s="121" t="s">
        <v>126</v>
      </c>
      <c r="BK676" s="129">
        <f>SUM(BK677:BK678)</f>
        <v>0</v>
      </c>
    </row>
    <row r="677" spans="2:65" s="1" customFormat="1" ht="16.5" customHeight="1">
      <c r="B677" s="132"/>
      <c r="C677" s="133" t="s">
        <v>854</v>
      </c>
      <c r="D677" s="133" t="s">
        <v>128</v>
      </c>
      <c r="E677" s="134" t="s">
        <v>855</v>
      </c>
      <c r="F677" s="135" t="s">
        <v>856</v>
      </c>
      <c r="G677" s="136" t="s">
        <v>393</v>
      </c>
      <c r="H677" s="137">
        <v>1</v>
      </c>
      <c r="I677" s="138"/>
      <c r="J677" s="139">
        <f>ROUND(I677*H677,2)</f>
        <v>0</v>
      </c>
      <c r="K677" s="140"/>
      <c r="L677" s="31"/>
      <c r="M677" s="141" t="s">
        <v>1</v>
      </c>
      <c r="N677" s="142" t="s">
        <v>39</v>
      </c>
      <c r="P677" s="143">
        <f>O677*H677</f>
        <v>0</v>
      </c>
      <c r="Q677" s="143">
        <v>0</v>
      </c>
      <c r="R677" s="143">
        <f>Q677*H677</f>
        <v>0</v>
      </c>
      <c r="S677" s="143">
        <v>0</v>
      </c>
      <c r="T677" s="144">
        <f>S677*H677</f>
        <v>0</v>
      </c>
      <c r="AR677" s="145" t="s">
        <v>444</v>
      </c>
      <c r="AT677" s="145" t="s">
        <v>128</v>
      </c>
      <c r="AU677" s="145" t="s">
        <v>133</v>
      </c>
      <c r="AY677" s="16" t="s">
        <v>126</v>
      </c>
      <c r="BE677" s="146">
        <f>IF(N677="základní",J677,0)</f>
        <v>0</v>
      </c>
      <c r="BF677" s="146">
        <f>IF(N677="snížená",J677,0)</f>
        <v>0</v>
      </c>
      <c r="BG677" s="146">
        <f>IF(N677="zákl. přenesená",J677,0)</f>
        <v>0</v>
      </c>
      <c r="BH677" s="146">
        <f>IF(N677="sníž. přenesená",J677,0)</f>
        <v>0</v>
      </c>
      <c r="BI677" s="146">
        <f>IF(N677="nulová",J677,0)</f>
        <v>0</v>
      </c>
      <c r="BJ677" s="16" t="s">
        <v>133</v>
      </c>
      <c r="BK677" s="146">
        <f>ROUND(I677*H677,2)</f>
        <v>0</v>
      </c>
      <c r="BL677" s="16" t="s">
        <v>444</v>
      </c>
      <c r="BM677" s="145" t="s">
        <v>857</v>
      </c>
    </row>
    <row r="678" spans="2:65" s="1" customFormat="1" ht="16.5" customHeight="1">
      <c r="B678" s="132"/>
      <c r="C678" s="133" t="s">
        <v>858</v>
      </c>
      <c r="D678" s="133" t="s">
        <v>128</v>
      </c>
      <c r="E678" s="134" t="s">
        <v>859</v>
      </c>
      <c r="F678" s="135" t="s">
        <v>860</v>
      </c>
      <c r="G678" s="136" t="s">
        <v>393</v>
      </c>
      <c r="H678" s="137">
        <v>1</v>
      </c>
      <c r="I678" s="138"/>
      <c r="J678" s="139">
        <f>ROUND(I678*H678,2)</f>
        <v>0</v>
      </c>
      <c r="K678" s="140"/>
      <c r="L678" s="31"/>
      <c r="M678" s="180" t="s">
        <v>1</v>
      </c>
      <c r="N678" s="181" t="s">
        <v>39</v>
      </c>
      <c r="O678" s="182"/>
      <c r="P678" s="183">
        <f>O678*H678</f>
        <v>0</v>
      </c>
      <c r="Q678" s="183">
        <v>0</v>
      </c>
      <c r="R678" s="183">
        <f>Q678*H678</f>
        <v>0</v>
      </c>
      <c r="S678" s="183">
        <v>0</v>
      </c>
      <c r="T678" s="184">
        <f>S678*H678</f>
        <v>0</v>
      </c>
      <c r="AR678" s="145" t="s">
        <v>444</v>
      </c>
      <c r="AT678" s="145" t="s">
        <v>128</v>
      </c>
      <c r="AU678" s="145" t="s">
        <v>133</v>
      </c>
      <c r="AY678" s="16" t="s">
        <v>126</v>
      </c>
      <c r="BE678" s="146">
        <f>IF(N678="základní",J678,0)</f>
        <v>0</v>
      </c>
      <c r="BF678" s="146">
        <f>IF(N678="snížená",J678,0)</f>
        <v>0</v>
      </c>
      <c r="BG678" s="146">
        <f>IF(N678="zákl. přenesená",J678,0)</f>
        <v>0</v>
      </c>
      <c r="BH678" s="146">
        <f>IF(N678="sníž. přenesená",J678,0)</f>
        <v>0</v>
      </c>
      <c r="BI678" s="146">
        <f>IF(N678="nulová",J678,0)</f>
        <v>0</v>
      </c>
      <c r="BJ678" s="16" t="s">
        <v>133</v>
      </c>
      <c r="BK678" s="146">
        <f>ROUND(I678*H678,2)</f>
        <v>0</v>
      </c>
      <c r="BL678" s="16" t="s">
        <v>444</v>
      </c>
      <c r="BM678" s="145" t="s">
        <v>861</v>
      </c>
    </row>
    <row r="679" spans="2:65" s="1" customFormat="1" ht="6.95" customHeight="1">
      <c r="B679" s="43"/>
      <c r="C679" s="44"/>
      <c r="D679" s="44"/>
      <c r="E679" s="44"/>
      <c r="F679" s="44"/>
      <c r="G679" s="44"/>
      <c r="H679" s="44"/>
      <c r="I679" s="44"/>
      <c r="J679" s="44"/>
      <c r="K679" s="44"/>
      <c r="L679" s="31"/>
    </row>
  </sheetData>
  <autoFilter ref="C132:K678" xr:uid="{00000000-0009-0000-0000-000001000000}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31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5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6" t="s">
        <v>85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81</v>
      </c>
    </row>
    <row r="4" spans="2:46" ht="24.95" customHeight="1">
      <c r="B4" s="19"/>
      <c r="D4" s="20" t="s">
        <v>86</v>
      </c>
      <c r="L4" s="19"/>
      <c r="M4" s="87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5" t="str">
        <f>'Rekapitulace stavby'!K6</f>
        <v>Stavební úpravy BD Modřany - Pod Sady 1710/30 a 1711/32</v>
      </c>
      <c r="F7" s="226"/>
      <c r="G7" s="226"/>
      <c r="H7" s="226"/>
      <c r="L7" s="19"/>
    </row>
    <row r="8" spans="2:46" s="1" customFormat="1" ht="12" customHeight="1">
      <c r="B8" s="31"/>
      <c r="D8" s="26" t="s">
        <v>87</v>
      </c>
      <c r="L8" s="31"/>
    </row>
    <row r="9" spans="2:46" s="1" customFormat="1" ht="16.5" customHeight="1">
      <c r="B9" s="31"/>
      <c r="E9" s="197" t="s">
        <v>862</v>
      </c>
      <c r="F9" s="224"/>
      <c r="G9" s="224"/>
      <c r="H9" s="224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16. 4. 2025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26</v>
      </c>
      <c r="J15" s="24" t="str">
        <f>IF('Rekapitulace stavby'!AN11="","",'Rekapitulace stavby'!AN11)</f>
        <v/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27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7" t="str">
        <f>'Rekapitulace stavby'!E14</f>
        <v>Vyplň údaj</v>
      </c>
      <c r="F18" s="216"/>
      <c r="G18" s="216"/>
      <c r="H18" s="216"/>
      <c r="I18" s="26" t="s">
        <v>26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29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26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31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26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32</v>
      </c>
      <c r="L26" s="31"/>
    </row>
    <row r="27" spans="2:12" s="7" customFormat="1" ht="16.5" customHeight="1">
      <c r="B27" s="88"/>
      <c r="E27" s="220" t="s">
        <v>1</v>
      </c>
      <c r="F27" s="220"/>
      <c r="G27" s="220"/>
      <c r="H27" s="220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33</v>
      </c>
      <c r="J30" s="65">
        <f>ROUND(J120,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35</v>
      </c>
      <c r="I32" s="34" t="s">
        <v>34</v>
      </c>
      <c r="J32" s="34" t="s">
        <v>36</v>
      </c>
      <c r="L32" s="31"/>
    </row>
    <row r="33" spans="2:12" s="1" customFormat="1" ht="14.45" customHeight="1">
      <c r="B33" s="31"/>
      <c r="D33" s="54" t="s">
        <v>37</v>
      </c>
      <c r="E33" s="26" t="s">
        <v>38</v>
      </c>
      <c r="F33" s="90">
        <f>ROUND((SUM(BE120:BE130)),  2)</f>
        <v>0</v>
      </c>
      <c r="I33" s="91">
        <v>0.21</v>
      </c>
      <c r="J33" s="90">
        <f>ROUND(((SUM(BE120:BE130))*I33),  2)</f>
        <v>0</v>
      </c>
      <c r="L33" s="31"/>
    </row>
    <row r="34" spans="2:12" s="1" customFormat="1" ht="14.45" customHeight="1">
      <c r="B34" s="31"/>
      <c r="E34" s="26" t="s">
        <v>39</v>
      </c>
      <c r="F34" s="90">
        <f>ROUND((SUM(BF120:BF130)),  2)</f>
        <v>0</v>
      </c>
      <c r="I34" s="91">
        <v>0.12</v>
      </c>
      <c r="J34" s="90">
        <f>ROUND(((SUM(BF120:BF130))*I34),  2)</f>
        <v>0</v>
      </c>
      <c r="L34" s="31"/>
    </row>
    <row r="35" spans="2:12" s="1" customFormat="1" ht="14.45" hidden="1" customHeight="1">
      <c r="B35" s="31"/>
      <c r="E35" s="26" t="s">
        <v>40</v>
      </c>
      <c r="F35" s="90">
        <f>ROUND((SUM(BG120:BG130)),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41</v>
      </c>
      <c r="F36" s="90">
        <f>ROUND((SUM(BH120:BH130)),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42</v>
      </c>
      <c r="F37" s="90">
        <f>ROUND((SUM(BI120:BI130)),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43</v>
      </c>
      <c r="E39" s="56"/>
      <c r="F39" s="56"/>
      <c r="G39" s="94" t="s">
        <v>44</v>
      </c>
      <c r="H39" s="95" t="s">
        <v>45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31"/>
      <c r="D61" s="42" t="s">
        <v>48</v>
      </c>
      <c r="E61" s="33"/>
      <c r="F61" s="98" t="s">
        <v>49</v>
      </c>
      <c r="G61" s="42" t="s">
        <v>48</v>
      </c>
      <c r="H61" s="33"/>
      <c r="I61" s="33"/>
      <c r="J61" s="99" t="s">
        <v>49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31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31"/>
      <c r="D76" s="42" t="s">
        <v>48</v>
      </c>
      <c r="E76" s="33"/>
      <c r="F76" s="98" t="s">
        <v>49</v>
      </c>
      <c r="G76" s="42" t="s">
        <v>48</v>
      </c>
      <c r="H76" s="33"/>
      <c r="I76" s="33"/>
      <c r="J76" s="99" t="s">
        <v>49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89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5" t="str">
        <f>E7</f>
        <v>Stavební úpravy BD Modřany - Pod Sady 1710/30 a 1711/32</v>
      </c>
      <c r="F85" s="226"/>
      <c r="G85" s="226"/>
      <c r="H85" s="226"/>
      <c r="L85" s="31"/>
    </row>
    <row r="86" spans="2:47" s="1" customFormat="1" ht="12" customHeight="1">
      <c r="B86" s="31"/>
      <c r="C86" s="26" t="s">
        <v>87</v>
      </c>
      <c r="L86" s="31"/>
    </row>
    <row r="87" spans="2:47" s="1" customFormat="1" ht="16.5" customHeight="1">
      <c r="B87" s="31"/>
      <c r="E87" s="197" t="str">
        <f>E9</f>
        <v>901 - VON</v>
      </c>
      <c r="F87" s="224"/>
      <c r="G87" s="224"/>
      <c r="H87" s="224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16. 4. 2025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 xml:space="preserve"> </v>
      </c>
      <c r="I91" s="26" t="s">
        <v>29</v>
      </c>
      <c r="J91" s="29" t="str">
        <f>E21</f>
        <v xml:space="preserve"> </v>
      </c>
      <c r="L91" s="31"/>
    </row>
    <row r="92" spans="2:47" s="1" customFormat="1" ht="15.2" customHeight="1">
      <c r="B92" s="31"/>
      <c r="C92" s="26" t="s">
        <v>27</v>
      </c>
      <c r="F92" s="24" t="str">
        <f>IF(E18="","",E18)</f>
        <v>Vyplň údaj</v>
      </c>
      <c r="I92" s="26" t="s">
        <v>31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90</v>
      </c>
      <c r="D94" s="92"/>
      <c r="E94" s="92"/>
      <c r="F94" s="92"/>
      <c r="G94" s="92"/>
      <c r="H94" s="92"/>
      <c r="I94" s="92"/>
      <c r="J94" s="101" t="s">
        <v>91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92</v>
      </c>
      <c r="J96" s="65">
        <f>J120</f>
        <v>0</v>
      </c>
      <c r="L96" s="31"/>
      <c r="AU96" s="16" t="s">
        <v>93</v>
      </c>
    </row>
    <row r="97" spans="2:12" s="8" customFormat="1" ht="24.95" customHeight="1">
      <c r="B97" s="103"/>
      <c r="D97" s="104" t="s">
        <v>863</v>
      </c>
      <c r="E97" s="105"/>
      <c r="F97" s="105"/>
      <c r="G97" s="105"/>
      <c r="H97" s="105"/>
      <c r="I97" s="105"/>
      <c r="J97" s="106">
        <f>J121</f>
        <v>0</v>
      </c>
      <c r="L97" s="103"/>
    </row>
    <row r="98" spans="2:12" s="9" customFormat="1" ht="19.899999999999999" customHeight="1">
      <c r="B98" s="107"/>
      <c r="D98" s="108" t="s">
        <v>864</v>
      </c>
      <c r="E98" s="109"/>
      <c r="F98" s="109"/>
      <c r="G98" s="109"/>
      <c r="H98" s="109"/>
      <c r="I98" s="109"/>
      <c r="J98" s="110">
        <f>J122</f>
        <v>0</v>
      </c>
      <c r="L98" s="107"/>
    </row>
    <row r="99" spans="2:12" s="9" customFormat="1" ht="19.899999999999999" customHeight="1">
      <c r="B99" s="107"/>
      <c r="D99" s="108" t="s">
        <v>865</v>
      </c>
      <c r="E99" s="109"/>
      <c r="F99" s="109"/>
      <c r="G99" s="109"/>
      <c r="H99" s="109"/>
      <c r="I99" s="109"/>
      <c r="J99" s="110">
        <f>J127</f>
        <v>0</v>
      </c>
      <c r="L99" s="107"/>
    </row>
    <row r="100" spans="2:12" s="9" customFormat="1" ht="19.899999999999999" customHeight="1">
      <c r="B100" s="107"/>
      <c r="D100" s="108" t="s">
        <v>866</v>
      </c>
      <c r="E100" s="109"/>
      <c r="F100" s="109"/>
      <c r="G100" s="109"/>
      <c r="H100" s="109"/>
      <c r="I100" s="109"/>
      <c r="J100" s="110">
        <f>J129</f>
        <v>0</v>
      </c>
      <c r="L100" s="107"/>
    </row>
    <row r="101" spans="2:12" s="1" customFormat="1" ht="21.75" customHeight="1">
      <c r="B101" s="31"/>
      <c r="L101" s="31"/>
    </row>
    <row r="102" spans="2:12" s="1" customFormat="1" ht="6.95" customHeight="1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31"/>
    </row>
    <row r="106" spans="2:12" s="1" customFormat="1" ht="6.95" customHeight="1"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31"/>
    </row>
    <row r="107" spans="2:12" s="1" customFormat="1" ht="24.95" customHeight="1">
      <c r="B107" s="31"/>
      <c r="C107" s="20" t="s">
        <v>111</v>
      </c>
      <c r="L107" s="31"/>
    </row>
    <row r="108" spans="2:12" s="1" customFormat="1" ht="6.95" customHeight="1">
      <c r="B108" s="31"/>
      <c r="L108" s="31"/>
    </row>
    <row r="109" spans="2:12" s="1" customFormat="1" ht="12" customHeight="1">
      <c r="B109" s="31"/>
      <c r="C109" s="26" t="s">
        <v>16</v>
      </c>
      <c r="L109" s="31"/>
    </row>
    <row r="110" spans="2:12" s="1" customFormat="1" ht="16.5" customHeight="1">
      <c r="B110" s="31"/>
      <c r="E110" s="225" t="str">
        <f>E7</f>
        <v>Stavební úpravy BD Modřany - Pod Sady 1710/30 a 1711/32</v>
      </c>
      <c r="F110" s="226"/>
      <c r="G110" s="226"/>
      <c r="H110" s="226"/>
      <c r="L110" s="31"/>
    </row>
    <row r="111" spans="2:12" s="1" customFormat="1" ht="12" customHeight="1">
      <c r="B111" s="31"/>
      <c r="C111" s="26" t="s">
        <v>87</v>
      </c>
      <c r="L111" s="31"/>
    </row>
    <row r="112" spans="2:12" s="1" customFormat="1" ht="16.5" customHeight="1">
      <c r="B112" s="31"/>
      <c r="E112" s="197" t="str">
        <f>E9</f>
        <v>901 - VON</v>
      </c>
      <c r="F112" s="224"/>
      <c r="G112" s="224"/>
      <c r="H112" s="224"/>
      <c r="L112" s="31"/>
    </row>
    <row r="113" spans="2:65" s="1" customFormat="1" ht="6.95" customHeight="1">
      <c r="B113" s="31"/>
      <c r="L113" s="31"/>
    </row>
    <row r="114" spans="2:65" s="1" customFormat="1" ht="12" customHeight="1">
      <c r="B114" s="31"/>
      <c r="C114" s="26" t="s">
        <v>20</v>
      </c>
      <c r="F114" s="24" t="str">
        <f>F12</f>
        <v xml:space="preserve"> </v>
      </c>
      <c r="I114" s="26" t="s">
        <v>22</v>
      </c>
      <c r="J114" s="51" t="str">
        <f>IF(J12="","",J12)</f>
        <v>16. 4. 2025</v>
      </c>
      <c r="L114" s="31"/>
    </row>
    <row r="115" spans="2:65" s="1" customFormat="1" ht="6.95" customHeight="1">
      <c r="B115" s="31"/>
      <c r="L115" s="31"/>
    </row>
    <row r="116" spans="2:65" s="1" customFormat="1" ht="15.2" customHeight="1">
      <c r="B116" s="31"/>
      <c r="C116" s="26" t="s">
        <v>24</v>
      </c>
      <c r="F116" s="24" t="str">
        <f>E15</f>
        <v xml:space="preserve"> </v>
      </c>
      <c r="I116" s="26" t="s">
        <v>29</v>
      </c>
      <c r="J116" s="29" t="str">
        <f>E21</f>
        <v xml:space="preserve"> </v>
      </c>
      <c r="L116" s="31"/>
    </row>
    <row r="117" spans="2:65" s="1" customFormat="1" ht="15.2" customHeight="1">
      <c r="B117" s="31"/>
      <c r="C117" s="26" t="s">
        <v>27</v>
      </c>
      <c r="F117" s="24" t="str">
        <f>IF(E18="","",E18)</f>
        <v>Vyplň údaj</v>
      </c>
      <c r="I117" s="26" t="s">
        <v>31</v>
      </c>
      <c r="J117" s="29" t="str">
        <f>E24</f>
        <v xml:space="preserve"> </v>
      </c>
      <c r="L117" s="31"/>
    </row>
    <row r="118" spans="2:65" s="1" customFormat="1" ht="10.35" customHeight="1">
      <c r="B118" s="31"/>
      <c r="L118" s="31"/>
    </row>
    <row r="119" spans="2:65" s="10" customFormat="1" ht="29.25" customHeight="1">
      <c r="B119" s="111"/>
      <c r="C119" s="112" t="s">
        <v>112</v>
      </c>
      <c r="D119" s="113" t="s">
        <v>58</v>
      </c>
      <c r="E119" s="113" t="s">
        <v>54</v>
      </c>
      <c r="F119" s="113" t="s">
        <v>55</v>
      </c>
      <c r="G119" s="113" t="s">
        <v>113</v>
      </c>
      <c r="H119" s="113" t="s">
        <v>114</v>
      </c>
      <c r="I119" s="113" t="s">
        <v>115</v>
      </c>
      <c r="J119" s="114" t="s">
        <v>91</v>
      </c>
      <c r="K119" s="115" t="s">
        <v>116</v>
      </c>
      <c r="L119" s="111"/>
      <c r="M119" s="58" t="s">
        <v>1</v>
      </c>
      <c r="N119" s="59" t="s">
        <v>37</v>
      </c>
      <c r="O119" s="59" t="s">
        <v>117</v>
      </c>
      <c r="P119" s="59" t="s">
        <v>118</v>
      </c>
      <c r="Q119" s="59" t="s">
        <v>119</v>
      </c>
      <c r="R119" s="59" t="s">
        <v>120</v>
      </c>
      <c r="S119" s="59" t="s">
        <v>121</v>
      </c>
      <c r="T119" s="60" t="s">
        <v>122</v>
      </c>
    </row>
    <row r="120" spans="2:65" s="1" customFormat="1" ht="22.9" customHeight="1">
      <c r="B120" s="31"/>
      <c r="C120" s="63" t="s">
        <v>123</v>
      </c>
      <c r="J120" s="116">
        <f>BK120</f>
        <v>0</v>
      </c>
      <c r="L120" s="31"/>
      <c r="M120" s="61"/>
      <c r="N120" s="52"/>
      <c r="O120" s="52"/>
      <c r="P120" s="117">
        <f>P121</f>
        <v>0</v>
      </c>
      <c r="Q120" s="52"/>
      <c r="R120" s="117">
        <f>R121</f>
        <v>0</v>
      </c>
      <c r="S120" s="52"/>
      <c r="T120" s="118">
        <f>T121</f>
        <v>0</v>
      </c>
      <c r="AT120" s="16" t="s">
        <v>72</v>
      </c>
      <c r="AU120" s="16" t="s">
        <v>93</v>
      </c>
      <c r="BK120" s="119">
        <f>BK121</f>
        <v>0</v>
      </c>
    </row>
    <row r="121" spans="2:65" s="11" customFormat="1" ht="25.9" customHeight="1">
      <c r="B121" s="120"/>
      <c r="D121" s="121" t="s">
        <v>72</v>
      </c>
      <c r="E121" s="122" t="s">
        <v>867</v>
      </c>
      <c r="F121" s="122" t="s">
        <v>868</v>
      </c>
      <c r="I121" s="123"/>
      <c r="J121" s="124">
        <f>BK121</f>
        <v>0</v>
      </c>
      <c r="L121" s="120"/>
      <c r="M121" s="125"/>
      <c r="P121" s="126">
        <f>P122+P127+P129</f>
        <v>0</v>
      </c>
      <c r="R121" s="126">
        <f>R122+R127+R129</f>
        <v>0</v>
      </c>
      <c r="T121" s="127">
        <f>T122+T127+T129</f>
        <v>0</v>
      </c>
      <c r="AR121" s="121" t="s">
        <v>153</v>
      </c>
      <c r="AT121" s="128" t="s">
        <v>72</v>
      </c>
      <c r="AU121" s="128" t="s">
        <v>73</v>
      </c>
      <c r="AY121" s="121" t="s">
        <v>126</v>
      </c>
      <c r="BK121" s="129">
        <f>BK122+BK127+BK129</f>
        <v>0</v>
      </c>
    </row>
    <row r="122" spans="2:65" s="11" customFormat="1" ht="22.9" customHeight="1">
      <c r="B122" s="120"/>
      <c r="D122" s="121" t="s">
        <v>72</v>
      </c>
      <c r="E122" s="130" t="s">
        <v>869</v>
      </c>
      <c r="F122" s="130" t="s">
        <v>870</v>
      </c>
      <c r="I122" s="123"/>
      <c r="J122" s="131">
        <f>BK122</f>
        <v>0</v>
      </c>
      <c r="L122" s="120"/>
      <c r="M122" s="125"/>
      <c r="P122" s="126">
        <f>SUM(P123:P126)</f>
        <v>0</v>
      </c>
      <c r="R122" s="126">
        <f>SUM(R123:R126)</f>
        <v>0</v>
      </c>
      <c r="T122" s="127">
        <f>SUM(T123:T126)</f>
        <v>0</v>
      </c>
      <c r="AR122" s="121" t="s">
        <v>153</v>
      </c>
      <c r="AT122" s="128" t="s">
        <v>72</v>
      </c>
      <c r="AU122" s="128" t="s">
        <v>81</v>
      </c>
      <c r="AY122" s="121" t="s">
        <v>126</v>
      </c>
      <c r="BK122" s="129">
        <f>SUM(BK123:BK126)</f>
        <v>0</v>
      </c>
    </row>
    <row r="123" spans="2:65" s="1" customFormat="1" ht="24.2" customHeight="1">
      <c r="B123" s="132"/>
      <c r="C123" s="133" t="s">
        <v>81</v>
      </c>
      <c r="D123" s="133" t="s">
        <v>128</v>
      </c>
      <c r="E123" s="134" t="s">
        <v>871</v>
      </c>
      <c r="F123" s="135" t="s">
        <v>872</v>
      </c>
      <c r="G123" s="136" t="s">
        <v>393</v>
      </c>
      <c r="H123" s="137">
        <v>1</v>
      </c>
      <c r="I123" s="138"/>
      <c r="J123" s="139">
        <f>ROUND(I123*H123,2)</f>
        <v>0</v>
      </c>
      <c r="K123" s="140"/>
      <c r="L123" s="31"/>
      <c r="M123" s="141" t="s">
        <v>1</v>
      </c>
      <c r="N123" s="142" t="s">
        <v>39</v>
      </c>
      <c r="P123" s="143">
        <f>O123*H123</f>
        <v>0</v>
      </c>
      <c r="Q123" s="143">
        <v>0</v>
      </c>
      <c r="R123" s="143">
        <f>Q123*H123</f>
        <v>0</v>
      </c>
      <c r="S123" s="143">
        <v>0</v>
      </c>
      <c r="T123" s="144">
        <f>S123*H123</f>
        <v>0</v>
      </c>
      <c r="AR123" s="145" t="s">
        <v>132</v>
      </c>
      <c r="AT123" s="145" t="s">
        <v>128</v>
      </c>
      <c r="AU123" s="145" t="s">
        <v>133</v>
      </c>
      <c r="AY123" s="16" t="s">
        <v>126</v>
      </c>
      <c r="BE123" s="146">
        <f>IF(N123="základní",J123,0)</f>
        <v>0</v>
      </c>
      <c r="BF123" s="146">
        <f>IF(N123="snížená",J123,0)</f>
        <v>0</v>
      </c>
      <c r="BG123" s="146">
        <f>IF(N123="zákl. přenesená",J123,0)</f>
        <v>0</v>
      </c>
      <c r="BH123" s="146">
        <f>IF(N123="sníž. přenesená",J123,0)</f>
        <v>0</v>
      </c>
      <c r="BI123" s="146">
        <f>IF(N123="nulová",J123,0)</f>
        <v>0</v>
      </c>
      <c r="BJ123" s="16" t="s">
        <v>133</v>
      </c>
      <c r="BK123" s="146">
        <f>ROUND(I123*H123,2)</f>
        <v>0</v>
      </c>
      <c r="BL123" s="16" t="s">
        <v>132</v>
      </c>
      <c r="BM123" s="145" t="s">
        <v>873</v>
      </c>
    </row>
    <row r="124" spans="2:65" s="1" customFormat="1" ht="16.5" customHeight="1">
      <c r="B124" s="132"/>
      <c r="C124" s="133" t="s">
        <v>133</v>
      </c>
      <c r="D124" s="133" t="s">
        <v>128</v>
      </c>
      <c r="E124" s="134" t="s">
        <v>874</v>
      </c>
      <c r="F124" s="135" t="s">
        <v>875</v>
      </c>
      <c r="G124" s="136" t="s">
        <v>393</v>
      </c>
      <c r="H124" s="137">
        <v>1</v>
      </c>
      <c r="I124" s="138"/>
      <c r="J124" s="139">
        <f>ROUND(I124*H124,2)</f>
        <v>0</v>
      </c>
      <c r="K124" s="140"/>
      <c r="L124" s="31"/>
      <c r="M124" s="141" t="s">
        <v>1</v>
      </c>
      <c r="N124" s="142" t="s">
        <v>39</v>
      </c>
      <c r="P124" s="143">
        <f>O124*H124</f>
        <v>0</v>
      </c>
      <c r="Q124" s="143">
        <v>0</v>
      </c>
      <c r="R124" s="143">
        <f>Q124*H124</f>
        <v>0</v>
      </c>
      <c r="S124" s="143">
        <v>0</v>
      </c>
      <c r="T124" s="144">
        <f>S124*H124</f>
        <v>0</v>
      </c>
      <c r="AR124" s="145" t="s">
        <v>132</v>
      </c>
      <c r="AT124" s="145" t="s">
        <v>128</v>
      </c>
      <c r="AU124" s="145" t="s">
        <v>133</v>
      </c>
      <c r="AY124" s="16" t="s">
        <v>126</v>
      </c>
      <c r="BE124" s="146">
        <f>IF(N124="základní",J124,0)</f>
        <v>0</v>
      </c>
      <c r="BF124" s="146">
        <f>IF(N124="snížená",J124,0)</f>
        <v>0</v>
      </c>
      <c r="BG124" s="146">
        <f>IF(N124="zákl. přenesená",J124,0)</f>
        <v>0</v>
      </c>
      <c r="BH124" s="146">
        <f>IF(N124="sníž. přenesená",J124,0)</f>
        <v>0</v>
      </c>
      <c r="BI124" s="146">
        <f>IF(N124="nulová",J124,0)</f>
        <v>0</v>
      </c>
      <c r="BJ124" s="16" t="s">
        <v>133</v>
      </c>
      <c r="BK124" s="146">
        <f>ROUND(I124*H124,2)</f>
        <v>0</v>
      </c>
      <c r="BL124" s="16" t="s">
        <v>132</v>
      </c>
      <c r="BM124" s="145" t="s">
        <v>876</v>
      </c>
    </row>
    <row r="125" spans="2:65" s="1" customFormat="1" ht="16.5" customHeight="1">
      <c r="B125" s="132"/>
      <c r="C125" s="133" t="s">
        <v>142</v>
      </c>
      <c r="D125" s="133" t="s">
        <v>128</v>
      </c>
      <c r="E125" s="134" t="s">
        <v>877</v>
      </c>
      <c r="F125" s="135" t="s">
        <v>878</v>
      </c>
      <c r="G125" s="136" t="s">
        <v>393</v>
      </c>
      <c r="H125" s="137">
        <v>1</v>
      </c>
      <c r="I125" s="138"/>
      <c r="J125" s="139">
        <f>ROUND(I125*H125,2)</f>
        <v>0</v>
      </c>
      <c r="K125" s="140"/>
      <c r="L125" s="31"/>
      <c r="M125" s="141" t="s">
        <v>1</v>
      </c>
      <c r="N125" s="142" t="s">
        <v>39</v>
      </c>
      <c r="P125" s="143">
        <f>O125*H125</f>
        <v>0</v>
      </c>
      <c r="Q125" s="143">
        <v>0</v>
      </c>
      <c r="R125" s="143">
        <f>Q125*H125</f>
        <v>0</v>
      </c>
      <c r="S125" s="143">
        <v>0</v>
      </c>
      <c r="T125" s="144">
        <f>S125*H125</f>
        <v>0</v>
      </c>
      <c r="AR125" s="145" t="s">
        <v>132</v>
      </c>
      <c r="AT125" s="145" t="s">
        <v>128</v>
      </c>
      <c r="AU125" s="145" t="s">
        <v>133</v>
      </c>
      <c r="AY125" s="16" t="s">
        <v>126</v>
      </c>
      <c r="BE125" s="146">
        <f>IF(N125="základní",J125,0)</f>
        <v>0</v>
      </c>
      <c r="BF125" s="146">
        <f>IF(N125="snížená",J125,0)</f>
        <v>0</v>
      </c>
      <c r="BG125" s="146">
        <f>IF(N125="zákl. přenesená",J125,0)</f>
        <v>0</v>
      </c>
      <c r="BH125" s="146">
        <f>IF(N125="sníž. přenesená",J125,0)</f>
        <v>0</v>
      </c>
      <c r="BI125" s="146">
        <f>IF(N125="nulová",J125,0)</f>
        <v>0</v>
      </c>
      <c r="BJ125" s="16" t="s">
        <v>133</v>
      </c>
      <c r="BK125" s="146">
        <f>ROUND(I125*H125,2)</f>
        <v>0</v>
      </c>
      <c r="BL125" s="16" t="s">
        <v>132</v>
      </c>
      <c r="BM125" s="145" t="s">
        <v>879</v>
      </c>
    </row>
    <row r="126" spans="2:65" s="1" customFormat="1" ht="16.5" customHeight="1">
      <c r="B126" s="132"/>
      <c r="C126" s="133" t="s">
        <v>132</v>
      </c>
      <c r="D126" s="133" t="s">
        <v>128</v>
      </c>
      <c r="E126" s="134" t="s">
        <v>880</v>
      </c>
      <c r="F126" s="135" t="s">
        <v>881</v>
      </c>
      <c r="G126" s="136" t="s">
        <v>393</v>
      </c>
      <c r="H126" s="137">
        <v>1</v>
      </c>
      <c r="I126" s="138"/>
      <c r="J126" s="139">
        <f>ROUND(I126*H126,2)</f>
        <v>0</v>
      </c>
      <c r="K126" s="140"/>
      <c r="L126" s="31"/>
      <c r="M126" s="141" t="s">
        <v>1</v>
      </c>
      <c r="N126" s="142" t="s">
        <v>39</v>
      </c>
      <c r="P126" s="143">
        <f>O126*H126</f>
        <v>0</v>
      </c>
      <c r="Q126" s="143">
        <v>0</v>
      </c>
      <c r="R126" s="143">
        <f>Q126*H126</f>
        <v>0</v>
      </c>
      <c r="S126" s="143">
        <v>0</v>
      </c>
      <c r="T126" s="144">
        <f>S126*H126</f>
        <v>0</v>
      </c>
      <c r="AR126" s="145" t="s">
        <v>132</v>
      </c>
      <c r="AT126" s="145" t="s">
        <v>128</v>
      </c>
      <c r="AU126" s="145" t="s">
        <v>133</v>
      </c>
      <c r="AY126" s="16" t="s">
        <v>126</v>
      </c>
      <c r="BE126" s="146">
        <f>IF(N126="základní",J126,0)</f>
        <v>0</v>
      </c>
      <c r="BF126" s="146">
        <f>IF(N126="snížená",J126,0)</f>
        <v>0</v>
      </c>
      <c r="BG126" s="146">
        <f>IF(N126="zákl. přenesená",J126,0)</f>
        <v>0</v>
      </c>
      <c r="BH126" s="146">
        <f>IF(N126="sníž. přenesená",J126,0)</f>
        <v>0</v>
      </c>
      <c r="BI126" s="146">
        <f>IF(N126="nulová",J126,0)</f>
        <v>0</v>
      </c>
      <c r="BJ126" s="16" t="s">
        <v>133</v>
      </c>
      <c r="BK126" s="146">
        <f>ROUND(I126*H126,2)</f>
        <v>0</v>
      </c>
      <c r="BL126" s="16" t="s">
        <v>132</v>
      </c>
      <c r="BM126" s="145" t="s">
        <v>882</v>
      </c>
    </row>
    <row r="127" spans="2:65" s="11" customFormat="1" ht="22.9" customHeight="1">
      <c r="B127" s="120"/>
      <c r="D127" s="121" t="s">
        <v>72</v>
      </c>
      <c r="E127" s="130" t="s">
        <v>883</v>
      </c>
      <c r="F127" s="130" t="s">
        <v>884</v>
      </c>
      <c r="I127" s="123"/>
      <c r="J127" s="131">
        <f>BK127</f>
        <v>0</v>
      </c>
      <c r="L127" s="120"/>
      <c r="M127" s="125"/>
      <c r="P127" s="126">
        <f>P128</f>
        <v>0</v>
      </c>
      <c r="R127" s="126">
        <f>R128</f>
        <v>0</v>
      </c>
      <c r="T127" s="127">
        <f>T128</f>
        <v>0</v>
      </c>
      <c r="AR127" s="121" t="s">
        <v>153</v>
      </c>
      <c r="AT127" s="128" t="s">
        <v>72</v>
      </c>
      <c r="AU127" s="128" t="s">
        <v>81</v>
      </c>
      <c r="AY127" s="121" t="s">
        <v>126</v>
      </c>
      <c r="BK127" s="129">
        <f>BK128</f>
        <v>0</v>
      </c>
    </row>
    <row r="128" spans="2:65" s="1" customFormat="1" ht="16.5" customHeight="1">
      <c r="B128" s="132"/>
      <c r="C128" s="133" t="s">
        <v>153</v>
      </c>
      <c r="D128" s="133" t="s">
        <v>128</v>
      </c>
      <c r="E128" s="134" t="s">
        <v>885</v>
      </c>
      <c r="F128" s="135" t="s">
        <v>884</v>
      </c>
      <c r="G128" s="136" t="s">
        <v>393</v>
      </c>
      <c r="H128" s="137">
        <v>1</v>
      </c>
      <c r="I128" s="138"/>
      <c r="J128" s="139">
        <f>ROUND(I128*H128,2)</f>
        <v>0</v>
      </c>
      <c r="K128" s="140"/>
      <c r="L128" s="31"/>
      <c r="M128" s="141" t="s">
        <v>1</v>
      </c>
      <c r="N128" s="142" t="s">
        <v>39</v>
      </c>
      <c r="P128" s="143">
        <f>O128*H128</f>
        <v>0</v>
      </c>
      <c r="Q128" s="143">
        <v>0</v>
      </c>
      <c r="R128" s="143">
        <f>Q128*H128</f>
        <v>0</v>
      </c>
      <c r="S128" s="143">
        <v>0</v>
      </c>
      <c r="T128" s="144">
        <f>S128*H128</f>
        <v>0</v>
      </c>
      <c r="AR128" s="145" t="s">
        <v>132</v>
      </c>
      <c r="AT128" s="145" t="s">
        <v>128</v>
      </c>
      <c r="AU128" s="145" t="s">
        <v>133</v>
      </c>
      <c r="AY128" s="16" t="s">
        <v>126</v>
      </c>
      <c r="BE128" s="146">
        <f>IF(N128="základní",J128,0)</f>
        <v>0</v>
      </c>
      <c r="BF128" s="146">
        <f>IF(N128="snížená",J128,0)</f>
        <v>0</v>
      </c>
      <c r="BG128" s="146">
        <f>IF(N128="zákl. přenesená",J128,0)</f>
        <v>0</v>
      </c>
      <c r="BH128" s="146">
        <f>IF(N128="sníž. přenesená",J128,0)</f>
        <v>0</v>
      </c>
      <c r="BI128" s="146">
        <f>IF(N128="nulová",J128,0)</f>
        <v>0</v>
      </c>
      <c r="BJ128" s="16" t="s">
        <v>133</v>
      </c>
      <c r="BK128" s="146">
        <f>ROUND(I128*H128,2)</f>
        <v>0</v>
      </c>
      <c r="BL128" s="16" t="s">
        <v>132</v>
      </c>
      <c r="BM128" s="145" t="s">
        <v>886</v>
      </c>
    </row>
    <row r="129" spans="2:65" s="11" customFormat="1" ht="22.9" customHeight="1">
      <c r="B129" s="120"/>
      <c r="D129" s="121" t="s">
        <v>72</v>
      </c>
      <c r="E129" s="130" t="s">
        <v>887</v>
      </c>
      <c r="F129" s="130" t="s">
        <v>888</v>
      </c>
      <c r="I129" s="123"/>
      <c r="J129" s="131">
        <f>BK129</f>
        <v>0</v>
      </c>
      <c r="L129" s="120"/>
      <c r="M129" s="125"/>
      <c r="P129" s="126">
        <f>P130</f>
        <v>0</v>
      </c>
      <c r="R129" s="126">
        <f>R130</f>
        <v>0</v>
      </c>
      <c r="T129" s="127">
        <f>T130</f>
        <v>0</v>
      </c>
      <c r="AR129" s="121" t="s">
        <v>153</v>
      </c>
      <c r="AT129" s="128" t="s">
        <v>72</v>
      </c>
      <c r="AU129" s="128" t="s">
        <v>81</v>
      </c>
      <c r="AY129" s="121" t="s">
        <v>126</v>
      </c>
      <c r="BK129" s="129">
        <f>BK130</f>
        <v>0</v>
      </c>
    </row>
    <row r="130" spans="2:65" s="1" customFormat="1" ht="16.5" customHeight="1">
      <c r="B130" s="132"/>
      <c r="C130" s="133" t="s">
        <v>158</v>
      </c>
      <c r="D130" s="133" t="s">
        <v>128</v>
      </c>
      <c r="E130" s="134" t="s">
        <v>889</v>
      </c>
      <c r="F130" s="135" t="s">
        <v>888</v>
      </c>
      <c r="G130" s="136" t="s">
        <v>393</v>
      </c>
      <c r="H130" s="137">
        <v>1</v>
      </c>
      <c r="I130" s="138"/>
      <c r="J130" s="139">
        <f>ROUND(I130*H130,2)</f>
        <v>0</v>
      </c>
      <c r="K130" s="140"/>
      <c r="L130" s="31"/>
      <c r="M130" s="180" t="s">
        <v>1</v>
      </c>
      <c r="N130" s="181" t="s">
        <v>39</v>
      </c>
      <c r="O130" s="182"/>
      <c r="P130" s="183">
        <f>O130*H130</f>
        <v>0</v>
      </c>
      <c r="Q130" s="183">
        <v>0</v>
      </c>
      <c r="R130" s="183">
        <f>Q130*H130</f>
        <v>0</v>
      </c>
      <c r="S130" s="183">
        <v>0</v>
      </c>
      <c r="T130" s="184">
        <f>S130*H130</f>
        <v>0</v>
      </c>
      <c r="AR130" s="145" t="s">
        <v>890</v>
      </c>
      <c r="AT130" s="145" t="s">
        <v>128</v>
      </c>
      <c r="AU130" s="145" t="s">
        <v>133</v>
      </c>
      <c r="AY130" s="16" t="s">
        <v>126</v>
      </c>
      <c r="BE130" s="146">
        <f>IF(N130="základní",J130,0)</f>
        <v>0</v>
      </c>
      <c r="BF130" s="146">
        <f>IF(N130="snížená",J130,0)</f>
        <v>0</v>
      </c>
      <c r="BG130" s="146">
        <f>IF(N130="zákl. přenesená",J130,0)</f>
        <v>0</v>
      </c>
      <c r="BH130" s="146">
        <f>IF(N130="sníž. přenesená",J130,0)</f>
        <v>0</v>
      </c>
      <c r="BI130" s="146">
        <f>IF(N130="nulová",J130,0)</f>
        <v>0</v>
      </c>
      <c r="BJ130" s="16" t="s">
        <v>133</v>
      </c>
      <c r="BK130" s="146">
        <f>ROUND(I130*H130,2)</f>
        <v>0</v>
      </c>
      <c r="BL130" s="16" t="s">
        <v>890</v>
      </c>
      <c r="BM130" s="145" t="s">
        <v>891</v>
      </c>
    </row>
    <row r="131" spans="2:65" s="1" customFormat="1" ht="6.95" customHeight="1">
      <c r="B131" s="43"/>
      <c r="C131" s="44"/>
      <c r="D131" s="44"/>
      <c r="E131" s="44"/>
      <c r="F131" s="44"/>
      <c r="G131" s="44"/>
      <c r="H131" s="44"/>
      <c r="I131" s="44"/>
      <c r="J131" s="44"/>
      <c r="K131" s="44"/>
      <c r="L131" s="31"/>
    </row>
  </sheetData>
  <autoFilter ref="C119:K130" xr:uid="{00000000-0009-0000-0000-000002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01 - SO 01 Stavební část</vt:lpstr>
      <vt:lpstr>901 - VON</vt:lpstr>
      <vt:lpstr>'01 - SO 01 Stavební část'!Názvy_tisku</vt:lpstr>
      <vt:lpstr>'901 - VON'!Názvy_tisku</vt:lpstr>
      <vt:lpstr>'Rekapitulace stavby'!Názvy_tisku</vt:lpstr>
      <vt:lpstr>'01 - SO 01 Stavební část'!Oblast_tisku</vt:lpstr>
      <vt:lpstr>'901 - VON'!Oblast_tisku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DESKTOP-VCEHUTE\uzivatel</dc:creator>
  <cp:lastModifiedBy>cerny85@volny.cz</cp:lastModifiedBy>
  <dcterms:created xsi:type="dcterms:W3CDTF">2025-04-16T09:17:10Z</dcterms:created>
  <dcterms:modified xsi:type="dcterms:W3CDTF">2025-04-29T07:05:34Z</dcterms:modified>
</cp:coreProperties>
</file>