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5\Reinvest\Žumpa_Komořany\"/>
    </mc:Choice>
  </mc:AlternateContent>
  <xr:revisionPtr revIDLastSave="0" documentId="13_ncr:1_{86F123BC-5207-4C30-BD27-83445BEC2B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SO 01 Stavební část" sheetId="2" r:id="rId2"/>
    <sheet name="901 - VON" sheetId="3" r:id="rId3"/>
  </sheets>
  <definedNames>
    <definedName name="_xlnm._FilterDatabase" localSheetId="1" hidden="1">'01 - SO 01 Stavební část'!$C$125:$K$267</definedName>
    <definedName name="_xlnm._FilterDatabase" localSheetId="2" hidden="1">'901 - VON'!$C$116:$K$125</definedName>
    <definedName name="_xlnm.Print_Titles" localSheetId="1">'01 - SO 01 Stavební část'!$125:$125</definedName>
    <definedName name="_xlnm.Print_Titles" localSheetId="2">'901 - VON'!$116:$116</definedName>
    <definedName name="_xlnm.Print_Titles" localSheetId="0">'Rekapitulace stavby'!$92:$92</definedName>
    <definedName name="_xlnm.Print_Area" localSheetId="1">'01 - SO 01 Stavební část'!$C$4:$J$76,'01 - SO 01 Stavební část'!$C$82:$J$107,'01 - SO 01 Stavební část'!$C$113:$J$267</definedName>
    <definedName name="_xlnm.Print_Area" localSheetId="2">'901 - VON'!$C$4:$J$76,'901 - VON'!$C$82:$J$98,'901 - VON'!$C$104:$J$125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4" i="3"/>
  <c r="J17" i="3"/>
  <c r="J15" i="3"/>
  <c r="E15" i="3"/>
  <c r="F113" i="3" s="1"/>
  <c r="J14" i="3"/>
  <c r="J12" i="3"/>
  <c r="J111" i="3"/>
  <c r="E7" i="3"/>
  <c r="E107" i="3"/>
  <c r="J37" i="2"/>
  <c r="J36" i="2"/>
  <c r="AY95" i="1"/>
  <c r="J35" i="2"/>
  <c r="AX95" i="1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T201" i="2"/>
  <c r="R202" i="2"/>
  <c r="R201" i="2"/>
  <c r="P202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F37" i="2" s="1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J34" i="2" s="1"/>
  <c r="T142" i="2"/>
  <c r="R142" i="2"/>
  <c r="P142" i="2"/>
  <c r="BI138" i="2"/>
  <c r="BH138" i="2"/>
  <c r="F36" i="2" s="1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29" i="2"/>
  <c r="BH129" i="2"/>
  <c r="BG129" i="2"/>
  <c r="F35" i="2" s="1"/>
  <c r="BF129" i="2"/>
  <c r="T129" i="2"/>
  <c r="R129" i="2"/>
  <c r="P129" i="2"/>
  <c r="F120" i="2"/>
  <c r="E118" i="2"/>
  <c r="F89" i="2"/>
  <c r="E87" i="2"/>
  <c r="J24" i="2"/>
  <c r="E24" i="2"/>
  <c r="J92" i="2" s="1"/>
  <c r="J23" i="2"/>
  <c r="J21" i="2"/>
  <c r="E21" i="2"/>
  <c r="J122" i="2" s="1"/>
  <c r="J20" i="2"/>
  <c r="J18" i="2"/>
  <c r="E18" i="2"/>
  <c r="F123" i="2"/>
  <c r="J17" i="2"/>
  <c r="J15" i="2"/>
  <c r="E15" i="2"/>
  <c r="F122" i="2" s="1"/>
  <c r="J14" i="2"/>
  <c r="J12" i="2"/>
  <c r="J120" i="2"/>
  <c r="E7" i="2"/>
  <c r="E116" i="2"/>
  <c r="L90" i="1"/>
  <c r="AM90" i="1"/>
  <c r="AM89" i="1"/>
  <c r="L89" i="1"/>
  <c r="AM87" i="1"/>
  <c r="L87" i="1"/>
  <c r="L85" i="1"/>
  <c r="L84" i="1"/>
  <c r="BK193" i="2"/>
  <c r="BK157" i="2"/>
  <c r="J134" i="2"/>
  <c r="J267" i="2"/>
  <c r="BK262" i="2"/>
  <c r="BK254" i="2"/>
  <c r="J200" i="2"/>
  <c r="J180" i="2"/>
  <c r="BK146" i="2"/>
  <c r="J259" i="2"/>
  <c r="BK239" i="2"/>
  <c r="BK234" i="2"/>
  <c r="BK225" i="2"/>
  <c r="BK223" i="2"/>
  <c r="BK267" i="2"/>
  <c r="BK219" i="2"/>
  <c r="J209" i="2"/>
  <c r="J185" i="2"/>
  <c r="BK129" i="2"/>
  <c r="J123" i="3"/>
  <c r="BK189" i="2"/>
  <c r="BK160" i="2"/>
  <c r="J146" i="2"/>
  <c r="BK266" i="2"/>
  <c r="J262" i="2"/>
  <c r="BK249" i="2"/>
  <c r="J247" i="2"/>
  <c r="J189" i="2"/>
  <c r="J160" i="2"/>
  <c r="J133" i="2"/>
  <c r="BK244" i="2"/>
  <c r="BK238" i="2"/>
  <c r="J230" i="2"/>
  <c r="BK224" i="2"/>
  <c r="J221" i="2"/>
  <c r="BK221" i="2"/>
  <c r="J216" i="2"/>
  <c r="BK206" i="2"/>
  <c r="J193" i="2"/>
  <c r="J166" i="2"/>
  <c r="J153" i="2"/>
  <c r="BK121" i="3"/>
  <c r="J124" i="3"/>
  <c r="J121" i="3"/>
  <c r="BK166" i="2"/>
  <c r="J149" i="2"/>
  <c r="BK222" i="2"/>
  <c r="BK247" i="2"/>
  <c r="BK220" i="2"/>
  <c r="BK212" i="2"/>
  <c r="J202" i="2"/>
  <c r="BK180" i="2"/>
  <c r="J157" i="2"/>
  <c r="J138" i="2"/>
  <c r="BK119" i="3"/>
  <c r="J119" i="3"/>
  <c r="BK185" i="2"/>
  <c r="BK153" i="2"/>
  <c r="BK142" i="2"/>
  <c r="BK259" i="2"/>
  <c r="J242" i="2"/>
  <c r="J219" i="2"/>
  <c r="BK209" i="2"/>
  <c r="BK200" i="2"/>
  <c r="BK163" i="2"/>
  <c r="BK149" i="2"/>
  <c r="J177" i="2"/>
  <c r="J154" i="2"/>
  <c r="BK138" i="2"/>
  <c r="J174" i="2"/>
  <c r="J150" i="2"/>
  <c r="BK125" i="3"/>
  <c r="J125" i="3"/>
  <c r="BK122" i="3"/>
  <c r="J238" i="2"/>
  <c r="BK230" i="2"/>
  <c r="J229" i="2"/>
  <c r="J225" i="2"/>
  <c r="J222" i="2"/>
  <c r="BK216" i="2"/>
  <c r="J206" i="2"/>
  <c r="J199" i="2"/>
  <c r="BK177" i="2"/>
  <c r="J142" i="2"/>
  <c r="BK256" i="2"/>
  <c r="BK120" i="3"/>
  <c r="J120" i="3"/>
  <c r="BK123" i="3"/>
  <c r="J197" i="2"/>
  <c r="BK174" i="2"/>
  <c r="BK150" i="2"/>
  <c r="AS94" i="1"/>
  <c r="J266" i="2"/>
  <c r="J256" i="2"/>
  <c r="J254" i="2"/>
  <c r="J249" i="2"/>
  <c r="BK199" i="2"/>
  <c r="J169" i="2"/>
  <c r="J163" i="2"/>
  <c r="BK134" i="2"/>
  <c r="J129" i="2"/>
  <c r="BK242" i="2"/>
  <c r="J239" i="2"/>
  <c r="J234" i="2"/>
  <c r="BK229" i="2"/>
  <c r="J224" i="2"/>
  <c r="J223" i="2"/>
  <c r="J244" i="2"/>
  <c r="J220" i="2"/>
  <c r="J212" i="2"/>
  <c r="BK202" i="2"/>
  <c r="BK197" i="2"/>
  <c r="BK169" i="2"/>
  <c r="BK154" i="2"/>
  <c r="BK133" i="2"/>
  <c r="BK124" i="3"/>
  <c r="J122" i="3"/>
  <c r="F34" i="2" l="1"/>
  <c r="BK128" i="2"/>
  <c r="J128" i="2"/>
  <c r="J98" i="2"/>
  <c r="BK184" i="2"/>
  <c r="J184" i="2"/>
  <c r="J99" i="2"/>
  <c r="P198" i="2"/>
  <c r="BK205" i="2"/>
  <c r="J205" i="2" s="1"/>
  <c r="J102" i="2" s="1"/>
  <c r="R205" i="2"/>
  <c r="R215" i="2"/>
  <c r="BK237" i="2"/>
  <c r="J237" i="2"/>
  <c r="J104" i="2"/>
  <c r="P237" i="2"/>
  <c r="R237" i="2"/>
  <c r="R243" i="2"/>
  <c r="P265" i="2"/>
  <c r="R265" i="2"/>
  <c r="R184" i="2"/>
  <c r="R198" i="2"/>
  <c r="P205" i="2"/>
  <c r="T205" i="2"/>
  <c r="T215" i="2"/>
  <c r="T237" i="2"/>
  <c r="T243" i="2"/>
  <c r="BK265" i="2"/>
  <c r="J265" i="2"/>
  <c r="J106" i="2"/>
  <c r="T265" i="2"/>
  <c r="T184" i="2"/>
  <c r="BK215" i="2"/>
  <c r="J215" i="2"/>
  <c r="J103" i="2"/>
  <c r="BK243" i="2"/>
  <c r="J243" i="2" s="1"/>
  <c r="J105" i="2" s="1"/>
  <c r="P184" i="2"/>
  <c r="T128" i="2"/>
  <c r="BK198" i="2"/>
  <c r="J198" i="2"/>
  <c r="J100" i="2" s="1"/>
  <c r="T198" i="2"/>
  <c r="P215" i="2"/>
  <c r="P243" i="2"/>
  <c r="R128" i="2"/>
  <c r="P128" i="2"/>
  <c r="P127" i="2" s="1"/>
  <c r="P126" i="2" s="1"/>
  <c r="AU95" i="1" s="1"/>
  <c r="BK118" i="3"/>
  <c r="BK117" i="3"/>
  <c r="J117" i="3"/>
  <c r="J96" i="3" s="1"/>
  <c r="P118" i="3"/>
  <c r="P117" i="3" s="1"/>
  <c r="AU96" i="1" s="1"/>
  <c r="R118" i="3"/>
  <c r="R117" i="3" s="1"/>
  <c r="T118" i="3"/>
  <c r="T117" i="3"/>
  <c r="BK201" i="2"/>
  <c r="J201" i="2" s="1"/>
  <c r="J101" i="2" s="1"/>
  <c r="J89" i="3"/>
  <c r="J113" i="3"/>
  <c r="BE119" i="3"/>
  <c r="F91" i="3"/>
  <c r="J114" i="3"/>
  <c r="BE120" i="3"/>
  <c r="BE123" i="3"/>
  <c r="E85" i="3"/>
  <c r="F92" i="3"/>
  <c r="BE121" i="3"/>
  <c r="BE124" i="3"/>
  <c r="BE125" i="3"/>
  <c r="BE122" i="3"/>
  <c r="BE256" i="2"/>
  <c r="BC95" i="1"/>
  <c r="F91" i="2"/>
  <c r="F92" i="2"/>
  <c r="J123" i="2"/>
  <c r="BE129" i="2"/>
  <c r="BE150" i="2"/>
  <c r="BE160" i="2"/>
  <c r="BE163" i="2"/>
  <c r="BE166" i="2"/>
  <c r="BE174" i="2"/>
  <c r="BE177" i="2"/>
  <c r="BE185" i="2"/>
  <c r="BE189" i="2"/>
  <c r="BE199" i="2"/>
  <c r="BE200" i="2"/>
  <c r="BE202" i="2"/>
  <c r="BE206" i="2"/>
  <c r="BE209" i="2"/>
  <c r="BE212" i="2"/>
  <c r="BE216" i="2"/>
  <c r="BE219" i="2"/>
  <c r="BE259" i="2"/>
  <c r="BE267" i="2"/>
  <c r="BE220" i="2"/>
  <c r="BE221" i="2"/>
  <c r="BE222" i="2"/>
  <c r="BE223" i="2"/>
  <c r="BE224" i="2"/>
  <c r="BE225" i="2"/>
  <c r="BE229" i="2"/>
  <c r="BE230" i="2"/>
  <c r="BE234" i="2"/>
  <c r="BE238" i="2"/>
  <c r="BE239" i="2"/>
  <c r="BE242" i="2"/>
  <c r="BE244" i="2"/>
  <c r="E85" i="2"/>
  <c r="J89" i="2"/>
  <c r="BE142" i="2"/>
  <c r="BE180" i="2"/>
  <c r="BE193" i="2"/>
  <c r="BE197" i="2"/>
  <c r="BE247" i="2"/>
  <c r="BE249" i="2"/>
  <c r="BE254" i="2"/>
  <c r="BE262" i="2"/>
  <c r="BE266" i="2"/>
  <c r="AW95" i="1"/>
  <c r="BA95" i="1"/>
  <c r="BA94" i="1" s="1"/>
  <c r="W30" i="1" s="1"/>
  <c r="J91" i="2"/>
  <c r="BE133" i="2"/>
  <c r="BE134" i="2"/>
  <c r="BE138" i="2"/>
  <c r="BE146" i="2"/>
  <c r="BE149" i="2"/>
  <c r="BE153" i="2"/>
  <c r="BE154" i="2"/>
  <c r="BE157" i="2"/>
  <c r="BE169" i="2"/>
  <c r="BB95" i="1"/>
  <c r="BB94" i="1" s="1"/>
  <c r="W31" i="1" s="1"/>
  <c r="BD95" i="1"/>
  <c r="BD94" i="1" s="1"/>
  <c r="W33" i="1" s="1"/>
  <c r="F36" i="3"/>
  <c r="BC96" i="1"/>
  <c r="BC94" i="1"/>
  <c r="W32" i="1" s="1"/>
  <c r="J34" i="3"/>
  <c r="AW96" i="1"/>
  <c r="F34" i="3"/>
  <c r="BA96" i="1" s="1"/>
  <c r="F37" i="3"/>
  <c r="BD96" i="1"/>
  <c r="F35" i="3"/>
  <c r="BB96" i="1" s="1"/>
  <c r="T127" i="2" l="1"/>
  <c r="T126" i="2"/>
  <c r="R127" i="2"/>
  <c r="R126" i="2"/>
  <c r="BK127" i="2"/>
  <c r="J127" i="2"/>
  <c r="J97" i="2" s="1"/>
  <c r="J118" i="3"/>
  <c r="J97" i="3"/>
  <c r="J30" i="3"/>
  <c r="AG96" i="1"/>
  <c r="AU94" i="1"/>
  <c r="J33" i="3"/>
  <c r="AV96" i="1"/>
  <c r="AT96" i="1"/>
  <c r="AN96" i="1"/>
  <c r="AX94" i="1"/>
  <c r="AW94" i="1"/>
  <c r="AK30" i="1" s="1"/>
  <c r="F33" i="3"/>
  <c r="AZ96" i="1" s="1"/>
  <c r="J33" i="2"/>
  <c r="AV95" i="1" s="1"/>
  <c r="AT95" i="1" s="1"/>
  <c r="F33" i="2"/>
  <c r="AZ95" i="1"/>
  <c r="AY94" i="1"/>
  <c r="BK126" i="2" l="1"/>
  <c r="J126" i="2"/>
  <c r="J96" i="2"/>
  <c r="J39" i="3"/>
  <c r="AZ94" i="1"/>
  <c r="W29" i="1"/>
  <c r="J30" i="2" l="1"/>
  <c r="AG95" i="1"/>
  <c r="AG94" i="1"/>
  <c r="AK26" i="1"/>
  <c r="AV94" i="1"/>
  <c r="AK29" i="1"/>
  <c r="AK35" i="1"/>
  <c r="J39" i="2" l="1"/>
  <c r="AN95" i="1"/>
  <c r="AT94" i="1"/>
  <c r="AN94" i="1"/>
</calcChain>
</file>

<file path=xl/sharedStrings.xml><?xml version="1.0" encoding="utf-8"?>
<sst xmlns="http://schemas.openxmlformats.org/spreadsheetml/2006/main" count="1971" uniqueCount="402">
  <si>
    <t>Export Komplet</t>
  </si>
  <si>
    <t/>
  </si>
  <si>
    <t>2.0</t>
  </si>
  <si>
    <t>False</t>
  </si>
  <si>
    <t>{e563ae35-f4bd-444f-8974-6f7ed5469f2b}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</si>
  <si>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</si>
  <si>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</si>
  <si>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</si>
  <si>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</si>
  <si>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</si>
  <si>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</si>
  <si>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</si>
  <si>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</si>
  <si>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</si>
  <si>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</si>
  <si>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</si>
  <si>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</si>
  <si>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Žumpa pro objekt na parc.č. 30, k.ú. Komořany</t>
  </si>
  <si>
    <t>KSO:</t>
  </si>
  <si>
    <t>CC-CZ:</t>
  </si>
  <si>
    <t>Místo:</t>
  </si>
  <si>
    <t xml:space="preserve"> </t>
  </si>
  <si>
    <t>Datum:</t>
  </si>
  <si>
    <t>3. 2. 2025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</si>
  <si>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</si>
  <si>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</si>
  <si>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</si>
  <si>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</si>
  <si>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</si>
  <si>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</si>
  <si>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</si>
  <si>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</si>
  <si>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</si>
  <si>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</si>
  <si>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</si>
  <si>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</si>
  <si>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</si>
  <si>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</si>
  <si>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</si>
  <si>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</si>
  <si>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</si>
  <si>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</si>
  <si>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</si>
  <si>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</si>
  <si>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</si>
  <si>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</si>
  <si>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</si>
  <si>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</si>
  <si>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</si>
  <si>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</si>
  <si>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</si>
  <si>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</si>
  <si>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</si>
  <si>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</si>
  <si>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</si>
  <si>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</si>
  <si>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</si>
  <si>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</si>
  <si>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</si>
  <si>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</si>
  <si>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</si>
  <si>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</si>
  <si>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</si>
  <si>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</si>
  <si>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</si>
  <si>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</si>
  <si>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</si>
  <si>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</si>
  <si>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</si>
  <si>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</si>
  <si>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</si>
  <si>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</si>
  <si>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</si>
  <si>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</si>
  <si>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</si>
  <si>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</si>
  <si>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</si>
  <si>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</si>
  <si>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</si>
  <si>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Stavební část</t>
  </si>
  <si>
    <t>STA</t>
  </si>
  <si>
    <t>1</t>
  </si>
  <si>
    <t>{7b67b30f-16f7-45d7-ba0d-8ffc42dc035e}</t>
  </si>
  <si>
    <t>2</t>
  </si>
  <si>
    <t>901</t>
  </si>
  <si>
    <t>VON</t>
  </si>
  <si>
    <t>{4a05d6aa-f5b9-4f42-b044-5ef82e8da015}</t>
  </si>
  <si>
    <t>KRYCÍ LIST SOUPISU PRACÍ</t>
  </si>
  <si>
    <t>Objekt:</t>
  </si>
  <si>
    <t>01 - SO 01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</si>
  <si>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</si>
  <si>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</si>
  <si>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</si>
  <si>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</si>
  <si>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</si>
  <si>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</si>
  <si>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</si>
  <si>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</si>
  <si>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</si>
  <si>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</si>
  <si>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</si>
  <si>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</si>
  <si>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</si>
  <si>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</si>
  <si>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</si>
  <si>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</si>
  <si>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</si>
  <si>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</si>
  <si>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</si>
  <si>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</si>
  <si>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</si>
  <si>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</si>
  <si>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</si>
  <si>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</si>
  <si>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</si>
  <si>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</si>
  <si>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</si>
  <si>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</si>
  <si>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</si>
  <si>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</si>
  <si>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</si>
  <si>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</si>
  <si>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</si>
  <si>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</si>
  <si>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</si>
  <si>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</si>
  <si>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</si>
  <si>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-1569208687</t>
  </si>
  <si>
    <t>VV</t>
  </si>
  <si>
    <t xml:space="preserve">"bourání stávající dlažby" </t>
  </si>
  <si>
    <t>(3,5*3,5)+(1,1*5,5)</t>
  </si>
  <si>
    <t>Součet</t>
  </si>
  <si>
    <t>113107141</t>
  </si>
  <si>
    <t>Odstranění podkladu živičného tl 50 mm ručně</t>
  </si>
  <si>
    <t>-1877713900</t>
  </si>
  <si>
    <t>3</t>
  </si>
  <si>
    <t>113107322</t>
  </si>
  <si>
    <t>Odstranění podkladu z kameniva drceného tl přes 100 do 200 mm strojně pl do 50 m2</t>
  </si>
  <si>
    <t>2128936458</t>
  </si>
  <si>
    <t>131251201</t>
  </si>
  <si>
    <t>Hloubení jam zapažených v hornině třídy těžitelnosti I skupiny 3 objem do 20 m3 strojně</t>
  </si>
  <si>
    <t>m3</t>
  </si>
  <si>
    <t>-674401294</t>
  </si>
  <si>
    <t>"výkop pro žumpu" 3,5*3,5*2,9</t>
  </si>
  <si>
    <t>"odpočet povrchů" -3,5*3,5*0,3</t>
  </si>
  <si>
    <t>5</t>
  </si>
  <si>
    <t>132251251</t>
  </si>
  <si>
    <t>Hloubení rýh nezapažených š do 2000 mm v hornině třídy těžitelnosti I skupiny 3 objem do 20 m3 strojně</t>
  </si>
  <si>
    <t>-2071912965</t>
  </si>
  <si>
    <t>"pro splaškové potrubí" 1,1*0,9*5,5</t>
  </si>
  <si>
    <t>"odpočet povrchů" -(1,1*0,3*5,5)</t>
  </si>
  <si>
    <t>6</t>
  </si>
  <si>
    <t>151101201</t>
  </si>
  <si>
    <t>Zřízení příložného pažení stěn výkopu hl do 4 m</t>
  </si>
  <si>
    <t>-1933664075</t>
  </si>
  <si>
    <t>"výkop pro žumpu" 3,5*4*2,9</t>
  </si>
  <si>
    <t>7</t>
  </si>
  <si>
    <t>151101211</t>
  </si>
  <si>
    <t>Odstranění příložného pažení stěn hl do 4 m</t>
  </si>
  <si>
    <t>-1678318974</t>
  </si>
  <si>
    <t>8</t>
  </si>
  <si>
    <t>151101301</t>
  </si>
  <si>
    <t>Zřízení rozepření stěn při pažení příložném hl do 4 m</t>
  </si>
  <si>
    <t>-1676147062</t>
  </si>
  <si>
    <t>9</t>
  </si>
  <si>
    <t>151101311</t>
  </si>
  <si>
    <t>Odstranění rozepření stěn při pažení příložném hl do 4 m</t>
  </si>
  <si>
    <t>-1606141305</t>
  </si>
  <si>
    <t>10</t>
  </si>
  <si>
    <t>162351103</t>
  </si>
  <si>
    <t>Vodorovné přemístění přes 50 do 500 m výkopku/sypaniny z horniny třídy těžitelnosti I skupiny 1 až 3</t>
  </si>
  <si>
    <t>478349357</t>
  </si>
  <si>
    <t>"zásyp šp, obsyp, podkladní šp" 14,717+3,328+1,266+0,605</t>
  </si>
  <si>
    <t>11</t>
  </si>
  <si>
    <t>162751117</t>
  </si>
  <si>
    <t>Vodorovné přemístění přes 9 000 do 10000 m výkopku/sypaniny z horniny třídy těžitelnosti I skupiny 1 až 3</t>
  </si>
  <si>
    <t>-2147254957</t>
  </si>
  <si>
    <t>"přebytečný výkopek na skládku" 31,85+3,63</t>
  </si>
  <si>
    <t>167151101</t>
  </si>
  <si>
    <t>Nakládání výkopku z hornin třídy těžitelnosti I skupiny 1 až 3 do 100 m3</t>
  </si>
  <si>
    <t>1808212722</t>
  </si>
  <si>
    <t>13</t>
  </si>
  <si>
    <t>171201231</t>
  </si>
  <si>
    <t>Poplatek za uložení zeminy a kamení na recyklační skládce (skládkovné) kód odpadu 17 05 04</t>
  </si>
  <si>
    <t>t</t>
  </si>
  <si>
    <t>-1659067136</t>
  </si>
  <si>
    <t>35,48*1,8</t>
  </si>
  <si>
    <t>14</t>
  </si>
  <si>
    <t>171251201</t>
  </si>
  <si>
    <t>Uložení sypaniny na skládky nebo meziskládky</t>
  </si>
  <si>
    <t>-1854890979</t>
  </si>
  <si>
    <t>15</t>
  </si>
  <si>
    <t>174151101</t>
  </si>
  <si>
    <t>Zásyp jam, šachet rýh nebo kolem objektů sypaninou se zhutněním</t>
  </si>
  <si>
    <t>626278485</t>
  </si>
  <si>
    <t>"výkopy" 31,85+3,6</t>
  </si>
  <si>
    <t>"odpočet vytlačená kubatura"</t>
  </si>
  <si>
    <t>-((1,1*0,55*5,5)+(6,7*2,55)+(0,64*0,5))</t>
  </si>
  <si>
    <t>16</t>
  </si>
  <si>
    <t>M</t>
  </si>
  <si>
    <t>58343959</t>
  </si>
  <si>
    <t>kamenivo drcené hrubé frakce 32/63</t>
  </si>
  <si>
    <t>-965267870</t>
  </si>
  <si>
    <t>14,717*1,67*1,23</t>
  </si>
  <si>
    <t>17</t>
  </si>
  <si>
    <t>175151101</t>
  </si>
  <si>
    <t>Obsypání potrubí strojně sypaninou bez prohození, uloženou do 3 m</t>
  </si>
  <si>
    <t>1669186066</t>
  </si>
  <si>
    <t>"DN 150" 1,1*0,55*5,5</t>
  </si>
  <si>
    <t>18</t>
  </si>
  <si>
    <t>58337303</t>
  </si>
  <si>
    <t>štěrkopísek frakce 0/8</t>
  </si>
  <si>
    <t>1652978121</t>
  </si>
  <si>
    <t>3,328*1,67*1,23</t>
  </si>
  <si>
    <t>6,836*2 'Přepočtené koeficientem množství</t>
  </si>
  <si>
    <t>Zakládání</t>
  </si>
  <si>
    <t>19</t>
  </si>
  <si>
    <t>271572211</t>
  </si>
  <si>
    <t>Podsyp pod základové konstrukce se zhutněním z netříděného štěrkopísku</t>
  </si>
  <si>
    <t>968440401</t>
  </si>
  <si>
    <t>"pod plastovou jímku"</t>
  </si>
  <si>
    <t>3,14*1,42*1,42*0,2</t>
  </si>
  <si>
    <t>20</t>
  </si>
  <si>
    <t>273313711</t>
  </si>
  <si>
    <t>Základové desky z betonu tř. C 20/25</t>
  </si>
  <si>
    <t>-1089995747</t>
  </si>
  <si>
    <t>273351121</t>
  </si>
  <si>
    <t>Zřízení bednění základových desek</t>
  </si>
  <si>
    <t>-1709633680</t>
  </si>
  <si>
    <t>6,28*1,42*0,2</t>
  </si>
  <si>
    <t>22</t>
  </si>
  <si>
    <t>273351122</t>
  </si>
  <si>
    <t>Odstranění bednění základových desek</t>
  </si>
  <si>
    <t>1215511276</t>
  </si>
  <si>
    <t>Svislé a kompletní konstrukce</t>
  </si>
  <si>
    <t>23</t>
  </si>
  <si>
    <t>382413118</t>
  </si>
  <si>
    <t>Osazení jímky z PP na obetonování objemu do 12000 l pro usazení do terénu</t>
  </si>
  <si>
    <t>kus</t>
  </si>
  <si>
    <t>823332924</t>
  </si>
  <si>
    <t>24</t>
  </si>
  <si>
    <t>5623002R</t>
  </si>
  <si>
    <t>jímka plastová kruhová v. 2,0 m na obetonování  objem 10m3</t>
  </si>
  <si>
    <t>-1781634437</t>
  </si>
  <si>
    <t>Vodorovné konstrukce</t>
  </si>
  <si>
    <t>25</t>
  </si>
  <si>
    <t>451573111</t>
  </si>
  <si>
    <t>Lože pod potrubí otevřený výkop ze štěrkopísku</t>
  </si>
  <si>
    <t>1848595984</t>
  </si>
  <si>
    <t>"DN 150" 1,1*0,1*5,5</t>
  </si>
  <si>
    <t>Komunikace pozemní</t>
  </si>
  <si>
    <t>26</t>
  </si>
  <si>
    <t>564861011</t>
  </si>
  <si>
    <t>Podklad ze štěrkodrtě ŠD plochy do 100 m2 tl 200 mm</t>
  </si>
  <si>
    <t>-1956959308</t>
  </si>
  <si>
    <t>"obnova dlažby" (3,5*3,5)+(1,1*5,5)</t>
  </si>
  <si>
    <t>27</t>
  </si>
  <si>
    <t>596212353</t>
  </si>
  <si>
    <t>Kladení zámkové dlažby pozemních komunikací strojně tl 80 mm pl do 300 m2</t>
  </si>
  <si>
    <t>-1512656048</t>
  </si>
  <si>
    <t>28</t>
  </si>
  <si>
    <t>592450R1</t>
  </si>
  <si>
    <t>dlažba betonová  tl 80mm</t>
  </si>
  <si>
    <t>-857568957</t>
  </si>
  <si>
    <t>"15% nových" 18,3*0,15</t>
  </si>
  <si>
    <t>Vedení trubní dálková a přípojná</t>
  </si>
  <si>
    <t>29</t>
  </si>
  <si>
    <t>871313122</t>
  </si>
  <si>
    <t>Montáž kanalizačního potrubí hladkého plnostěnného SN 10 z PVC-U DN 160</t>
  </si>
  <si>
    <t>m</t>
  </si>
  <si>
    <t>-178483940</t>
  </si>
  <si>
    <t>"viz TZ a PD" 5,57</t>
  </si>
  <si>
    <t>30</t>
  </si>
  <si>
    <t>28611106</t>
  </si>
  <si>
    <t>trubka kanalizační PVC-U plnostěnná jednovrstvá s rázovou odolností DN 160x6000mm SN12</t>
  </si>
  <si>
    <t>-261808853</t>
  </si>
  <si>
    <t>31</t>
  </si>
  <si>
    <t>894410221</t>
  </si>
  <si>
    <t>Osazení betonových dílců pro kanalizační šachty DN 1200 skruž rovná výšky 500 mm</t>
  </si>
  <si>
    <t>303135966</t>
  </si>
  <si>
    <t>32</t>
  </si>
  <si>
    <t>59224423</t>
  </si>
  <si>
    <t>skruž betonové šachty DN 1200 kanalizační 120x50x13,5cm bez stupadel</t>
  </si>
  <si>
    <t>-651889595</t>
  </si>
  <si>
    <t>33</t>
  </si>
  <si>
    <t>89441R101</t>
  </si>
  <si>
    <t>Prefabrikovaná deska zákrytová DN 3000 v. 200 mm s otvorem DN 1200 - dodávka a montáž</t>
  </si>
  <si>
    <t>752268199</t>
  </si>
  <si>
    <t>34</t>
  </si>
  <si>
    <t>899104112</t>
  </si>
  <si>
    <t>Osazení poklopů litinových, ocelových nebo železobetonových včetně rámů pro třídu zatížení D400, E600</t>
  </si>
  <si>
    <t>467269210</t>
  </si>
  <si>
    <t>35</t>
  </si>
  <si>
    <t>55241R02</t>
  </si>
  <si>
    <t>poklop šachtový ocelový kruhový DN 1200</t>
  </si>
  <si>
    <t>1814618054</t>
  </si>
  <si>
    <t>36</t>
  </si>
  <si>
    <t>899620141</t>
  </si>
  <si>
    <t>Obetonování plastové šachty z polypropylenu betonem prostým tř. C 20/25 otevřený výkop</t>
  </si>
  <si>
    <t>644627593</t>
  </si>
  <si>
    <t>"plastová jímka"</t>
  </si>
  <si>
    <t>6,28*1,42*2,0*0,2</t>
  </si>
  <si>
    <t>37</t>
  </si>
  <si>
    <t>899640122</t>
  </si>
  <si>
    <t>Bednění pro obetonování plastových šachet kruhových otevřený výkop odstranění</t>
  </si>
  <si>
    <t>-2057741656</t>
  </si>
  <si>
    <t>38</t>
  </si>
  <si>
    <t>899641121</t>
  </si>
  <si>
    <t>Bednění pro obetonování plastových šachet kruhových otevřený výkop zřízení</t>
  </si>
  <si>
    <t>937679834</t>
  </si>
  <si>
    <t>6,28*1,46*2,0</t>
  </si>
  <si>
    <t>39</t>
  </si>
  <si>
    <t>899722114</t>
  </si>
  <si>
    <t>Krytí potrubí z plastů výstražnou fólií z PVC přes 34 do 40 cm</t>
  </si>
  <si>
    <t>-1996692810</t>
  </si>
  <si>
    <t>5,5</t>
  </si>
  <si>
    <t>Ostatní konstrukce a práce, bourání</t>
  </si>
  <si>
    <t>40</t>
  </si>
  <si>
    <t>919735111</t>
  </si>
  <si>
    <t>Řezání stávajícího živičného krytu hl do 50 mm</t>
  </si>
  <si>
    <t>1132964084</t>
  </si>
  <si>
    <t>41</t>
  </si>
  <si>
    <t>977151124</t>
  </si>
  <si>
    <t>Jádrové vrty diamantovými korunkami do stavebních materiálů D přes 150 do 180 mm</t>
  </si>
  <si>
    <t>-927572994</t>
  </si>
  <si>
    <t>"prostup do žumpy a z objektu" 0,2+0,4</t>
  </si>
  <si>
    <t>42</t>
  </si>
  <si>
    <t>979054451</t>
  </si>
  <si>
    <t>Očištění vybouraných zámkových dlaždic s původním spárováním z kameniva těženého</t>
  </si>
  <si>
    <t>-352367176</t>
  </si>
  <si>
    <t>997</t>
  </si>
  <si>
    <t>Doprava suti a vybouraných hmot</t>
  </si>
  <si>
    <t>43</t>
  </si>
  <si>
    <t>997221551</t>
  </si>
  <si>
    <t>Vodorovná doprava suti ze sypkých materiálů do 1 km</t>
  </si>
  <si>
    <t>-24894921</t>
  </si>
  <si>
    <t>"kamenivo" 5,307</t>
  </si>
  <si>
    <t>44</t>
  </si>
  <si>
    <t>997221559</t>
  </si>
  <si>
    <t>Příplatek ZKD 1 km u vodorovné dopravy suti ze sypkých materiálů</t>
  </si>
  <si>
    <t>-786116499</t>
  </si>
  <si>
    <t>5,307*9 'Přepočtené koeficientem množství</t>
  </si>
  <si>
    <t>45</t>
  </si>
  <si>
    <t>997221561</t>
  </si>
  <si>
    <t>Vodorovná doprava suti z kusových materiálů do 1 km</t>
  </si>
  <si>
    <t>-1872900437</t>
  </si>
  <si>
    <t>"dlažba na skládku investora" 5,399</t>
  </si>
  <si>
    <t>"dlažba zpět 85% stávajících" 5,399*0,85</t>
  </si>
  <si>
    <t>"asfalt" 1,96</t>
  </si>
  <si>
    <t>46</t>
  </si>
  <si>
    <t>997221569</t>
  </si>
  <si>
    <t>Příplatek ZKD 1 km u vodorovné dopravy suti z kusových materiálů</t>
  </si>
  <si>
    <t>1766371087</t>
  </si>
  <si>
    <t>11,948*9 'Přepočtené koeficientem množství</t>
  </si>
  <si>
    <t>47</t>
  </si>
  <si>
    <t>997221611</t>
  </si>
  <si>
    <t>Nakládání suti na dopravní prostředky pro vodorovnou dopravu</t>
  </si>
  <si>
    <t>-1259851873</t>
  </si>
  <si>
    <t>48</t>
  </si>
  <si>
    <t>997221873</t>
  </si>
  <si>
    <t>Poplatek za uložení na recyklační skládce (skládkovné) stavebního odpadu zeminy a kamení zatříděného do Katalogu odpadů pod kódem 17 05 04</t>
  </si>
  <si>
    <t>1788779270</t>
  </si>
  <si>
    <t>49</t>
  </si>
  <si>
    <t>997221875</t>
  </si>
  <si>
    <t>Poplatek za uložení na recyklační skládce (skládkovné) stavebního odpadu asfaltového bez obsahu dehtu zatříděného do Katalogu odpadů pod kódem 17 03 02</t>
  </si>
  <si>
    <t>-2092447431</t>
  </si>
  <si>
    <t>998</t>
  </si>
  <si>
    <t>Přesun hmot</t>
  </si>
  <si>
    <t>50</t>
  </si>
  <si>
    <t>998276101</t>
  </si>
  <si>
    <t>Přesun hmot pro trubní vedení z trub z plastických hmot otevřený výkop</t>
  </si>
  <si>
    <t>1379618630</t>
  </si>
  <si>
    <t>51</t>
  </si>
  <si>
    <t>998276124</t>
  </si>
  <si>
    <t>Příplatek k přesunu hmot pro trubní vedení z trub z plastických hmot za zvětšený přesun do 500 m</t>
  </si>
  <si>
    <t>1477107674</t>
  </si>
  <si>
    <t>901 - VON</t>
  </si>
  <si>
    <t>VRN - Vedlejší rozpočtové náklady</t>
  </si>
  <si>
    <t>VRN</t>
  </si>
  <si>
    <t>Vedlejší rozpočtové náklady</t>
  </si>
  <si>
    <t>00001</t>
  </si>
  <si>
    <t>Zařízení staveniště</t>
  </si>
  <si>
    <t>kpl</t>
  </si>
  <si>
    <t>-49659014</t>
  </si>
  <si>
    <t>00002</t>
  </si>
  <si>
    <t>Dokumentace skutečného provedení stavby</t>
  </si>
  <si>
    <t>1542478351</t>
  </si>
  <si>
    <t>00015</t>
  </si>
  <si>
    <t>geodetické práce</t>
  </si>
  <si>
    <t>1838871635</t>
  </si>
  <si>
    <t>00031</t>
  </si>
  <si>
    <t>Dodavatelská dílenská dokumentace</t>
  </si>
  <si>
    <t>-1435610467</t>
  </si>
  <si>
    <t>00104</t>
  </si>
  <si>
    <t>Inženýrská činnost</t>
  </si>
  <si>
    <t>-1802050696</t>
  </si>
  <si>
    <t>10001</t>
  </si>
  <si>
    <t>územní vlivy (ztížené dopravní podmínky, práce na těžko přístupných místech)</t>
  </si>
  <si>
    <t>-779383615</t>
  </si>
  <si>
    <t>10002</t>
  </si>
  <si>
    <t>provozní vlivy (provoz investora,ztížený silniční provoz, umístění staveniště s prostorovým omezením)</t>
  </si>
  <si>
    <t>1577411433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</si>
</sst>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2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7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9"/>
      <c r="BE5" s="18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9" t="s">
        <v>17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9"/>
      <c r="BE6" s="18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5"/>
      <c r="BS8" s="16" t="s">
        <v>6</v>
      </c>
    </row>
    <row r="9" spans="1:74" ht="14.45" customHeight="1">
      <c r="B9" s="19"/>
      <c r="AR9" s="19"/>
      <c r="BE9" s="18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5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185"/>
      <c r="BS11" s="16" t="s">
        <v>6</v>
      </c>
    </row>
    <row r="12" spans="1:74" ht="6.95" customHeight="1">
      <c r="B12" s="19"/>
      <c r="AR12" s="19"/>
      <c r="BE12" s="185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85"/>
      <c r="BS13" s="16" t="s">
        <v>6</v>
      </c>
    </row>
    <row r="14" spans="1:74" ht="12.75">
      <c r="B14" s="19"/>
      <c r="E14" s="190" t="s">
        <v>28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6" t="s">
        <v>26</v>
      </c>
      <c r="AN14" s="28" t="s">
        <v>28</v>
      </c>
      <c r="AR14" s="19"/>
      <c r="BE14" s="185"/>
      <c r="BS14" s="16" t="s">
        <v>6</v>
      </c>
    </row>
    <row r="15" spans="1:74" ht="6.95" customHeight="1">
      <c r="B15" s="19"/>
      <c r="AR15" s="19"/>
      <c r="BE15" s="185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185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185"/>
      <c r="BS17" s="16" t="s">
        <v>30</v>
      </c>
    </row>
    <row r="18" spans="2:71" ht="6.95" customHeight="1">
      <c r="B18" s="19"/>
      <c r="AR18" s="19"/>
      <c r="BE18" s="185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85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185"/>
      <c r="BS20" s="16" t="s">
        <v>30</v>
      </c>
    </row>
    <row r="21" spans="2:71" ht="6.95" customHeight="1">
      <c r="B21" s="19"/>
      <c r="AR21" s="19"/>
      <c r="BE21" s="185"/>
    </row>
    <row r="22" spans="2:71" ht="12" customHeight="1">
      <c r="B22" s="19"/>
      <c r="D22" s="26" t="s">
        <v>32</v>
      </c>
      <c r="AR22" s="19"/>
      <c r="BE22" s="185"/>
    </row>
    <row r="23" spans="2:71" ht="16.5" customHeight="1">
      <c r="B23" s="19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9"/>
      <c r="BE23" s="185"/>
    </row>
    <row r="24" spans="2:71" ht="6.95" customHeight="1">
      <c r="B24" s="19"/>
      <c r="AR24" s="19"/>
      <c r="BE24" s="18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5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3">
        <f>ROUND(AG94,2)</f>
        <v>0</v>
      </c>
      <c r="AL26" s="194"/>
      <c r="AM26" s="194"/>
      <c r="AN26" s="194"/>
      <c r="AO26" s="194"/>
      <c r="AR26" s="31"/>
      <c r="BE26" s="185"/>
    </row>
    <row r="27" spans="2:71" s="1" customFormat="1" ht="6.95" customHeight="1">
      <c r="B27" s="31"/>
      <c r="AR27" s="31"/>
      <c r="BE27" s="185"/>
    </row>
    <row r="28" spans="2:71" s="1" customFormat="1" ht="12.75">
      <c r="B28" s="31"/>
      <c r="L28" s="195" t="s">
        <v>34</v>
      </c>
      <c r="M28" s="195"/>
      <c r="N28" s="195"/>
      <c r="O28" s="195"/>
      <c r="P28" s="195"/>
      <c r="W28" s="195" t="s">
        <v>35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36</v>
      </c>
      <c r="AL28" s="195"/>
      <c r="AM28" s="195"/>
      <c r="AN28" s="195"/>
      <c r="AO28" s="195"/>
      <c r="AR28" s="31"/>
      <c r="BE28" s="185"/>
    </row>
    <row r="29" spans="2:71" s="2" customFormat="1" ht="14.45" customHeight="1">
      <c r="B29" s="35"/>
      <c r="D29" s="26" t="s">
        <v>37</v>
      </c>
      <c r="F29" s="26" t="s">
        <v>38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5"/>
      <c r="BE29" s="186"/>
    </row>
    <row r="30" spans="2:71" s="2" customFormat="1" ht="14.45" customHeight="1">
      <c r="B30" s="35"/>
      <c r="F30" s="26" t="s">
        <v>39</v>
      </c>
      <c r="L30" s="198">
        <v>0.12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5"/>
      <c r="BE30" s="186"/>
    </row>
    <row r="31" spans="2:71" s="2" customFormat="1" ht="14.45" hidden="1" customHeight="1">
      <c r="B31" s="35"/>
      <c r="F31" s="26" t="s">
        <v>40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5"/>
      <c r="BE31" s="186"/>
    </row>
    <row r="32" spans="2:71" s="2" customFormat="1" ht="14.45" hidden="1" customHeight="1">
      <c r="B32" s="35"/>
      <c r="F32" s="26" t="s">
        <v>41</v>
      </c>
      <c r="L32" s="198">
        <v>0.12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5"/>
      <c r="BE32" s="186"/>
    </row>
    <row r="33" spans="2:57" s="2" customFormat="1" ht="14.45" hidden="1" customHeight="1">
      <c r="B33" s="35"/>
      <c r="F33" s="26" t="s">
        <v>42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5"/>
      <c r="BE33" s="186"/>
    </row>
    <row r="34" spans="2:57" s="1" customFormat="1" ht="6.95" customHeight="1">
      <c r="B34" s="31"/>
      <c r="AR34" s="31"/>
      <c r="BE34" s="185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9" t="s">
        <v>45</v>
      </c>
      <c r="Y35" s="200"/>
      <c r="Z35" s="200"/>
      <c r="AA35" s="200"/>
      <c r="AB35" s="200"/>
      <c r="AC35" s="38"/>
      <c r="AD35" s="38"/>
      <c r="AE35" s="38"/>
      <c r="AF35" s="38"/>
      <c r="AG35" s="38"/>
      <c r="AH35" s="38"/>
      <c r="AI35" s="38"/>
      <c r="AJ35" s="38"/>
      <c r="AK35" s="201">
        <f>SUM(AK26:AK33)</f>
        <v>0</v>
      </c>
      <c r="AL35" s="200"/>
      <c r="AM35" s="200"/>
      <c r="AN35" s="200"/>
      <c r="AO35" s="20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02</v>
      </c>
      <c r="AR84" s="47"/>
    </row>
    <row r="85" spans="1:91" s="4" customFormat="1" ht="36.950000000000003" customHeight="1">
      <c r="B85" s="48"/>
      <c r="C85" s="49" t="s">
        <v>16</v>
      </c>
      <c r="L85" s="203" t="str">
        <f>K6</f>
        <v>Žumpa pro objekt na parc.č. 30, k.ú. Komořany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5" t="str">
        <f>IF(AN8= "","",AN8)</f>
        <v>3. 2. 2025</v>
      </c>
      <c r="AN87" s="20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6" t="str">
        <f>IF(E17="","",E17)</f>
        <v xml:space="preserve"> </v>
      </c>
      <c r="AN89" s="207"/>
      <c r="AO89" s="207"/>
      <c r="AP89" s="207"/>
      <c r="AR89" s="31"/>
      <c r="AS89" s="208" t="s">
        <v>53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6" t="str">
        <f>IF(E20="","",E20)</f>
        <v xml:space="preserve"> </v>
      </c>
      <c r="AN90" s="207"/>
      <c r="AO90" s="207"/>
      <c r="AP90" s="207"/>
      <c r="AR90" s="31"/>
      <c r="AS90" s="210"/>
      <c r="AT90" s="211"/>
      <c r="BD90" s="55"/>
    </row>
    <row r="91" spans="1:91" s="1" customFormat="1" ht="10.9" customHeight="1">
      <c r="B91" s="31"/>
      <c r="AR91" s="31"/>
      <c r="AS91" s="210"/>
      <c r="AT91" s="211"/>
      <c r="BD91" s="55"/>
    </row>
    <row r="92" spans="1:91" s="1" customFormat="1" ht="29.25" customHeight="1">
      <c r="B92" s="31"/>
      <c r="C92" s="212" t="s">
        <v>54</v>
      </c>
      <c r="D92" s="213"/>
      <c r="E92" s="213"/>
      <c r="F92" s="213"/>
      <c r="G92" s="213"/>
      <c r="H92" s="56"/>
      <c r="I92" s="214" t="s">
        <v>55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56</v>
      </c>
      <c r="AH92" s="213"/>
      <c r="AI92" s="213"/>
      <c r="AJ92" s="213"/>
      <c r="AK92" s="213"/>
      <c r="AL92" s="213"/>
      <c r="AM92" s="213"/>
      <c r="AN92" s="214" t="s">
        <v>57</v>
      </c>
      <c r="AO92" s="213"/>
      <c r="AP92" s="216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0">
        <f>ROUND(SUM(AG95:AG96),2)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19" t="s">
        <v>78</v>
      </c>
      <c r="E95" s="219"/>
      <c r="F95" s="219"/>
      <c r="G95" s="219"/>
      <c r="H95" s="219"/>
      <c r="I95" s="76"/>
      <c r="J95" s="219" t="s">
        <v>79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'01 - SO 01 Stavební část'!J30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SO 01 Stavební část'!P126</f>
        <v>0</v>
      </c>
      <c r="AV95" s="79">
        <f>'01 - SO 01 Stavební část'!J33</f>
        <v>0</v>
      </c>
      <c r="AW95" s="79">
        <f>'01 - SO 01 Stavební část'!J34</f>
        <v>0</v>
      </c>
      <c r="AX95" s="79">
        <f>'01 - SO 01 Stavební část'!J35</f>
        <v>0</v>
      </c>
      <c r="AY95" s="79">
        <f>'01 - SO 01 Stavební část'!J36</f>
        <v>0</v>
      </c>
      <c r="AZ95" s="79">
        <f>'01 - SO 01 Stavební část'!F33</f>
        <v>0</v>
      </c>
      <c r="BA95" s="79">
        <f>'01 - SO 01 Stavební část'!F34</f>
        <v>0</v>
      </c>
      <c r="BB95" s="79">
        <f>'01 - SO 01 Stavební část'!F35</f>
        <v>0</v>
      </c>
      <c r="BC95" s="79">
        <f>'01 - SO 01 Stavební část'!F36</f>
        <v>0</v>
      </c>
      <c r="BD95" s="81">
        <f>'01 - SO 01 Stavební část'!F37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219" t="s">
        <v>84</v>
      </c>
      <c r="E96" s="219"/>
      <c r="F96" s="219"/>
      <c r="G96" s="219"/>
      <c r="H96" s="219"/>
      <c r="I96" s="76"/>
      <c r="J96" s="219" t="s">
        <v>85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'901 - VON'!J30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77" t="s">
        <v>85</v>
      </c>
      <c r="AR96" s="74"/>
      <c r="AS96" s="83">
        <v>0</v>
      </c>
      <c r="AT96" s="84">
        <f>ROUND(SUM(AV96:AW96),2)</f>
        <v>0</v>
      </c>
      <c r="AU96" s="85">
        <f>'901 - VON'!P117</f>
        <v>0</v>
      </c>
      <c r="AV96" s="84">
        <f>'901 - VON'!J33</f>
        <v>0</v>
      </c>
      <c r="AW96" s="84">
        <f>'901 - VON'!J34</f>
        <v>0</v>
      </c>
      <c r="AX96" s="84">
        <f>'901 - VON'!J35</f>
        <v>0</v>
      </c>
      <c r="AY96" s="84">
        <f>'901 - VON'!J36</f>
        <v>0</v>
      </c>
      <c r="AZ96" s="84">
        <f>'901 - VON'!F33</f>
        <v>0</v>
      </c>
      <c r="BA96" s="84">
        <f>'901 - VON'!F34</f>
        <v>0</v>
      </c>
      <c r="BB96" s="84">
        <f>'901 - VON'!F35</f>
        <v>0</v>
      </c>
      <c r="BC96" s="84">
        <f>'901 - VON'!F36</f>
        <v>0</v>
      </c>
      <c r="BD96" s="86">
        <f>'901 - VON'!F37</f>
        <v>0</v>
      </c>
      <c r="BT96" s="82" t="s">
        <v>81</v>
      </c>
      <c r="BV96" s="82" t="s">
        <v>75</v>
      </c>
      <c r="BW96" s="82" t="s">
        <v>86</v>
      </c>
      <c r="BX96" s="82" t="s">
        <v>4</v>
      </c>
      <c r="CL96" s="82" t="s">
        <v>1</v>
      </c>
      <c r="CM96" s="82" t="s">
        <v>83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O 01 Stavební část'!C2" display="/" xr:uid="{00000000-0004-0000-0000-000000000000}"/>
    <hyperlink ref="A96" location="'901 - VO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87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Žumpa pro objekt na parc.č. 30, k.ú. Komořany</v>
      </c>
      <c r="F7" s="224"/>
      <c r="G7" s="224"/>
      <c r="H7" s="224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03" t="s">
        <v>89</v>
      </c>
      <c r="F9" s="225"/>
      <c r="G9" s="225"/>
      <c r="H9" s="22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3. 2. 2025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ROUND((SUM(BE126:BE267)),  2)</f>
        <v>0</v>
      </c>
      <c r="I33" s="91">
        <v>0.21</v>
      </c>
      <c r="J33" s="90">
        <f>ROUND(((SUM(BE126:BE267))*I33),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ROUND((SUM(BF126:BF267)),  2)</f>
        <v>0</v>
      </c>
      <c r="I34" s="91">
        <v>0.12</v>
      </c>
      <c r="J34" s="90">
        <f>ROUND(((SUM(BF126:BF267))*I34),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ROUND((SUM(BG126:BG267)),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ROUND((SUM(BH126:BH267)),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ROUND((SUM(BI126:BI267)),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Žumpa pro objekt na parc.č. 30, k.ú. Komořany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88</v>
      </c>
      <c r="L86" s="31"/>
    </row>
    <row r="87" spans="2:47" s="1" customFormat="1" ht="16.5" customHeight="1">
      <c r="B87" s="31"/>
      <c r="E87" s="203" t="str">
        <f>E9</f>
        <v>01 - SO 01 Stavební část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3. 2. 2025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93</v>
      </c>
      <c r="J96" s="65">
        <f>J126</f>
        <v>0</v>
      </c>
      <c r="L96" s="31"/>
      <c r="AU96" s="16" t="s">
        <v>94</v>
      </c>
    </row>
    <row r="97" spans="2:12" s="8" customFormat="1" ht="24.95" customHeight="1">
      <c r="B97" s="103"/>
      <c r="D97" s="104" t="s">
        <v>95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96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97</v>
      </c>
      <c r="E99" s="109"/>
      <c r="F99" s="109"/>
      <c r="G99" s="109"/>
      <c r="H99" s="109"/>
      <c r="I99" s="109"/>
      <c r="J99" s="110">
        <f>J184</f>
        <v>0</v>
      </c>
      <c r="L99" s="107"/>
    </row>
    <row r="100" spans="2:12" s="9" customFormat="1" ht="19.899999999999999" customHeight="1">
      <c r="B100" s="107"/>
      <c r="D100" s="108" t="s">
        <v>98</v>
      </c>
      <c r="E100" s="109"/>
      <c r="F100" s="109"/>
      <c r="G100" s="109"/>
      <c r="H100" s="109"/>
      <c r="I100" s="109"/>
      <c r="J100" s="110">
        <f>J198</f>
        <v>0</v>
      </c>
      <c r="L100" s="107"/>
    </row>
    <row r="101" spans="2:12" s="9" customFormat="1" ht="19.899999999999999" customHeight="1">
      <c r="B101" s="107"/>
      <c r="D101" s="108" t="s">
        <v>99</v>
      </c>
      <c r="E101" s="109"/>
      <c r="F101" s="109"/>
      <c r="G101" s="109"/>
      <c r="H101" s="109"/>
      <c r="I101" s="109"/>
      <c r="J101" s="110">
        <f>J201</f>
        <v>0</v>
      </c>
      <c r="L101" s="107"/>
    </row>
    <row r="102" spans="2:12" s="9" customFormat="1" ht="19.899999999999999" customHeight="1">
      <c r="B102" s="107"/>
      <c r="D102" s="108" t="s">
        <v>100</v>
      </c>
      <c r="E102" s="109"/>
      <c r="F102" s="109"/>
      <c r="G102" s="109"/>
      <c r="H102" s="109"/>
      <c r="I102" s="109"/>
      <c r="J102" s="110">
        <f>J205</f>
        <v>0</v>
      </c>
      <c r="L102" s="107"/>
    </row>
    <row r="103" spans="2:12" s="9" customFormat="1" ht="19.899999999999999" customHeight="1">
      <c r="B103" s="107"/>
      <c r="D103" s="108" t="s">
        <v>101</v>
      </c>
      <c r="E103" s="109"/>
      <c r="F103" s="109"/>
      <c r="G103" s="109"/>
      <c r="H103" s="109"/>
      <c r="I103" s="109"/>
      <c r="J103" s="110">
        <f>J215</f>
        <v>0</v>
      </c>
      <c r="L103" s="107"/>
    </row>
    <row r="104" spans="2:12" s="9" customFormat="1" ht="19.899999999999999" customHeight="1">
      <c r="B104" s="107"/>
      <c r="D104" s="108" t="s">
        <v>102</v>
      </c>
      <c r="E104" s="109"/>
      <c r="F104" s="109"/>
      <c r="G104" s="109"/>
      <c r="H104" s="109"/>
      <c r="I104" s="109"/>
      <c r="J104" s="110">
        <f>J237</f>
        <v>0</v>
      </c>
      <c r="L104" s="107"/>
    </row>
    <row r="105" spans="2:12" s="9" customFormat="1" ht="19.899999999999999" customHeight="1">
      <c r="B105" s="107"/>
      <c r="D105" s="108" t="s">
        <v>103</v>
      </c>
      <c r="E105" s="109"/>
      <c r="F105" s="109"/>
      <c r="G105" s="109"/>
      <c r="H105" s="109"/>
      <c r="I105" s="109"/>
      <c r="J105" s="110">
        <f>J243</f>
        <v>0</v>
      </c>
      <c r="L105" s="107"/>
    </row>
    <row r="106" spans="2:12" s="9" customFormat="1" ht="19.899999999999999" customHeight="1">
      <c r="B106" s="107"/>
      <c r="D106" s="108" t="s">
        <v>104</v>
      </c>
      <c r="E106" s="109"/>
      <c r="F106" s="109"/>
      <c r="G106" s="109"/>
      <c r="H106" s="109"/>
      <c r="I106" s="109"/>
      <c r="J106" s="110">
        <f>J265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105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3" t="str">
        <f>E7</f>
        <v>Žumpa pro objekt na parc.č. 30, k.ú. Komořany</v>
      </c>
      <c r="F116" s="224"/>
      <c r="G116" s="224"/>
      <c r="H116" s="224"/>
      <c r="L116" s="31"/>
    </row>
    <row r="117" spans="2:63" s="1" customFormat="1" ht="12" customHeight="1">
      <c r="B117" s="31"/>
      <c r="C117" s="26" t="s">
        <v>88</v>
      </c>
      <c r="L117" s="31"/>
    </row>
    <row r="118" spans="2:63" s="1" customFormat="1" ht="16.5" customHeight="1">
      <c r="B118" s="31"/>
      <c r="E118" s="203" t="str">
        <f>E9</f>
        <v>01 - SO 01 Stavební část</v>
      </c>
      <c r="F118" s="225"/>
      <c r="G118" s="225"/>
      <c r="H118" s="225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 xml:space="preserve"> </v>
      </c>
      <c r="I120" s="26" t="s">
        <v>22</v>
      </c>
      <c r="J120" s="51" t="str">
        <f>IF(J12="","",J12)</f>
        <v>3. 2. 2025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E15</f>
        <v xml:space="preserve"> </v>
      </c>
      <c r="I122" s="26" t="s">
        <v>29</v>
      </c>
      <c r="J122" s="29" t="str">
        <f>E21</f>
        <v xml:space="preserve"> </v>
      </c>
      <c r="L122" s="31"/>
    </row>
    <row r="123" spans="2:63" s="1" customFormat="1" ht="15.2" customHeight="1">
      <c r="B123" s="31"/>
      <c r="C123" s="26" t="s">
        <v>27</v>
      </c>
      <c r="F123" s="24" t="str">
        <f>IF(E18="","",E18)</f>
        <v>Vyplň údaj</v>
      </c>
      <c r="I123" s="26" t="s">
        <v>31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106</v>
      </c>
      <c r="D125" s="113" t="s">
        <v>58</v>
      </c>
      <c r="E125" s="113" t="s">
        <v>54</v>
      </c>
      <c r="F125" s="113" t="s">
        <v>55</v>
      </c>
      <c r="G125" s="113" t="s">
        <v>107</v>
      </c>
      <c r="H125" s="113" t="s">
        <v>108</v>
      </c>
      <c r="I125" s="113" t="s">
        <v>109</v>
      </c>
      <c r="J125" s="114" t="s">
        <v>92</v>
      </c>
      <c r="K125" s="115" t="s">
        <v>110</v>
      </c>
      <c r="L125" s="111"/>
      <c r="M125" s="58" t="s">
        <v>1</v>
      </c>
      <c r="N125" s="59" t="s">
        <v>37</v>
      </c>
      <c r="O125" s="59" t="s">
        <v>111</v>
      </c>
      <c r="P125" s="59" t="s">
        <v>112</v>
      </c>
      <c r="Q125" s="59" t="s">
        <v>113</v>
      </c>
      <c r="R125" s="59" t="s">
        <v>114</v>
      </c>
      <c r="S125" s="59" t="s">
        <v>115</v>
      </c>
      <c r="T125" s="60" t="s">
        <v>116</v>
      </c>
    </row>
    <row r="126" spans="2:63" s="1" customFormat="1" ht="22.9" customHeight="1">
      <c r="B126" s="31"/>
      <c r="C126" s="63" t="s">
        <v>117</v>
      </c>
      <c r="J126" s="116">
        <f>BK126</f>
        <v>0</v>
      </c>
      <c r="L126" s="31"/>
      <c r="M126" s="61"/>
      <c r="N126" s="52"/>
      <c r="O126" s="52"/>
      <c r="P126" s="117">
        <f>P127</f>
        <v>0</v>
      </c>
      <c r="Q126" s="52"/>
      <c r="R126" s="117">
        <f>R127</f>
        <v>10.848076859999999</v>
      </c>
      <c r="S126" s="52"/>
      <c r="T126" s="118">
        <f>T127</f>
        <v>12.6991</v>
      </c>
      <c r="AT126" s="16" t="s">
        <v>72</v>
      </c>
      <c r="AU126" s="16" t="s">
        <v>94</v>
      </c>
      <c r="BK126" s="119">
        <f>BK127</f>
        <v>0</v>
      </c>
    </row>
    <row r="127" spans="2:63" s="11" customFormat="1" ht="25.9" customHeight="1">
      <c r="B127" s="120"/>
      <c r="D127" s="121" t="s">
        <v>72</v>
      </c>
      <c r="E127" s="122" t="s">
        <v>118</v>
      </c>
      <c r="F127" s="122" t="s">
        <v>119</v>
      </c>
      <c r="I127" s="123"/>
      <c r="J127" s="124">
        <f>BK127</f>
        <v>0</v>
      </c>
      <c r="L127" s="120"/>
      <c r="M127" s="125"/>
      <c r="P127" s="126">
        <f>P128+P184+P198+P201+P205+P215+P237+P243+P265</f>
        <v>0</v>
      </c>
      <c r="R127" s="126">
        <f>R128+R184+R198+R201+R205+R215+R237+R243+R265</f>
        <v>10.848076859999999</v>
      </c>
      <c r="T127" s="127">
        <f>T128+T184+T198+T201+T205+T215+T237+T243+T265</f>
        <v>12.6991</v>
      </c>
      <c r="AR127" s="121" t="s">
        <v>81</v>
      </c>
      <c r="AT127" s="128" t="s">
        <v>72</v>
      </c>
      <c r="AU127" s="128" t="s">
        <v>73</v>
      </c>
      <c r="AY127" s="121" t="s">
        <v>120</v>
      </c>
      <c r="BK127" s="129">
        <f>BK128+BK184+BK198+BK201+BK205+BK215+BK237+BK243+BK265</f>
        <v>0</v>
      </c>
    </row>
    <row r="128" spans="2:63" s="11" customFormat="1" ht="22.9" customHeight="1">
      <c r="B128" s="120"/>
      <c r="D128" s="121" t="s">
        <v>72</v>
      </c>
      <c r="E128" s="130" t="s">
        <v>81</v>
      </c>
      <c r="F128" s="130" t="s">
        <v>121</v>
      </c>
      <c r="I128" s="123"/>
      <c r="J128" s="131">
        <f>BK128</f>
        <v>0</v>
      </c>
      <c r="L128" s="120"/>
      <c r="M128" s="125"/>
      <c r="P128" s="126">
        <f>SUM(P129:P183)</f>
        <v>0</v>
      </c>
      <c r="R128" s="126">
        <f>SUM(R129:R183)</f>
        <v>4.4761499999999996E-2</v>
      </c>
      <c r="T128" s="127">
        <f>SUM(T129:T183)</f>
        <v>12.6655</v>
      </c>
      <c r="AR128" s="121" t="s">
        <v>81</v>
      </c>
      <c r="AT128" s="128" t="s">
        <v>72</v>
      </c>
      <c r="AU128" s="128" t="s">
        <v>81</v>
      </c>
      <c r="AY128" s="121" t="s">
        <v>120</v>
      </c>
      <c r="BK128" s="129">
        <f>SUM(BK129:BK183)</f>
        <v>0</v>
      </c>
    </row>
    <row r="129" spans="2:65" s="1" customFormat="1" ht="24.2" customHeight="1">
      <c r="B129" s="132"/>
      <c r="C129" s="133" t="s">
        <v>81</v>
      </c>
      <c r="D129" s="133" t="s">
        <v>122</v>
      </c>
      <c r="E129" s="134" t="s">
        <v>123</v>
      </c>
      <c r="F129" s="135" t="s">
        <v>124</v>
      </c>
      <c r="G129" s="136" t="s">
        <v>125</v>
      </c>
      <c r="H129" s="137">
        <v>18.3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0.29499999999999998</v>
      </c>
      <c r="T129" s="144">
        <f>S129*H129</f>
        <v>5.3985000000000003</v>
      </c>
      <c r="AR129" s="145" t="s">
        <v>126</v>
      </c>
      <c r="AT129" s="145" t="s">
        <v>122</v>
      </c>
      <c r="AU129" s="145" t="s">
        <v>83</v>
      </c>
      <c r="AY129" s="16" t="s">
        <v>120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81</v>
      </c>
      <c r="BK129" s="146">
        <f>ROUND(I129*H129,2)</f>
        <v>0</v>
      </c>
      <c r="BL129" s="16" t="s">
        <v>126</v>
      </c>
      <c r="BM129" s="145" t="s">
        <v>127</v>
      </c>
    </row>
    <row r="130" spans="2:65" s="12" customFormat="1" ht="11.25">
      <c r="B130" s="147"/>
      <c r="D130" s="148" t="s">
        <v>128</v>
      </c>
      <c r="E130" s="149" t="s">
        <v>1</v>
      </c>
      <c r="F130" s="150" t="s">
        <v>129</v>
      </c>
      <c r="H130" s="149" t="s">
        <v>1</v>
      </c>
      <c r="I130" s="151"/>
      <c r="L130" s="147"/>
      <c r="M130" s="152"/>
      <c r="T130" s="153"/>
      <c r="AT130" s="149" t="s">
        <v>128</v>
      </c>
      <c r="AU130" s="149" t="s">
        <v>83</v>
      </c>
      <c r="AV130" s="12" t="s">
        <v>81</v>
      </c>
      <c r="AW130" s="12" t="s">
        <v>30</v>
      </c>
      <c r="AX130" s="12" t="s">
        <v>73</v>
      </c>
      <c r="AY130" s="149" t="s">
        <v>120</v>
      </c>
    </row>
    <row r="131" spans="2:65" s="13" customFormat="1" ht="11.25">
      <c r="B131" s="154"/>
      <c r="D131" s="148" t="s">
        <v>128</v>
      </c>
      <c r="E131" s="155" t="s">
        <v>1</v>
      </c>
      <c r="F131" s="156" t="s">
        <v>130</v>
      </c>
      <c r="H131" s="157">
        <v>18.3</v>
      </c>
      <c r="I131" s="158"/>
      <c r="L131" s="154"/>
      <c r="M131" s="159"/>
      <c r="T131" s="160"/>
      <c r="AT131" s="155" t="s">
        <v>128</v>
      </c>
      <c r="AU131" s="155" t="s">
        <v>83</v>
      </c>
      <c r="AV131" s="13" t="s">
        <v>83</v>
      </c>
      <c r="AW131" s="13" t="s">
        <v>30</v>
      </c>
      <c r="AX131" s="13" t="s">
        <v>73</v>
      </c>
      <c r="AY131" s="155" t="s">
        <v>120</v>
      </c>
    </row>
    <row r="132" spans="2:65" s="14" customFormat="1" ht="11.25">
      <c r="B132" s="161"/>
      <c r="D132" s="148" t="s">
        <v>128</v>
      </c>
      <c r="E132" s="162" t="s">
        <v>1</v>
      </c>
      <c r="F132" s="163" t="s">
        <v>131</v>
      </c>
      <c r="H132" s="164">
        <v>18.3</v>
      </c>
      <c r="I132" s="165"/>
      <c r="L132" s="161"/>
      <c r="M132" s="166"/>
      <c r="T132" s="167"/>
      <c r="AT132" s="162" t="s">
        <v>128</v>
      </c>
      <c r="AU132" s="162" t="s">
        <v>83</v>
      </c>
      <c r="AV132" s="14" t="s">
        <v>126</v>
      </c>
      <c r="AW132" s="14" t="s">
        <v>30</v>
      </c>
      <c r="AX132" s="14" t="s">
        <v>81</v>
      </c>
      <c r="AY132" s="162" t="s">
        <v>120</v>
      </c>
    </row>
    <row r="133" spans="2:65" s="1" customFormat="1" ht="16.5" customHeight="1">
      <c r="B133" s="132"/>
      <c r="C133" s="133" t="s">
        <v>83</v>
      </c>
      <c r="D133" s="133" t="s">
        <v>122</v>
      </c>
      <c r="E133" s="134" t="s">
        <v>132</v>
      </c>
      <c r="F133" s="135" t="s">
        <v>133</v>
      </c>
      <c r="G133" s="136" t="s">
        <v>125</v>
      </c>
      <c r="H133" s="137">
        <v>20</v>
      </c>
      <c r="I133" s="138"/>
      <c r="J133" s="139">
        <f>ROUND(I133*H133,2)</f>
        <v>0</v>
      </c>
      <c r="K133" s="140"/>
      <c r="L133" s="31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9.8000000000000004E-2</v>
      </c>
      <c r="T133" s="144">
        <f>S133*H133</f>
        <v>1.96</v>
      </c>
      <c r="AR133" s="145" t="s">
        <v>126</v>
      </c>
      <c r="AT133" s="145" t="s">
        <v>122</v>
      </c>
      <c r="AU133" s="145" t="s">
        <v>83</v>
      </c>
      <c r="AY133" s="16" t="s">
        <v>120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81</v>
      </c>
      <c r="BK133" s="146">
        <f>ROUND(I133*H133,2)</f>
        <v>0</v>
      </c>
      <c r="BL133" s="16" t="s">
        <v>126</v>
      </c>
      <c r="BM133" s="145" t="s">
        <v>134</v>
      </c>
    </row>
    <row r="134" spans="2:65" s="1" customFormat="1" ht="24.2" customHeight="1">
      <c r="B134" s="132"/>
      <c r="C134" s="133" t="s">
        <v>135</v>
      </c>
      <c r="D134" s="133" t="s">
        <v>122</v>
      </c>
      <c r="E134" s="134" t="s">
        <v>136</v>
      </c>
      <c r="F134" s="135" t="s">
        <v>137</v>
      </c>
      <c r="G134" s="136" t="s">
        <v>125</v>
      </c>
      <c r="H134" s="137">
        <v>18.3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0.28999999999999998</v>
      </c>
      <c r="T134" s="144">
        <f>S134*H134</f>
        <v>5.3069999999999995</v>
      </c>
      <c r="AR134" s="145" t="s">
        <v>126</v>
      </c>
      <c r="AT134" s="145" t="s">
        <v>122</v>
      </c>
      <c r="AU134" s="145" t="s">
        <v>83</v>
      </c>
      <c r="AY134" s="16" t="s">
        <v>120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81</v>
      </c>
      <c r="BK134" s="146">
        <f>ROUND(I134*H134,2)</f>
        <v>0</v>
      </c>
      <c r="BL134" s="16" t="s">
        <v>126</v>
      </c>
      <c r="BM134" s="145" t="s">
        <v>138</v>
      </c>
    </row>
    <row r="135" spans="2:65" s="12" customFormat="1" ht="11.25">
      <c r="B135" s="147"/>
      <c r="D135" s="148" t="s">
        <v>128</v>
      </c>
      <c r="E135" s="149" t="s">
        <v>1</v>
      </c>
      <c r="F135" s="150" t="s">
        <v>129</v>
      </c>
      <c r="H135" s="149" t="s">
        <v>1</v>
      </c>
      <c r="I135" s="151"/>
      <c r="L135" s="147"/>
      <c r="M135" s="152"/>
      <c r="T135" s="153"/>
      <c r="AT135" s="149" t="s">
        <v>128</v>
      </c>
      <c r="AU135" s="149" t="s">
        <v>83</v>
      </c>
      <c r="AV135" s="12" t="s">
        <v>81</v>
      </c>
      <c r="AW135" s="12" t="s">
        <v>30</v>
      </c>
      <c r="AX135" s="12" t="s">
        <v>73</v>
      </c>
      <c r="AY135" s="149" t="s">
        <v>120</v>
      </c>
    </row>
    <row r="136" spans="2:65" s="13" customFormat="1" ht="11.25">
      <c r="B136" s="154"/>
      <c r="D136" s="148" t="s">
        <v>128</v>
      </c>
      <c r="E136" s="155" t="s">
        <v>1</v>
      </c>
      <c r="F136" s="156" t="s">
        <v>130</v>
      </c>
      <c r="H136" s="157">
        <v>18.3</v>
      </c>
      <c r="I136" s="158"/>
      <c r="L136" s="154"/>
      <c r="M136" s="159"/>
      <c r="T136" s="160"/>
      <c r="AT136" s="155" t="s">
        <v>128</v>
      </c>
      <c r="AU136" s="155" t="s">
        <v>83</v>
      </c>
      <c r="AV136" s="13" t="s">
        <v>83</v>
      </c>
      <c r="AW136" s="13" t="s">
        <v>30</v>
      </c>
      <c r="AX136" s="13" t="s">
        <v>73</v>
      </c>
      <c r="AY136" s="155" t="s">
        <v>120</v>
      </c>
    </row>
    <row r="137" spans="2:65" s="14" customFormat="1" ht="11.25">
      <c r="B137" s="161"/>
      <c r="D137" s="148" t="s">
        <v>128</v>
      </c>
      <c r="E137" s="162" t="s">
        <v>1</v>
      </c>
      <c r="F137" s="163" t="s">
        <v>131</v>
      </c>
      <c r="H137" s="164">
        <v>18.3</v>
      </c>
      <c r="I137" s="165"/>
      <c r="L137" s="161"/>
      <c r="M137" s="166"/>
      <c r="T137" s="167"/>
      <c r="AT137" s="162" t="s">
        <v>128</v>
      </c>
      <c r="AU137" s="162" t="s">
        <v>83</v>
      </c>
      <c r="AV137" s="14" t="s">
        <v>126</v>
      </c>
      <c r="AW137" s="14" t="s">
        <v>30</v>
      </c>
      <c r="AX137" s="14" t="s">
        <v>81</v>
      </c>
      <c r="AY137" s="162" t="s">
        <v>120</v>
      </c>
    </row>
    <row r="138" spans="2:65" s="1" customFormat="1" ht="24.2" customHeight="1">
      <c r="B138" s="132"/>
      <c r="C138" s="133" t="s">
        <v>126</v>
      </c>
      <c r="D138" s="133" t="s">
        <v>122</v>
      </c>
      <c r="E138" s="134" t="s">
        <v>139</v>
      </c>
      <c r="F138" s="135" t="s">
        <v>140</v>
      </c>
      <c r="G138" s="136" t="s">
        <v>141</v>
      </c>
      <c r="H138" s="137">
        <v>31.85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126</v>
      </c>
      <c r="AT138" s="145" t="s">
        <v>122</v>
      </c>
      <c r="AU138" s="145" t="s">
        <v>83</v>
      </c>
      <c r="AY138" s="16" t="s">
        <v>120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81</v>
      </c>
      <c r="BK138" s="146">
        <f>ROUND(I138*H138,2)</f>
        <v>0</v>
      </c>
      <c r="BL138" s="16" t="s">
        <v>126</v>
      </c>
      <c r="BM138" s="145" t="s">
        <v>142</v>
      </c>
    </row>
    <row r="139" spans="2:65" s="13" customFormat="1" ht="11.25">
      <c r="B139" s="154"/>
      <c r="D139" s="148" t="s">
        <v>128</v>
      </c>
      <c r="E139" s="155" t="s">
        <v>1</v>
      </c>
      <c r="F139" s="156" t="s">
        <v>143</v>
      </c>
      <c r="H139" s="157">
        <v>35.524999999999999</v>
      </c>
      <c r="I139" s="158"/>
      <c r="L139" s="154"/>
      <c r="M139" s="159"/>
      <c r="T139" s="160"/>
      <c r="AT139" s="155" t="s">
        <v>128</v>
      </c>
      <c r="AU139" s="155" t="s">
        <v>83</v>
      </c>
      <c r="AV139" s="13" t="s">
        <v>83</v>
      </c>
      <c r="AW139" s="13" t="s">
        <v>30</v>
      </c>
      <c r="AX139" s="13" t="s">
        <v>73</v>
      </c>
      <c r="AY139" s="155" t="s">
        <v>120</v>
      </c>
    </row>
    <row r="140" spans="2:65" s="13" customFormat="1" ht="11.25">
      <c r="B140" s="154"/>
      <c r="D140" s="148" t="s">
        <v>128</v>
      </c>
      <c r="E140" s="155" t="s">
        <v>1</v>
      </c>
      <c r="F140" s="156" t="s">
        <v>144</v>
      </c>
      <c r="H140" s="157">
        <v>-3.6749999999999998</v>
      </c>
      <c r="I140" s="158"/>
      <c r="L140" s="154"/>
      <c r="M140" s="159"/>
      <c r="T140" s="160"/>
      <c r="AT140" s="155" t="s">
        <v>128</v>
      </c>
      <c r="AU140" s="155" t="s">
        <v>83</v>
      </c>
      <c r="AV140" s="13" t="s">
        <v>83</v>
      </c>
      <c r="AW140" s="13" t="s">
        <v>30</v>
      </c>
      <c r="AX140" s="13" t="s">
        <v>73</v>
      </c>
      <c r="AY140" s="155" t="s">
        <v>120</v>
      </c>
    </row>
    <row r="141" spans="2:65" s="14" customFormat="1" ht="11.25">
      <c r="B141" s="161"/>
      <c r="D141" s="148" t="s">
        <v>128</v>
      </c>
      <c r="E141" s="162" t="s">
        <v>1</v>
      </c>
      <c r="F141" s="163" t="s">
        <v>131</v>
      </c>
      <c r="H141" s="164">
        <v>31.85</v>
      </c>
      <c r="I141" s="165"/>
      <c r="L141" s="161"/>
      <c r="M141" s="166"/>
      <c r="T141" s="167"/>
      <c r="AT141" s="162" t="s">
        <v>128</v>
      </c>
      <c r="AU141" s="162" t="s">
        <v>83</v>
      </c>
      <c r="AV141" s="14" t="s">
        <v>126</v>
      </c>
      <c r="AW141" s="14" t="s">
        <v>30</v>
      </c>
      <c r="AX141" s="14" t="s">
        <v>81</v>
      </c>
      <c r="AY141" s="162" t="s">
        <v>120</v>
      </c>
    </row>
    <row r="142" spans="2:65" s="1" customFormat="1" ht="33" customHeight="1">
      <c r="B142" s="132"/>
      <c r="C142" s="133" t="s">
        <v>145</v>
      </c>
      <c r="D142" s="133" t="s">
        <v>122</v>
      </c>
      <c r="E142" s="134" t="s">
        <v>146</v>
      </c>
      <c r="F142" s="135" t="s">
        <v>147</v>
      </c>
      <c r="G142" s="136" t="s">
        <v>141</v>
      </c>
      <c r="H142" s="137">
        <v>3.63</v>
      </c>
      <c r="I142" s="138"/>
      <c r="J142" s="139">
        <f>ROUND(I142*H142,2)</f>
        <v>0</v>
      </c>
      <c r="K142" s="140"/>
      <c r="L142" s="31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126</v>
      </c>
      <c r="AT142" s="145" t="s">
        <v>122</v>
      </c>
      <c r="AU142" s="145" t="s">
        <v>83</v>
      </c>
      <c r="AY142" s="16" t="s">
        <v>120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81</v>
      </c>
      <c r="BK142" s="146">
        <f>ROUND(I142*H142,2)</f>
        <v>0</v>
      </c>
      <c r="BL142" s="16" t="s">
        <v>126</v>
      </c>
      <c r="BM142" s="145" t="s">
        <v>148</v>
      </c>
    </row>
    <row r="143" spans="2:65" s="13" customFormat="1" ht="11.25">
      <c r="B143" s="154"/>
      <c r="D143" s="148" t="s">
        <v>128</v>
      </c>
      <c r="E143" s="155" t="s">
        <v>1</v>
      </c>
      <c r="F143" s="156" t="s">
        <v>149</v>
      </c>
      <c r="H143" s="157">
        <v>5.4450000000000003</v>
      </c>
      <c r="I143" s="158"/>
      <c r="L143" s="154"/>
      <c r="M143" s="159"/>
      <c r="T143" s="160"/>
      <c r="AT143" s="155" t="s">
        <v>128</v>
      </c>
      <c r="AU143" s="155" t="s">
        <v>83</v>
      </c>
      <c r="AV143" s="13" t="s">
        <v>83</v>
      </c>
      <c r="AW143" s="13" t="s">
        <v>30</v>
      </c>
      <c r="AX143" s="13" t="s">
        <v>73</v>
      </c>
      <c r="AY143" s="155" t="s">
        <v>120</v>
      </c>
    </row>
    <row r="144" spans="2:65" s="13" customFormat="1" ht="11.25">
      <c r="B144" s="154"/>
      <c r="D144" s="148" t="s">
        <v>128</v>
      </c>
      <c r="E144" s="155" t="s">
        <v>1</v>
      </c>
      <c r="F144" s="156" t="s">
        <v>150</v>
      </c>
      <c r="H144" s="157">
        <v>-1.8149999999999999</v>
      </c>
      <c r="I144" s="158"/>
      <c r="L144" s="154"/>
      <c r="M144" s="159"/>
      <c r="T144" s="160"/>
      <c r="AT144" s="155" t="s">
        <v>128</v>
      </c>
      <c r="AU144" s="155" t="s">
        <v>83</v>
      </c>
      <c r="AV144" s="13" t="s">
        <v>83</v>
      </c>
      <c r="AW144" s="13" t="s">
        <v>30</v>
      </c>
      <c r="AX144" s="13" t="s">
        <v>73</v>
      </c>
      <c r="AY144" s="155" t="s">
        <v>120</v>
      </c>
    </row>
    <row r="145" spans="2:65" s="14" customFormat="1" ht="11.25">
      <c r="B145" s="161"/>
      <c r="D145" s="148" t="s">
        <v>128</v>
      </c>
      <c r="E145" s="162" t="s">
        <v>1</v>
      </c>
      <c r="F145" s="163" t="s">
        <v>131</v>
      </c>
      <c r="H145" s="164">
        <v>3.63</v>
      </c>
      <c r="I145" s="165"/>
      <c r="L145" s="161"/>
      <c r="M145" s="166"/>
      <c r="T145" s="167"/>
      <c r="AT145" s="162" t="s">
        <v>128</v>
      </c>
      <c r="AU145" s="162" t="s">
        <v>83</v>
      </c>
      <c r="AV145" s="14" t="s">
        <v>126</v>
      </c>
      <c r="AW145" s="14" t="s">
        <v>30</v>
      </c>
      <c r="AX145" s="14" t="s">
        <v>81</v>
      </c>
      <c r="AY145" s="162" t="s">
        <v>120</v>
      </c>
    </row>
    <row r="146" spans="2:65" s="1" customFormat="1" ht="21.75" customHeight="1">
      <c r="B146" s="132"/>
      <c r="C146" s="133" t="s">
        <v>151</v>
      </c>
      <c r="D146" s="133" t="s">
        <v>122</v>
      </c>
      <c r="E146" s="134" t="s">
        <v>152</v>
      </c>
      <c r="F146" s="135" t="s">
        <v>153</v>
      </c>
      <c r="G146" s="136" t="s">
        <v>125</v>
      </c>
      <c r="H146" s="137">
        <v>40.6</v>
      </c>
      <c r="I146" s="138"/>
      <c r="J146" s="139">
        <f>ROUND(I146*H146,2)</f>
        <v>0</v>
      </c>
      <c r="K146" s="140"/>
      <c r="L146" s="31"/>
      <c r="M146" s="141" t="s">
        <v>1</v>
      </c>
      <c r="N146" s="142" t="s">
        <v>38</v>
      </c>
      <c r="P146" s="143">
        <f>O146*H146</f>
        <v>0</v>
      </c>
      <c r="Q146" s="143">
        <v>6.9999999999999999E-4</v>
      </c>
      <c r="R146" s="143">
        <f>Q146*H146</f>
        <v>2.8420000000000001E-2</v>
      </c>
      <c r="S146" s="143">
        <v>0</v>
      </c>
      <c r="T146" s="144">
        <f>S146*H146</f>
        <v>0</v>
      </c>
      <c r="AR146" s="145" t="s">
        <v>126</v>
      </c>
      <c r="AT146" s="145" t="s">
        <v>122</v>
      </c>
      <c r="AU146" s="145" t="s">
        <v>83</v>
      </c>
      <c r="AY146" s="16" t="s">
        <v>120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81</v>
      </c>
      <c r="BK146" s="146">
        <f>ROUND(I146*H146,2)</f>
        <v>0</v>
      </c>
      <c r="BL146" s="16" t="s">
        <v>126</v>
      </c>
      <c r="BM146" s="145" t="s">
        <v>154</v>
      </c>
    </row>
    <row r="147" spans="2:65" s="13" customFormat="1" ht="11.25">
      <c r="B147" s="154"/>
      <c r="D147" s="148" t="s">
        <v>128</v>
      </c>
      <c r="E147" s="155" t="s">
        <v>1</v>
      </c>
      <c r="F147" s="156" t="s">
        <v>155</v>
      </c>
      <c r="H147" s="157">
        <v>40.6</v>
      </c>
      <c r="I147" s="158"/>
      <c r="L147" s="154"/>
      <c r="M147" s="159"/>
      <c r="T147" s="160"/>
      <c r="AT147" s="155" t="s">
        <v>128</v>
      </c>
      <c r="AU147" s="155" t="s">
        <v>83</v>
      </c>
      <c r="AV147" s="13" t="s">
        <v>83</v>
      </c>
      <c r="AW147" s="13" t="s">
        <v>30</v>
      </c>
      <c r="AX147" s="13" t="s">
        <v>73</v>
      </c>
      <c r="AY147" s="155" t="s">
        <v>120</v>
      </c>
    </row>
    <row r="148" spans="2:65" s="14" customFormat="1" ht="11.25">
      <c r="B148" s="161"/>
      <c r="D148" s="148" t="s">
        <v>128</v>
      </c>
      <c r="E148" s="162" t="s">
        <v>1</v>
      </c>
      <c r="F148" s="163" t="s">
        <v>131</v>
      </c>
      <c r="H148" s="164">
        <v>40.6</v>
      </c>
      <c r="I148" s="165"/>
      <c r="L148" s="161"/>
      <c r="M148" s="166"/>
      <c r="T148" s="167"/>
      <c r="AT148" s="162" t="s">
        <v>128</v>
      </c>
      <c r="AU148" s="162" t="s">
        <v>83</v>
      </c>
      <c r="AV148" s="14" t="s">
        <v>126</v>
      </c>
      <c r="AW148" s="14" t="s">
        <v>30</v>
      </c>
      <c r="AX148" s="14" t="s">
        <v>81</v>
      </c>
      <c r="AY148" s="162" t="s">
        <v>120</v>
      </c>
    </row>
    <row r="149" spans="2:65" s="1" customFormat="1" ht="16.5" customHeight="1">
      <c r="B149" s="132"/>
      <c r="C149" s="133" t="s">
        <v>156</v>
      </c>
      <c r="D149" s="133" t="s">
        <v>122</v>
      </c>
      <c r="E149" s="134" t="s">
        <v>157</v>
      </c>
      <c r="F149" s="135" t="s">
        <v>158</v>
      </c>
      <c r="G149" s="136" t="s">
        <v>125</v>
      </c>
      <c r="H149" s="137">
        <v>40.6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126</v>
      </c>
      <c r="AT149" s="145" t="s">
        <v>122</v>
      </c>
      <c r="AU149" s="145" t="s">
        <v>83</v>
      </c>
      <c r="AY149" s="16" t="s">
        <v>120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81</v>
      </c>
      <c r="BK149" s="146">
        <f>ROUND(I149*H149,2)</f>
        <v>0</v>
      </c>
      <c r="BL149" s="16" t="s">
        <v>126</v>
      </c>
      <c r="BM149" s="145" t="s">
        <v>159</v>
      </c>
    </row>
    <row r="150" spans="2:65" s="1" customFormat="1" ht="21.75" customHeight="1">
      <c r="B150" s="132"/>
      <c r="C150" s="133" t="s">
        <v>160</v>
      </c>
      <c r="D150" s="133" t="s">
        <v>122</v>
      </c>
      <c r="E150" s="134" t="s">
        <v>161</v>
      </c>
      <c r="F150" s="135" t="s">
        <v>162</v>
      </c>
      <c r="G150" s="136" t="s">
        <v>141</v>
      </c>
      <c r="H150" s="137">
        <v>35.524999999999999</v>
      </c>
      <c r="I150" s="138"/>
      <c r="J150" s="139">
        <f>ROUND(I150*H150,2)</f>
        <v>0</v>
      </c>
      <c r="K150" s="140"/>
      <c r="L150" s="31"/>
      <c r="M150" s="141" t="s">
        <v>1</v>
      </c>
      <c r="N150" s="142" t="s">
        <v>38</v>
      </c>
      <c r="P150" s="143">
        <f>O150*H150</f>
        <v>0</v>
      </c>
      <c r="Q150" s="143">
        <v>4.6000000000000001E-4</v>
      </c>
      <c r="R150" s="143">
        <f>Q150*H150</f>
        <v>1.6341499999999998E-2</v>
      </c>
      <c r="S150" s="143">
        <v>0</v>
      </c>
      <c r="T150" s="144">
        <f>S150*H150</f>
        <v>0</v>
      </c>
      <c r="AR150" s="145" t="s">
        <v>126</v>
      </c>
      <c r="AT150" s="145" t="s">
        <v>122</v>
      </c>
      <c r="AU150" s="145" t="s">
        <v>83</v>
      </c>
      <c r="AY150" s="16" t="s">
        <v>120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81</v>
      </c>
      <c r="BK150" s="146">
        <f>ROUND(I150*H150,2)</f>
        <v>0</v>
      </c>
      <c r="BL150" s="16" t="s">
        <v>126</v>
      </c>
      <c r="BM150" s="145" t="s">
        <v>163</v>
      </c>
    </row>
    <row r="151" spans="2:65" s="13" customFormat="1" ht="11.25">
      <c r="B151" s="154"/>
      <c r="D151" s="148" t="s">
        <v>128</v>
      </c>
      <c r="E151" s="155" t="s">
        <v>1</v>
      </c>
      <c r="F151" s="156" t="s">
        <v>143</v>
      </c>
      <c r="H151" s="157">
        <v>35.524999999999999</v>
      </c>
      <c r="I151" s="158"/>
      <c r="L151" s="154"/>
      <c r="M151" s="159"/>
      <c r="T151" s="160"/>
      <c r="AT151" s="155" t="s">
        <v>128</v>
      </c>
      <c r="AU151" s="155" t="s">
        <v>83</v>
      </c>
      <c r="AV151" s="13" t="s">
        <v>83</v>
      </c>
      <c r="AW151" s="13" t="s">
        <v>30</v>
      </c>
      <c r="AX151" s="13" t="s">
        <v>73</v>
      </c>
      <c r="AY151" s="155" t="s">
        <v>120</v>
      </c>
    </row>
    <row r="152" spans="2:65" s="14" customFormat="1" ht="11.25">
      <c r="B152" s="161"/>
      <c r="D152" s="148" t="s">
        <v>128</v>
      </c>
      <c r="E152" s="162" t="s">
        <v>1</v>
      </c>
      <c r="F152" s="163" t="s">
        <v>131</v>
      </c>
      <c r="H152" s="164">
        <v>35.524999999999999</v>
      </c>
      <c r="I152" s="165"/>
      <c r="L152" s="161"/>
      <c r="M152" s="166"/>
      <c r="T152" s="167"/>
      <c r="AT152" s="162" t="s">
        <v>128</v>
      </c>
      <c r="AU152" s="162" t="s">
        <v>83</v>
      </c>
      <c r="AV152" s="14" t="s">
        <v>126</v>
      </c>
      <c r="AW152" s="14" t="s">
        <v>30</v>
      </c>
      <c r="AX152" s="14" t="s">
        <v>81</v>
      </c>
      <c r="AY152" s="162" t="s">
        <v>120</v>
      </c>
    </row>
    <row r="153" spans="2:65" s="1" customFormat="1" ht="24.2" customHeight="1">
      <c r="B153" s="132"/>
      <c r="C153" s="133" t="s">
        <v>164</v>
      </c>
      <c r="D153" s="133" t="s">
        <v>122</v>
      </c>
      <c r="E153" s="134" t="s">
        <v>165</v>
      </c>
      <c r="F153" s="135" t="s">
        <v>166</v>
      </c>
      <c r="G153" s="136" t="s">
        <v>141</v>
      </c>
      <c r="H153" s="137">
        <v>35.524999999999999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126</v>
      </c>
      <c r="AT153" s="145" t="s">
        <v>122</v>
      </c>
      <c r="AU153" s="145" t="s">
        <v>83</v>
      </c>
      <c r="AY153" s="16" t="s">
        <v>120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81</v>
      </c>
      <c r="BK153" s="146">
        <f>ROUND(I153*H153,2)</f>
        <v>0</v>
      </c>
      <c r="BL153" s="16" t="s">
        <v>126</v>
      </c>
      <c r="BM153" s="145" t="s">
        <v>167</v>
      </c>
    </row>
    <row r="154" spans="2:65" s="1" customFormat="1" ht="37.9" customHeight="1">
      <c r="B154" s="132"/>
      <c r="C154" s="133" t="s">
        <v>168</v>
      </c>
      <c r="D154" s="133" t="s">
        <v>122</v>
      </c>
      <c r="E154" s="134" t="s">
        <v>169</v>
      </c>
      <c r="F154" s="135" t="s">
        <v>170</v>
      </c>
      <c r="G154" s="136" t="s">
        <v>141</v>
      </c>
      <c r="H154" s="137">
        <v>19.916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126</v>
      </c>
      <c r="AT154" s="145" t="s">
        <v>122</v>
      </c>
      <c r="AU154" s="145" t="s">
        <v>83</v>
      </c>
      <c r="AY154" s="16" t="s">
        <v>120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81</v>
      </c>
      <c r="BK154" s="146">
        <f>ROUND(I154*H154,2)</f>
        <v>0</v>
      </c>
      <c r="BL154" s="16" t="s">
        <v>126</v>
      </c>
      <c r="BM154" s="145" t="s">
        <v>171</v>
      </c>
    </row>
    <row r="155" spans="2:65" s="13" customFormat="1" ht="22.5">
      <c r="B155" s="154"/>
      <c r="D155" s="148" t="s">
        <v>128</v>
      </c>
      <c r="E155" s="155" t="s">
        <v>1</v>
      </c>
      <c r="F155" s="156" t="s">
        <v>172</v>
      </c>
      <c r="H155" s="157">
        <v>19.916</v>
      </c>
      <c r="I155" s="158"/>
      <c r="L155" s="154"/>
      <c r="M155" s="159"/>
      <c r="T155" s="160"/>
      <c r="AT155" s="155" t="s">
        <v>128</v>
      </c>
      <c r="AU155" s="155" t="s">
        <v>83</v>
      </c>
      <c r="AV155" s="13" t="s">
        <v>83</v>
      </c>
      <c r="AW155" s="13" t="s">
        <v>30</v>
      </c>
      <c r="AX155" s="13" t="s">
        <v>73</v>
      </c>
      <c r="AY155" s="155" t="s">
        <v>120</v>
      </c>
    </row>
    <row r="156" spans="2:65" s="14" customFormat="1" ht="11.25">
      <c r="B156" s="161"/>
      <c r="D156" s="148" t="s">
        <v>128</v>
      </c>
      <c r="E156" s="162" t="s">
        <v>1</v>
      </c>
      <c r="F156" s="163" t="s">
        <v>131</v>
      </c>
      <c r="H156" s="164">
        <v>19.916</v>
      </c>
      <c r="I156" s="165"/>
      <c r="L156" s="161"/>
      <c r="M156" s="166"/>
      <c r="T156" s="167"/>
      <c r="AT156" s="162" t="s">
        <v>128</v>
      </c>
      <c r="AU156" s="162" t="s">
        <v>83</v>
      </c>
      <c r="AV156" s="14" t="s">
        <v>126</v>
      </c>
      <c r="AW156" s="14" t="s">
        <v>30</v>
      </c>
      <c r="AX156" s="14" t="s">
        <v>81</v>
      </c>
      <c r="AY156" s="162" t="s">
        <v>120</v>
      </c>
    </row>
    <row r="157" spans="2:65" s="1" customFormat="1" ht="37.9" customHeight="1">
      <c r="B157" s="132"/>
      <c r="C157" s="133" t="s">
        <v>173</v>
      </c>
      <c r="D157" s="133" t="s">
        <v>122</v>
      </c>
      <c r="E157" s="134" t="s">
        <v>174</v>
      </c>
      <c r="F157" s="135" t="s">
        <v>175</v>
      </c>
      <c r="G157" s="136" t="s">
        <v>141</v>
      </c>
      <c r="H157" s="137">
        <v>35.479999999999997</v>
      </c>
      <c r="I157" s="138"/>
      <c r="J157" s="139">
        <f>ROUND(I157*H157,2)</f>
        <v>0</v>
      </c>
      <c r="K157" s="140"/>
      <c r="L157" s="31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126</v>
      </c>
      <c r="AT157" s="145" t="s">
        <v>122</v>
      </c>
      <c r="AU157" s="145" t="s">
        <v>83</v>
      </c>
      <c r="AY157" s="16" t="s">
        <v>120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81</v>
      </c>
      <c r="BK157" s="146">
        <f>ROUND(I157*H157,2)</f>
        <v>0</v>
      </c>
      <c r="BL157" s="16" t="s">
        <v>126</v>
      </c>
      <c r="BM157" s="145" t="s">
        <v>176</v>
      </c>
    </row>
    <row r="158" spans="2:65" s="13" customFormat="1" ht="11.25">
      <c r="B158" s="154"/>
      <c r="D158" s="148" t="s">
        <v>128</v>
      </c>
      <c r="E158" s="155" t="s">
        <v>1</v>
      </c>
      <c r="F158" s="156" t="s">
        <v>177</v>
      </c>
      <c r="H158" s="157">
        <v>35.479999999999997</v>
      </c>
      <c r="I158" s="158"/>
      <c r="L158" s="154"/>
      <c r="M158" s="159"/>
      <c r="T158" s="160"/>
      <c r="AT158" s="155" t="s">
        <v>128</v>
      </c>
      <c r="AU158" s="155" t="s">
        <v>83</v>
      </c>
      <c r="AV158" s="13" t="s">
        <v>83</v>
      </c>
      <c r="AW158" s="13" t="s">
        <v>30</v>
      </c>
      <c r="AX158" s="13" t="s">
        <v>73</v>
      </c>
      <c r="AY158" s="155" t="s">
        <v>120</v>
      </c>
    </row>
    <row r="159" spans="2:65" s="14" customFormat="1" ht="11.25">
      <c r="B159" s="161"/>
      <c r="D159" s="148" t="s">
        <v>128</v>
      </c>
      <c r="E159" s="162" t="s">
        <v>1</v>
      </c>
      <c r="F159" s="163" t="s">
        <v>131</v>
      </c>
      <c r="H159" s="164">
        <v>35.479999999999997</v>
      </c>
      <c r="I159" s="165"/>
      <c r="L159" s="161"/>
      <c r="M159" s="166"/>
      <c r="T159" s="167"/>
      <c r="AT159" s="162" t="s">
        <v>128</v>
      </c>
      <c r="AU159" s="162" t="s">
        <v>83</v>
      </c>
      <c r="AV159" s="14" t="s">
        <v>126</v>
      </c>
      <c r="AW159" s="14" t="s">
        <v>30</v>
      </c>
      <c r="AX159" s="14" t="s">
        <v>81</v>
      </c>
      <c r="AY159" s="162" t="s">
        <v>120</v>
      </c>
    </row>
    <row r="160" spans="2:65" s="1" customFormat="1" ht="24.2" customHeight="1">
      <c r="B160" s="132"/>
      <c r="C160" s="133" t="s">
        <v>8</v>
      </c>
      <c r="D160" s="133" t="s">
        <v>122</v>
      </c>
      <c r="E160" s="134" t="s">
        <v>178</v>
      </c>
      <c r="F160" s="135" t="s">
        <v>179</v>
      </c>
      <c r="G160" s="136" t="s">
        <v>141</v>
      </c>
      <c r="H160" s="137">
        <v>19.916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126</v>
      </c>
      <c r="AT160" s="145" t="s">
        <v>122</v>
      </c>
      <c r="AU160" s="145" t="s">
        <v>83</v>
      </c>
      <c r="AY160" s="16" t="s">
        <v>120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81</v>
      </c>
      <c r="BK160" s="146">
        <f>ROUND(I160*H160,2)</f>
        <v>0</v>
      </c>
      <c r="BL160" s="16" t="s">
        <v>126</v>
      </c>
      <c r="BM160" s="145" t="s">
        <v>180</v>
      </c>
    </row>
    <row r="161" spans="2:65" s="13" customFormat="1" ht="22.5">
      <c r="B161" s="154"/>
      <c r="D161" s="148" t="s">
        <v>128</v>
      </c>
      <c r="E161" s="155" t="s">
        <v>1</v>
      </c>
      <c r="F161" s="156" t="s">
        <v>172</v>
      </c>
      <c r="H161" s="157">
        <v>19.916</v>
      </c>
      <c r="I161" s="158"/>
      <c r="L161" s="154"/>
      <c r="M161" s="159"/>
      <c r="T161" s="160"/>
      <c r="AT161" s="155" t="s">
        <v>128</v>
      </c>
      <c r="AU161" s="155" t="s">
        <v>83</v>
      </c>
      <c r="AV161" s="13" t="s">
        <v>83</v>
      </c>
      <c r="AW161" s="13" t="s">
        <v>30</v>
      </c>
      <c r="AX161" s="13" t="s">
        <v>73</v>
      </c>
      <c r="AY161" s="155" t="s">
        <v>120</v>
      </c>
    </row>
    <row r="162" spans="2:65" s="14" customFormat="1" ht="11.25">
      <c r="B162" s="161"/>
      <c r="D162" s="148" t="s">
        <v>128</v>
      </c>
      <c r="E162" s="162" t="s">
        <v>1</v>
      </c>
      <c r="F162" s="163" t="s">
        <v>131</v>
      </c>
      <c r="H162" s="164">
        <v>19.916</v>
      </c>
      <c r="I162" s="165"/>
      <c r="L162" s="161"/>
      <c r="M162" s="166"/>
      <c r="T162" s="167"/>
      <c r="AT162" s="162" t="s">
        <v>128</v>
      </c>
      <c r="AU162" s="162" t="s">
        <v>83</v>
      </c>
      <c r="AV162" s="14" t="s">
        <v>126</v>
      </c>
      <c r="AW162" s="14" t="s">
        <v>30</v>
      </c>
      <c r="AX162" s="14" t="s">
        <v>81</v>
      </c>
      <c r="AY162" s="162" t="s">
        <v>120</v>
      </c>
    </row>
    <row r="163" spans="2:65" s="1" customFormat="1" ht="33" customHeight="1">
      <c r="B163" s="132"/>
      <c r="C163" s="133" t="s">
        <v>181</v>
      </c>
      <c r="D163" s="133" t="s">
        <v>122</v>
      </c>
      <c r="E163" s="134" t="s">
        <v>182</v>
      </c>
      <c r="F163" s="135" t="s">
        <v>183</v>
      </c>
      <c r="G163" s="136" t="s">
        <v>184</v>
      </c>
      <c r="H163" s="137">
        <v>63.863999999999997</v>
      </c>
      <c r="I163" s="138"/>
      <c r="J163" s="139">
        <f>ROUND(I163*H163,2)</f>
        <v>0</v>
      </c>
      <c r="K163" s="140"/>
      <c r="L163" s="31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126</v>
      </c>
      <c r="AT163" s="145" t="s">
        <v>122</v>
      </c>
      <c r="AU163" s="145" t="s">
        <v>83</v>
      </c>
      <c r="AY163" s="16" t="s">
        <v>120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81</v>
      </c>
      <c r="BK163" s="146">
        <f>ROUND(I163*H163,2)</f>
        <v>0</v>
      </c>
      <c r="BL163" s="16" t="s">
        <v>126</v>
      </c>
      <c r="BM163" s="145" t="s">
        <v>185</v>
      </c>
    </row>
    <row r="164" spans="2:65" s="13" customFormat="1" ht="11.25">
      <c r="B164" s="154"/>
      <c r="D164" s="148" t="s">
        <v>128</v>
      </c>
      <c r="E164" s="155" t="s">
        <v>1</v>
      </c>
      <c r="F164" s="156" t="s">
        <v>186</v>
      </c>
      <c r="H164" s="157">
        <v>63.863999999999997</v>
      </c>
      <c r="I164" s="158"/>
      <c r="L164" s="154"/>
      <c r="M164" s="159"/>
      <c r="T164" s="160"/>
      <c r="AT164" s="155" t="s">
        <v>128</v>
      </c>
      <c r="AU164" s="155" t="s">
        <v>83</v>
      </c>
      <c r="AV164" s="13" t="s">
        <v>83</v>
      </c>
      <c r="AW164" s="13" t="s">
        <v>30</v>
      </c>
      <c r="AX164" s="13" t="s">
        <v>73</v>
      </c>
      <c r="AY164" s="155" t="s">
        <v>120</v>
      </c>
    </row>
    <row r="165" spans="2:65" s="14" customFormat="1" ht="11.25">
      <c r="B165" s="161"/>
      <c r="D165" s="148" t="s">
        <v>128</v>
      </c>
      <c r="E165" s="162" t="s">
        <v>1</v>
      </c>
      <c r="F165" s="163" t="s">
        <v>131</v>
      </c>
      <c r="H165" s="164">
        <v>63.863999999999997</v>
      </c>
      <c r="I165" s="165"/>
      <c r="L165" s="161"/>
      <c r="M165" s="166"/>
      <c r="T165" s="167"/>
      <c r="AT165" s="162" t="s">
        <v>128</v>
      </c>
      <c r="AU165" s="162" t="s">
        <v>83</v>
      </c>
      <c r="AV165" s="14" t="s">
        <v>126</v>
      </c>
      <c r="AW165" s="14" t="s">
        <v>30</v>
      </c>
      <c r="AX165" s="14" t="s">
        <v>81</v>
      </c>
      <c r="AY165" s="162" t="s">
        <v>120</v>
      </c>
    </row>
    <row r="166" spans="2:65" s="1" customFormat="1" ht="16.5" customHeight="1">
      <c r="B166" s="132"/>
      <c r="C166" s="133" t="s">
        <v>187</v>
      </c>
      <c r="D166" s="133" t="s">
        <v>122</v>
      </c>
      <c r="E166" s="134" t="s">
        <v>188</v>
      </c>
      <c r="F166" s="135" t="s">
        <v>189</v>
      </c>
      <c r="G166" s="136" t="s">
        <v>141</v>
      </c>
      <c r="H166" s="137">
        <v>19.916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126</v>
      </c>
      <c r="AT166" s="145" t="s">
        <v>122</v>
      </c>
      <c r="AU166" s="145" t="s">
        <v>83</v>
      </c>
      <c r="AY166" s="16" t="s">
        <v>120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81</v>
      </c>
      <c r="BK166" s="146">
        <f>ROUND(I166*H166,2)</f>
        <v>0</v>
      </c>
      <c r="BL166" s="16" t="s">
        <v>126</v>
      </c>
      <c r="BM166" s="145" t="s">
        <v>190</v>
      </c>
    </row>
    <row r="167" spans="2:65" s="13" customFormat="1" ht="22.5">
      <c r="B167" s="154"/>
      <c r="D167" s="148" t="s">
        <v>128</v>
      </c>
      <c r="E167" s="155" t="s">
        <v>1</v>
      </c>
      <c r="F167" s="156" t="s">
        <v>172</v>
      </c>
      <c r="H167" s="157">
        <v>19.916</v>
      </c>
      <c r="I167" s="158"/>
      <c r="L167" s="154"/>
      <c r="M167" s="159"/>
      <c r="T167" s="160"/>
      <c r="AT167" s="155" t="s">
        <v>128</v>
      </c>
      <c r="AU167" s="155" t="s">
        <v>83</v>
      </c>
      <c r="AV167" s="13" t="s">
        <v>83</v>
      </c>
      <c r="AW167" s="13" t="s">
        <v>30</v>
      </c>
      <c r="AX167" s="13" t="s">
        <v>73</v>
      </c>
      <c r="AY167" s="155" t="s">
        <v>120</v>
      </c>
    </row>
    <row r="168" spans="2:65" s="14" customFormat="1" ht="11.25">
      <c r="B168" s="161"/>
      <c r="D168" s="148" t="s">
        <v>128</v>
      </c>
      <c r="E168" s="162" t="s">
        <v>1</v>
      </c>
      <c r="F168" s="163" t="s">
        <v>131</v>
      </c>
      <c r="H168" s="164">
        <v>19.916</v>
      </c>
      <c r="I168" s="165"/>
      <c r="L168" s="161"/>
      <c r="M168" s="166"/>
      <c r="T168" s="167"/>
      <c r="AT168" s="162" t="s">
        <v>128</v>
      </c>
      <c r="AU168" s="162" t="s">
        <v>83</v>
      </c>
      <c r="AV168" s="14" t="s">
        <v>126</v>
      </c>
      <c r="AW168" s="14" t="s">
        <v>30</v>
      </c>
      <c r="AX168" s="14" t="s">
        <v>81</v>
      </c>
      <c r="AY168" s="162" t="s">
        <v>120</v>
      </c>
    </row>
    <row r="169" spans="2:65" s="1" customFormat="1" ht="24.2" customHeight="1">
      <c r="B169" s="132"/>
      <c r="C169" s="133" t="s">
        <v>191</v>
      </c>
      <c r="D169" s="133" t="s">
        <v>122</v>
      </c>
      <c r="E169" s="134" t="s">
        <v>192</v>
      </c>
      <c r="F169" s="135" t="s">
        <v>193</v>
      </c>
      <c r="G169" s="136" t="s">
        <v>141</v>
      </c>
      <c r="H169" s="137">
        <v>14.717000000000001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126</v>
      </c>
      <c r="AT169" s="145" t="s">
        <v>122</v>
      </c>
      <c r="AU169" s="145" t="s">
        <v>83</v>
      </c>
      <c r="AY169" s="16" t="s">
        <v>120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81</v>
      </c>
      <c r="BK169" s="146">
        <f>ROUND(I169*H169,2)</f>
        <v>0</v>
      </c>
      <c r="BL169" s="16" t="s">
        <v>126</v>
      </c>
      <c r="BM169" s="145" t="s">
        <v>194</v>
      </c>
    </row>
    <row r="170" spans="2:65" s="13" customFormat="1" ht="11.25">
      <c r="B170" s="154"/>
      <c r="D170" s="148" t="s">
        <v>128</v>
      </c>
      <c r="E170" s="155" t="s">
        <v>1</v>
      </c>
      <c r="F170" s="156" t="s">
        <v>195</v>
      </c>
      <c r="H170" s="157">
        <v>35.450000000000003</v>
      </c>
      <c r="I170" s="158"/>
      <c r="L170" s="154"/>
      <c r="M170" s="159"/>
      <c r="T170" s="160"/>
      <c r="AT170" s="155" t="s">
        <v>128</v>
      </c>
      <c r="AU170" s="155" t="s">
        <v>83</v>
      </c>
      <c r="AV170" s="13" t="s">
        <v>83</v>
      </c>
      <c r="AW170" s="13" t="s">
        <v>30</v>
      </c>
      <c r="AX170" s="13" t="s">
        <v>73</v>
      </c>
      <c r="AY170" s="155" t="s">
        <v>120</v>
      </c>
    </row>
    <row r="171" spans="2:65" s="12" customFormat="1" ht="11.25">
      <c r="B171" s="147"/>
      <c r="D171" s="148" t="s">
        <v>128</v>
      </c>
      <c r="E171" s="149" t="s">
        <v>1</v>
      </c>
      <c r="F171" s="150" t="s">
        <v>196</v>
      </c>
      <c r="H171" s="149" t="s">
        <v>1</v>
      </c>
      <c r="I171" s="151"/>
      <c r="L171" s="147"/>
      <c r="M171" s="152"/>
      <c r="T171" s="153"/>
      <c r="AT171" s="149" t="s">
        <v>128</v>
      </c>
      <c r="AU171" s="149" t="s">
        <v>83</v>
      </c>
      <c r="AV171" s="12" t="s">
        <v>81</v>
      </c>
      <c r="AW171" s="12" t="s">
        <v>30</v>
      </c>
      <c r="AX171" s="12" t="s">
        <v>73</v>
      </c>
      <c r="AY171" s="149" t="s">
        <v>120</v>
      </c>
    </row>
    <row r="172" spans="2:65" s="13" customFormat="1" ht="11.25">
      <c r="B172" s="154"/>
      <c r="D172" s="148" t="s">
        <v>128</v>
      </c>
      <c r="E172" s="155" t="s">
        <v>1</v>
      </c>
      <c r="F172" s="156" t="s">
        <v>197</v>
      </c>
      <c r="H172" s="157">
        <v>-20.733000000000001</v>
      </c>
      <c r="I172" s="158"/>
      <c r="L172" s="154"/>
      <c r="M172" s="159"/>
      <c r="T172" s="160"/>
      <c r="AT172" s="155" t="s">
        <v>128</v>
      </c>
      <c r="AU172" s="155" t="s">
        <v>83</v>
      </c>
      <c r="AV172" s="13" t="s">
        <v>83</v>
      </c>
      <c r="AW172" s="13" t="s">
        <v>30</v>
      </c>
      <c r="AX172" s="13" t="s">
        <v>73</v>
      </c>
      <c r="AY172" s="155" t="s">
        <v>120</v>
      </c>
    </row>
    <row r="173" spans="2:65" s="14" customFormat="1" ht="11.25">
      <c r="B173" s="161"/>
      <c r="D173" s="148" t="s">
        <v>128</v>
      </c>
      <c r="E173" s="162" t="s">
        <v>1</v>
      </c>
      <c r="F173" s="163" t="s">
        <v>131</v>
      </c>
      <c r="H173" s="164">
        <v>14.717000000000001</v>
      </c>
      <c r="I173" s="165"/>
      <c r="L173" s="161"/>
      <c r="M173" s="166"/>
      <c r="T173" s="167"/>
      <c r="AT173" s="162" t="s">
        <v>128</v>
      </c>
      <c r="AU173" s="162" t="s">
        <v>83</v>
      </c>
      <c r="AV173" s="14" t="s">
        <v>126</v>
      </c>
      <c r="AW173" s="14" t="s">
        <v>30</v>
      </c>
      <c r="AX173" s="14" t="s">
        <v>81</v>
      </c>
      <c r="AY173" s="162" t="s">
        <v>120</v>
      </c>
    </row>
    <row r="174" spans="2:65" s="1" customFormat="1" ht="16.5" customHeight="1">
      <c r="B174" s="132"/>
      <c r="C174" s="168" t="s">
        <v>198</v>
      </c>
      <c r="D174" s="168" t="s">
        <v>199</v>
      </c>
      <c r="E174" s="169" t="s">
        <v>200</v>
      </c>
      <c r="F174" s="170" t="s">
        <v>201</v>
      </c>
      <c r="G174" s="171" t="s">
        <v>184</v>
      </c>
      <c r="H174" s="172">
        <v>30.23</v>
      </c>
      <c r="I174" s="173"/>
      <c r="J174" s="174">
        <f>ROUND(I174*H174,2)</f>
        <v>0</v>
      </c>
      <c r="K174" s="175"/>
      <c r="L174" s="176"/>
      <c r="M174" s="177" t="s">
        <v>1</v>
      </c>
      <c r="N174" s="178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160</v>
      </c>
      <c r="AT174" s="145" t="s">
        <v>199</v>
      </c>
      <c r="AU174" s="145" t="s">
        <v>83</v>
      </c>
      <c r="AY174" s="16" t="s">
        <v>120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81</v>
      </c>
      <c r="BK174" s="146">
        <f>ROUND(I174*H174,2)</f>
        <v>0</v>
      </c>
      <c r="BL174" s="16" t="s">
        <v>126</v>
      </c>
      <c r="BM174" s="145" t="s">
        <v>202</v>
      </c>
    </row>
    <row r="175" spans="2:65" s="13" customFormat="1" ht="11.25">
      <c r="B175" s="154"/>
      <c r="D175" s="148" t="s">
        <v>128</v>
      </c>
      <c r="E175" s="155" t="s">
        <v>1</v>
      </c>
      <c r="F175" s="156" t="s">
        <v>203</v>
      </c>
      <c r="H175" s="157">
        <v>30.23</v>
      </c>
      <c r="I175" s="158"/>
      <c r="L175" s="154"/>
      <c r="M175" s="159"/>
      <c r="T175" s="160"/>
      <c r="AT175" s="155" t="s">
        <v>128</v>
      </c>
      <c r="AU175" s="155" t="s">
        <v>83</v>
      </c>
      <c r="AV175" s="13" t="s">
        <v>83</v>
      </c>
      <c r="AW175" s="13" t="s">
        <v>30</v>
      </c>
      <c r="AX175" s="13" t="s">
        <v>73</v>
      </c>
      <c r="AY175" s="155" t="s">
        <v>120</v>
      </c>
    </row>
    <row r="176" spans="2:65" s="14" customFormat="1" ht="11.25">
      <c r="B176" s="161"/>
      <c r="D176" s="148" t="s">
        <v>128</v>
      </c>
      <c r="E176" s="162" t="s">
        <v>1</v>
      </c>
      <c r="F176" s="163" t="s">
        <v>131</v>
      </c>
      <c r="H176" s="164">
        <v>30.23</v>
      </c>
      <c r="I176" s="165"/>
      <c r="L176" s="161"/>
      <c r="M176" s="166"/>
      <c r="T176" s="167"/>
      <c r="AT176" s="162" t="s">
        <v>128</v>
      </c>
      <c r="AU176" s="162" t="s">
        <v>83</v>
      </c>
      <c r="AV176" s="14" t="s">
        <v>126</v>
      </c>
      <c r="AW176" s="14" t="s">
        <v>30</v>
      </c>
      <c r="AX176" s="14" t="s">
        <v>81</v>
      </c>
      <c r="AY176" s="162" t="s">
        <v>120</v>
      </c>
    </row>
    <row r="177" spans="2:65" s="1" customFormat="1" ht="24.2" customHeight="1">
      <c r="B177" s="132"/>
      <c r="C177" s="133" t="s">
        <v>204</v>
      </c>
      <c r="D177" s="133" t="s">
        <v>122</v>
      </c>
      <c r="E177" s="134" t="s">
        <v>205</v>
      </c>
      <c r="F177" s="135" t="s">
        <v>206</v>
      </c>
      <c r="G177" s="136" t="s">
        <v>141</v>
      </c>
      <c r="H177" s="137">
        <v>3.3279999999999998</v>
      </c>
      <c r="I177" s="138"/>
      <c r="J177" s="139">
        <f>ROUND(I177*H177,2)</f>
        <v>0</v>
      </c>
      <c r="K177" s="140"/>
      <c r="L177" s="31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126</v>
      </c>
      <c r="AT177" s="145" t="s">
        <v>122</v>
      </c>
      <c r="AU177" s="145" t="s">
        <v>83</v>
      </c>
      <c r="AY177" s="16" t="s">
        <v>120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81</v>
      </c>
      <c r="BK177" s="146">
        <f>ROUND(I177*H177,2)</f>
        <v>0</v>
      </c>
      <c r="BL177" s="16" t="s">
        <v>126</v>
      </c>
      <c r="BM177" s="145" t="s">
        <v>207</v>
      </c>
    </row>
    <row r="178" spans="2:65" s="13" customFormat="1" ht="11.25">
      <c r="B178" s="154"/>
      <c r="D178" s="148" t="s">
        <v>128</v>
      </c>
      <c r="E178" s="155" t="s">
        <v>1</v>
      </c>
      <c r="F178" s="156" t="s">
        <v>208</v>
      </c>
      <c r="H178" s="157">
        <v>3.3279999999999998</v>
      </c>
      <c r="I178" s="158"/>
      <c r="L178" s="154"/>
      <c r="M178" s="159"/>
      <c r="T178" s="160"/>
      <c r="AT178" s="155" t="s">
        <v>128</v>
      </c>
      <c r="AU178" s="155" t="s">
        <v>83</v>
      </c>
      <c r="AV178" s="13" t="s">
        <v>83</v>
      </c>
      <c r="AW178" s="13" t="s">
        <v>30</v>
      </c>
      <c r="AX178" s="13" t="s">
        <v>73</v>
      </c>
      <c r="AY178" s="155" t="s">
        <v>120</v>
      </c>
    </row>
    <row r="179" spans="2:65" s="14" customFormat="1" ht="11.25">
      <c r="B179" s="161"/>
      <c r="D179" s="148" t="s">
        <v>128</v>
      </c>
      <c r="E179" s="162" t="s">
        <v>1</v>
      </c>
      <c r="F179" s="163" t="s">
        <v>131</v>
      </c>
      <c r="H179" s="164">
        <v>3.3279999999999998</v>
      </c>
      <c r="I179" s="165"/>
      <c r="L179" s="161"/>
      <c r="M179" s="166"/>
      <c r="T179" s="167"/>
      <c r="AT179" s="162" t="s">
        <v>128</v>
      </c>
      <c r="AU179" s="162" t="s">
        <v>83</v>
      </c>
      <c r="AV179" s="14" t="s">
        <v>126</v>
      </c>
      <c r="AW179" s="14" t="s">
        <v>30</v>
      </c>
      <c r="AX179" s="14" t="s">
        <v>81</v>
      </c>
      <c r="AY179" s="162" t="s">
        <v>120</v>
      </c>
    </row>
    <row r="180" spans="2:65" s="1" customFormat="1" ht="16.5" customHeight="1">
      <c r="B180" s="132"/>
      <c r="C180" s="168" t="s">
        <v>209</v>
      </c>
      <c r="D180" s="168" t="s">
        <v>199</v>
      </c>
      <c r="E180" s="169" t="s">
        <v>210</v>
      </c>
      <c r="F180" s="170" t="s">
        <v>211</v>
      </c>
      <c r="G180" s="171" t="s">
        <v>184</v>
      </c>
      <c r="H180" s="172">
        <v>13.672000000000001</v>
      </c>
      <c r="I180" s="173"/>
      <c r="J180" s="174">
        <f>ROUND(I180*H180,2)</f>
        <v>0</v>
      </c>
      <c r="K180" s="175"/>
      <c r="L180" s="176"/>
      <c r="M180" s="177" t="s">
        <v>1</v>
      </c>
      <c r="N180" s="178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160</v>
      </c>
      <c r="AT180" s="145" t="s">
        <v>199</v>
      </c>
      <c r="AU180" s="145" t="s">
        <v>83</v>
      </c>
      <c r="AY180" s="16" t="s">
        <v>120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6" t="s">
        <v>81</v>
      </c>
      <c r="BK180" s="146">
        <f>ROUND(I180*H180,2)</f>
        <v>0</v>
      </c>
      <c r="BL180" s="16" t="s">
        <v>126</v>
      </c>
      <c r="BM180" s="145" t="s">
        <v>212</v>
      </c>
    </row>
    <row r="181" spans="2:65" s="13" customFormat="1" ht="11.25">
      <c r="B181" s="154"/>
      <c r="D181" s="148" t="s">
        <v>128</v>
      </c>
      <c r="E181" s="155" t="s">
        <v>1</v>
      </c>
      <c r="F181" s="156" t="s">
        <v>213</v>
      </c>
      <c r="H181" s="157">
        <v>6.8360000000000003</v>
      </c>
      <c r="I181" s="158"/>
      <c r="L181" s="154"/>
      <c r="M181" s="159"/>
      <c r="T181" s="160"/>
      <c r="AT181" s="155" t="s">
        <v>128</v>
      </c>
      <c r="AU181" s="155" t="s">
        <v>83</v>
      </c>
      <c r="AV181" s="13" t="s">
        <v>83</v>
      </c>
      <c r="AW181" s="13" t="s">
        <v>30</v>
      </c>
      <c r="AX181" s="13" t="s">
        <v>73</v>
      </c>
      <c r="AY181" s="155" t="s">
        <v>120</v>
      </c>
    </row>
    <row r="182" spans="2:65" s="14" customFormat="1" ht="11.25">
      <c r="B182" s="161"/>
      <c r="D182" s="148" t="s">
        <v>128</v>
      </c>
      <c r="E182" s="162" t="s">
        <v>1</v>
      </c>
      <c r="F182" s="163" t="s">
        <v>131</v>
      </c>
      <c r="H182" s="164">
        <v>6.8360000000000003</v>
      </c>
      <c r="I182" s="165"/>
      <c r="L182" s="161"/>
      <c r="M182" s="166"/>
      <c r="T182" s="167"/>
      <c r="AT182" s="162" t="s">
        <v>128</v>
      </c>
      <c r="AU182" s="162" t="s">
        <v>83</v>
      </c>
      <c r="AV182" s="14" t="s">
        <v>126</v>
      </c>
      <c r="AW182" s="14" t="s">
        <v>30</v>
      </c>
      <c r="AX182" s="14" t="s">
        <v>81</v>
      </c>
      <c r="AY182" s="162" t="s">
        <v>120</v>
      </c>
    </row>
    <row r="183" spans="2:65" s="13" customFormat="1" ht="11.25">
      <c r="B183" s="154"/>
      <c r="D183" s="148" t="s">
        <v>128</v>
      </c>
      <c r="F183" s="156" t="s">
        <v>214</v>
      </c>
      <c r="H183" s="157">
        <v>13.672000000000001</v>
      </c>
      <c r="I183" s="158"/>
      <c r="L183" s="154"/>
      <c r="M183" s="159"/>
      <c r="T183" s="160"/>
      <c r="AT183" s="155" t="s">
        <v>128</v>
      </c>
      <c r="AU183" s="155" t="s">
        <v>83</v>
      </c>
      <c r="AV183" s="13" t="s">
        <v>83</v>
      </c>
      <c r="AW183" s="13" t="s">
        <v>3</v>
      </c>
      <c r="AX183" s="13" t="s">
        <v>81</v>
      </c>
      <c r="AY183" s="155" t="s">
        <v>120</v>
      </c>
    </row>
    <row r="184" spans="2:65" s="11" customFormat="1" ht="22.9" customHeight="1">
      <c r="B184" s="120"/>
      <c r="D184" s="121" t="s">
        <v>72</v>
      </c>
      <c r="E184" s="130" t="s">
        <v>83</v>
      </c>
      <c r="F184" s="130" t="s">
        <v>215</v>
      </c>
      <c r="I184" s="123"/>
      <c r="J184" s="131">
        <f>BK184</f>
        <v>0</v>
      </c>
      <c r="L184" s="120"/>
      <c r="M184" s="125"/>
      <c r="P184" s="126">
        <f>SUM(P185:P197)</f>
        <v>0</v>
      </c>
      <c r="R184" s="126">
        <f>SUM(R185:R197)</f>
        <v>5.6792923799999988</v>
      </c>
      <c r="T184" s="127">
        <f>SUM(T185:T197)</f>
        <v>0</v>
      </c>
      <c r="AR184" s="121" t="s">
        <v>81</v>
      </c>
      <c r="AT184" s="128" t="s">
        <v>72</v>
      </c>
      <c r="AU184" s="128" t="s">
        <v>81</v>
      </c>
      <c r="AY184" s="121" t="s">
        <v>120</v>
      </c>
      <c r="BK184" s="129">
        <f>SUM(BK185:BK197)</f>
        <v>0</v>
      </c>
    </row>
    <row r="185" spans="2:65" s="1" customFormat="1" ht="24.2" customHeight="1">
      <c r="B185" s="132"/>
      <c r="C185" s="133" t="s">
        <v>216</v>
      </c>
      <c r="D185" s="133" t="s">
        <v>122</v>
      </c>
      <c r="E185" s="134" t="s">
        <v>217</v>
      </c>
      <c r="F185" s="135" t="s">
        <v>218</v>
      </c>
      <c r="G185" s="136" t="s">
        <v>141</v>
      </c>
      <c r="H185" s="137">
        <v>1.266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38</v>
      </c>
      <c r="P185" s="143">
        <f>O185*H185</f>
        <v>0</v>
      </c>
      <c r="Q185" s="143">
        <v>1.98</v>
      </c>
      <c r="R185" s="143">
        <f>Q185*H185</f>
        <v>2.5066799999999998</v>
      </c>
      <c r="S185" s="143">
        <v>0</v>
      </c>
      <c r="T185" s="144">
        <f>S185*H185</f>
        <v>0</v>
      </c>
      <c r="AR185" s="145" t="s">
        <v>126</v>
      </c>
      <c r="AT185" s="145" t="s">
        <v>122</v>
      </c>
      <c r="AU185" s="145" t="s">
        <v>83</v>
      </c>
      <c r="AY185" s="16" t="s">
        <v>120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81</v>
      </c>
      <c r="BK185" s="146">
        <f>ROUND(I185*H185,2)</f>
        <v>0</v>
      </c>
      <c r="BL185" s="16" t="s">
        <v>126</v>
      </c>
      <c r="BM185" s="145" t="s">
        <v>219</v>
      </c>
    </row>
    <row r="186" spans="2:65" s="12" customFormat="1" ht="11.25">
      <c r="B186" s="147"/>
      <c r="D186" s="148" t="s">
        <v>128</v>
      </c>
      <c r="E186" s="149" t="s">
        <v>1</v>
      </c>
      <c r="F186" s="150" t="s">
        <v>220</v>
      </c>
      <c r="H186" s="149" t="s">
        <v>1</v>
      </c>
      <c r="I186" s="151"/>
      <c r="L186" s="147"/>
      <c r="M186" s="152"/>
      <c r="T186" s="153"/>
      <c r="AT186" s="149" t="s">
        <v>128</v>
      </c>
      <c r="AU186" s="149" t="s">
        <v>83</v>
      </c>
      <c r="AV186" s="12" t="s">
        <v>81</v>
      </c>
      <c r="AW186" s="12" t="s">
        <v>30</v>
      </c>
      <c r="AX186" s="12" t="s">
        <v>73</v>
      </c>
      <c r="AY186" s="149" t="s">
        <v>120</v>
      </c>
    </row>
    <row r="187" spans="2:65" s="13" customFormat="1" ht="11.25">
      <c r="B187" s="154"/>
      <c r="D187" s="148" t="s">
        <v>128</v>
      </c>
      <c r="E187" s="155" t="s">
        <v>1</v>
      </c>
      <c r="F187" s="156" t="s">
        <v>221</v>
      </c>
      <c r="H187" s="157">
        <v>1.266</v>
      </c>
      <c r="I187" s="158"/>
      <c r="L187" s="154"/>
      <c r="M187" s="159"/>
      <c r="T187" s="160"/>
      <c r="AT187" s="155" t="s">
        <v>128</v>
      </c>
      <c r="AU187" s="155" t="s">
        <v>83</v>
      </c>
      <c r="AV187" s="13" t="s">
        <v>83</v>
      </c>
      <c r="AW187" s="13" t="s">
        <v>30</v>
      </c>
      <c r="AX187" s="13" t="s">
        <v>73</v>
      </c>
      <c r="AY187" s="155" t="s">
        <v>120</v>
      </c>
    </row>
    <row r="188" spans="2:65" s="14" customFormat="1" ht="11.25">
      <c r="B188" s="161"/>
      <c r="D188" s="148" t="s">
        <v>128</v>
      </c>
      <c r="E188" s="162" t="s">
        <v>1</v>
      </c>
      <c r="F188" s="163" t="s">
        <v>131</v>
      </c>
      <c r="H188" s="164">
        <v>1.266</v>
      </c>
      <c r="I188" s="165"/>
      <c r="L188" s="161"/>
      <c r="M188" s="166"/>
      <c r="T188" s="167"/>
      <c r="AT188" s="162" t="s">
        <v>128</v>
      </c>
      <c r="AU188" s="162" t="s">
        <v>83</v>
      </c>
      <c r="AV188" s="14" t="s">
        <v>126</v>
      </c>
      <c r="AW188" s="14" t="s">
        <v>30</v>
      </c>
      <c r="AX188" s="14" t="s">
        <v>81</v>
      </c>
      <c r="AY188" s="162" t="s">
        <v>120</v>
      </c>
    </row>
    <row r="189" spans="2:65" s="1" customFormat="1" ht="16.5" customHeight="1">
      <c r="B189" s="132"/>
      <c r="C189" s="133" t="s">
        <v>222</v>
      </c>
      <c r="D189" s="133" t="s">
        <v>122</v>
      </c>
      <c r="E189" s="134" t="s">
        <v>223</v>
      </c>
      <c r="F189" s="135" t="s">
        <v>224</v>
      </c>
      <c r="G189" s="136" t="s">
        <v>141</v>
      </c>
      <c r="H189" s="137">
        <v>1.266</v>
      </c>
      <c r="I189" s="138"/>
      <c r="J189" s="139">
        <f>ROUND(I189*H189,2)</f>
        <v>0</v>
      </c>
      <c r="K189" s="140"/>
      <c r="L189" s="31"/>
      <c r="M189" s="141" t="s">
        <v>1</v>
      </c>
      <c r="N189" s="142" t="s">
        <v>38</v>
      </c>
      <c r="P189" s="143">
        <f>O189*H189</f>
        <v>0</v>
      </c>
      <c r="Q189" s="143">
        <v>2.5018699999999998</v>
      </c>
      <c r="R189" s="143">
        <f>Q189*H189</f>
        <v>3.1673674199999997</v>
      </c>
      <c r="S189" s="143">
        <v>0</v>
      </c>
      <c r="T189" s="144">
        <f>S189*H189</f>
        <v>0</v>
      </c>
      <c r="AR189" s="145" t="s">
        <v>126</v>
      </c>
      <c r="AT189" s="145" t="s">
        <v>122</v>
      </c>
      <c r="AU189" s="145" t="s">
        <v>83</v>
      </c>
      <c r="AY189" s="16" t="s">
        <v>120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6" t="s">
        <v>81</v>
      </c>
      <c r="BK189" s="146">
        <f>ROUND(I189*H189,2)</f>
        <v>0</v>
      </c>
      <c r="BL189" s="16" t="s">
        <v>126</v>
      </c>
      <c r="BM189" s="145" t="s">
        <v>225</v>
      </c>
    </row>
    <row r="190" spans="2:65" s="12" customFormat="1" ht="11.25">
      <c r="B190" s="147"/>
      <c r="D190" s="148" t="s">
        <v>128</v>
      </c>
      <c r="E190" s="149" t="s">
        <v>1</v>
      </c>
      <c r="F190" s="150" t="s">
        <v>220</v>
      </c>
      <c r="H190" s="149" t="s">
        <v>1</v>
      </c>
      <c r="I190" s="151"/>
      <c r="L190" s="147"/>
      <c r="M190" s="152"/>
      <c r="T190" s="153"/>
      <c r="AT190" s="149" t="s">
        <v>128</v>
      </c>
      <c r="AU190" s="149" t="s">
        <v>83</v>
      </c>
      <c r="AV190" s="12" t="s">
        <v>81</v>
      </c>
      <c r="AW190" s="12" t="s">
        <v>30</v>
      </c>
      <c r="AX190" s="12" t="s">
        <v>73</v>
      </c>
      <c r="AY190" s="149" t="s">
        <v>120</v>
      </c>
    </row>
    <row r="191" spans="2:65" s="13" customFormat="1" ht="11.25">
      <c r="B191" s="154"/>
      <c r="D191" s="148" t="s">
        <v>128</v>
      </c>
      <c r="E191" s="155" t="s">
        <v>1</v>
      </c>
      <c r="F191" s="156" t="s">
        <v>221</v>
      </c>
      <c r="H191" s="157">
        <v>1.266</v>
      </c>
      <c r="I191" s="158"/>
      <c r="L191" s="154"/>
      <c r="M191" s="159"/>
      <c r="T191" s="160"/>
      <c r="AT191" s="155" t="s">
        <v>128</v>
      </c>
      <c r="AU191" s="155" t="s">
        <v>83</v>
      </c>
      <c r="AV191" s="13" t="s">
        <v>83</v>
      </c>
      <c r="AW191" s="13" t="s">
        <v>30</v>
      </c>
      <c r="AX191" s="13" t="s">
        <v>73</v>
      </c>
      <c r="AY191" s="155" t="s">
        <v>120</v>
      </c>
    </row>
    <row r="192" spans="2:65" s="14" customFormat="1" ht="11.25">
      <c r="B192" s="161"/>
      <c r="D192" s="148" t="s">
        <v>128</v>
      </c>
      <c r="E192" s="162" t="s">
        <v>1</v>
      </c>
      <c r="F192" s="163" t="s">
        <v>131</v>
      </c>
      <c r="H192" s="164">
        <v>1.266</v>
      </c>
      <c r="I192" s="165"/>
      <c r="L192" s="161"/>
      <c r="M192" s="166"/>
      <c r="T192" s="167"/>
      <c r="AT192" s="162" t="s">
        <v>128</v>
      </c>
      <c r="AU192" s="162" t="s">
        <v>83</v>
      </c>
      <c r="AV192" s="14" t="s">
        <v>126</v>
      </c>
      <c r="AW192" s="14" t="s">
        <v>30</v>
      </c>
      <c r="AX192" s="14" t="s">
        <v>81</v>
      </c>
      <c r="AY192" s="162" t="s">
        <v>120</v>
      </c>
    </row>
    <row r="193" spans="2:65" s="1" customFormat="1" ht="16.5" customHeight="1">
      <c r="B193" s="132"/>
      <c r="C193" s="133" t="s">
        <v>7</v>
      </c>
      <c r="D193" s="133" t="s">
        <v>122</v>
      </c>
      <c r="E193" s="134" t="s">
        <v>226</v>
      </c>
      <c r="F193" s="135" t="s">
        <v>227</v>
      </c>
      <c r="G193" s="136" t="s">
        <v>125</v>
      </c>
      <c r="H193" s="137">
        <v>1.784</v>
      </c>
      <c r="I193" s="138"/>
      <c r="J193" s="139">
        <f>ROUND(I193*H193,2)</f>
        <v>0</v>
      </c>
      <c r="K193" s="140"/>
      <c r="L193" s="31"/>
      <c r="M193" s="141" t="s">
        <v>1</v>
      </c>
      <c r="N193" s="142" t="s">
        <v>38</v>
      </c>
      <c r="P193" s="143">
        <f>O193*H193</f>
        <v>0</v>
      </c>
      <c r="Q193" s="143">
        <v>2.9399999999999999E-3</v>
      </c>
      <c r="R193" s="143">
        <f>Q193*H193</f>
        <v>5.2449599999999999E-3</v>
      </c>
      <c r="S193" s="143">
        <v>0</v>
      </c>
      <c r="T193" s="144">
        <f>S193*H193</f>
        <v>0</v>
      </c>
      <c r="AR193" s="145" t="s">
        <v>126</v>
      </c>
      <c r="AT193" s="145" t="s">
        <v>122</v>
      </c>
      <c r="AU193" s="145" t="s">
        <v>83</v>
      </c>
      <c r="AY193" s="16" t="s">
        <v>120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81</v>
      </c>
      <c r="BK193" s="146">
        <f>ROUND(I193*H193,2)</f>
        <v>0</v>
      </c>
      <c r="BL193" s="16" t="s">
        <v>126</v>
      </c>
      <c r="BM193" s="145" t="s">
        <v>228</v>
      </c>
    </row>
    <row r="194" spans="2:65" s="12" customFormat="1" ht="11.25">
      <c r="B194" s="147"/>
      <c r="D194" s="148" t="s">
        <v>128</v>
      </c>
      <c r="E194" s="149" t="s">
        <v>1</v>
      </c>
      <c r="F194" s="150" t="s">
        <v>220</v>
      </c>
      <c r="H194" s="149" t="s">
        <v>1</v>
      </c>
      <c r="I194" s="151"/>
      <c r="L194" s="147"/>
      <c r="M194" s="152"/>
      <c r="T194" s="153"/>
      <c r="AT194" s="149" t="s">
        <v>128</v>
      </c>
      <c r="AU194" s="149" t="s">
        <v>83</v>
      </c>
      <c r="AV194" s="12" t="s">
        <v>81</v>
      </c>
      <c r="AW194" s="12" t="s">
        <v>30</v>
      </c>
      <c r="AX194" s="12" t="s">
        <v>73</v>
      </c>
      <c r="AY194" s="149" t="s">
        <v>120</v>
      </c>
    </row>
    <row r="195" spans="2:65" s="13" customFormat="1" ht="11.25">
      <c r="B195" s="154"/>
      <c r="D195" s="148" t="s">
        <v>128</v>
      </c>
      <c r="E195" s="155" t="s">
        <v>1</v>
      </c>
      <c r="F195" s="156" t="s">
        <v>229</v>
      </c>
      <c r="H195" s="157">
        <v>1.784</v>
      </c>
      <c r="I195" s="158"/>
      <c r="L195" s="154"/>
      <c r="M195" s="159"/>
      <c r="T195" s="160"/>
      <c r="AT195" s="155" t="s">
        <v>128</v>
      </c>
      <c r="AU195" s="155" t="s">
        <v>83</v>
      </c>
      <c r="AV195" s="13" t="s">
        <v>83</v>
      </c>
      <c r="AW195" s="13" t="s">
        <v>30</v>
      </c>
      <c r="AX195" s="13" t="s">
        <v>73</v>
      </c>
      <c r="AY195" s="155" t="s">
        <v>120</v>
      </c>
    </row>
    <row r="196" spans="2:65" s="14" customFormat="1" ht="11.25">
      <c r="B196" s="161"/>
      <c r="D196" s="148" t="s">
        <v>128</v>
      </c>
      <c r="E196" s="162" t="s">
        <v>1</v>
      </c>
      <c r="F196" s="163" t="s">
        <v>131</v>
      </c>
      <c r="H196" s="164">
        <v>1.784</v>
      </c>
      <c r="I196" s="165"/>
      <c r="L196" s="161"/>
      <c r="M196" s="166"/>
      <c r="T196" s="167"/>
      <c r="AT196" s="162" t="s">
        <v>128</v>
      </c>
      <c r="AU196" s="162" t="s">
        <v>83</v>
      </c>
      <c r="AV196" s="14" t="s">
        <v>126</v>
      </c>
      <c r="AW196" s="14" t="s">
        <v>30</v>
      </c>
      <c r="AX196" s="14" t="s">
        <v>81</v>
      </c>
      <c r="AY196" s="162" t="s">
        <v>120</v>
      </c>
    </row>
    <row r="197" spans="2:65" s="1" customFormat="1" ht="16.5" customHeight="1">
      <c r="B197" s="132"/>
      <c r="C197" s="133" t="s">
        <v>230</v>
      </c>
      <c r="D197" s="133" t="s">
        <v>122</v>
      </c>
      <c r="E197" s="134" t="s">
        <v>231</v>
      </c>
      <c r="F197" s="135" t="s">
        <v>232</v>
      </c>
      <c r="G197" s="136" t="s">
        <v>125</v>
      </c>
      <c r="H197" s="137">
        <v>1.784</v>
      </c>
      <c r="I197" s="138"/>
      <c r="J197" s="139">
        <f>ROUND(I197*H197,2)</f>
        <v>0</v>
      </c>
      <c r="K197" s="140"/>
      <c r="L197" s="31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126</v>
      </c>
      <c r="AT197" s="145" t="s">
        <v>122</v>
      </c>
      <c r="AU197" s="145" t="s">
        <v>83</v>
      </c>
      <c r="AY197" s="16" t="s">
        <v>120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6" t="s">
        <v>81</v>
      </c>
      <c r="BK197" s="146">
        <f>ROUND(I197*H197,2)</f>
        <v>0</v>
      </c>
      <c r="BL197" s="16" t="s">
        <v>126</v>
      </c>
      <c r="BM197" s="145" t="s">
        <v>233</v>
      </c>
    </row>
    <row r="198" spans="2:65" s="11" customFormat="1" ht="22.9" customHeight="1">
      <c r="B198" s="120"/>
      <c r="D198" s="121" t="s">
        <v>72</v>
      </c>
      <c r="E198" s="130" t="s">
        <v>135</v>
      </c>
      <c r="F198" s="130" t="s">
        <v>234</v>
      </c>
      <c r="I198" s="123"/>
      <c r="J198" s="131">
        <f>BK198</f>
        <v>0</v>
      </c>
      <c r="L198" s="120"/>
      <c r="M198" s="125"/>
      <c r="P198" s="126">
        <f>SUM(P199:P200)</f>
        <v>0</v>
      </c>
      <c r="R198" s="126">
        <f>SUM(R199:R200)</f>
        <v>0.185</v>
      </c>
      <c r="T198" s="127">
        <f>SUM(T199:T200)</f>
        <v>0</v>
      </c>
      <c r="AR198" s="121" t="s">
        <v>81</v>
      </c>
      <c r="AT198" s="128" t="s">
        <v>72</v>
      </c>
      <c r="AU198" s="128" t="s">
        <v>81</v>
      </c>
      <c r="AY198" s="121" t="s">
        <v>120</v>
      </c>
      <c r="BK198" s="129">
        <f>SUM(BK199:BK200)</f>
        <v>0</v>
      </c>
    </row>
    <row r="199" spans="2:65" s="1" customFormat="1" ht="24.2" customHeight="1">
      <c r="B199" s="132"/>
      <c r="C199" s="133" t="s">
        <v>235</v>
      </c>
      <c r="D199" s="133" t="s">
        <v>122</v>
      </c>
      <c r="E199" s="134" t="s">
        <v>236</v>
      </c>
      <c r="F199" s="135" t="s">
        <v>237</v>
      </c>
      <c r="G199" s="136" t="s">
        <v>238</v>
      </c>
      <c r="H199" s="137">
        <v>1</v>
      </c>
      <c r="I199" s="138"/>
      <c r="J199" s="139">
        <f>ROUND(I199*H199,2)</f>
        <v>0</v>
      </c>
      <c r="K199" s="140"/>
      <c r="L199" s="31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126</v>
      </c>
      <c r="AT199" s="145" t="s">
        <v>122</v>
      </c>
      <c r="AU199" s="145" t="s">
        <v>83</v>
      </c>
      <c r="AY199" s="16" t="s">
        <v>120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6" t="s">
        <v>81</v>
      </c>
      <c r="BK199" s="146">
        <f>ROUND(I199*H199,2)</f>
        <v>0</v>
      </c>
      <c r="BL199" s="16" t="s">
        <v>126</v>
      </c>
      <c r="BM199" s="145" t="s">
        <v>239</v>
      </c>
    </row>
    <row r="200" spans="2:65" s="1" customFormat="1" ht="24.2" customHeight="1">
      <c r="B200" s="132"/>
      <c r="C200" s="168" t="s">
        <v>240</v>
      </c>
      <c r="D200" s="168" t="s">
        <v>199</v>
      </c>
      <c r="E200" s="169" t="s">
        <v>241</v>
      </c>
      <c r="F200" s="170" t="s">
        <v>242</v>
      </c>
      <c r="G200" s="171" t="s">
        <v>238</v>
      </c>
      <c r="H200" s="172">
        <v>1</v>
      </c>
      <c r="I200" s="173"/>
      <c r="J200" s="174">
        <f>ROUND(I200*H200,2)</f>
        <v>0</v>
      </c>
      <c r="K200" s="175"/>
      <c r="L200" s="176"/>
      <c r="M200" s="177" t="s">
        <v>1</v>
      </c>
      <c r="N200" s="178" t="s">
        <v>38</v>
      </c>
      <c r="P200" s="143">
        <f>O200*H200</f>
        <v>0</v>
      </c>
      <c r="Q200" s="143">
        <v>0.185</v>
      </c>
      <c r="R200" s="143">
        <f>Q200*H200</f>
        <v>0.185</v>
      </c>
      <c r="S200" s="143">
        <v>0</v>
      </c>
      <c r="T200" s="144">
        <f>S200*H200</f>
        <v>0</v>
      </c>
      <c r="AR200" s="145" t="s">
        <v>160</v>
      </c>
      <c r="AT200" s="145" t="s">
        <v>199</v>
      </c>
      <c r="AU200" s="145" t="s">
        <v>83</v>
      </c>
      <c r="AY200" s="16" t="s">
        <v>120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6" t="s">
        <v>81</v>
      </c>
      <c r="BK200" s="146">
        <f>ROUND(I200*H200,2)</f>
        <v>0</v>
      </c>
      <c r="BL200" s="16" t="s">
        <v>126</v>
      </c>
      <c r="BM200" s="145" t="s">
        <v>243</v>
      </c>
    </row>
    <row r="201" spans="2:65" s="11" customFormat="1" ht="22.9" customHeight="1">
      <c r="B201" s="120"/>
      <c r="D201" s="121" t="s">
        <v>72</v>
      </c>
      <c r="E201" s="130" t="s">
        <v>126</v>
      </c>
      <c r="F201" s="130" t="s">
        <v>244</v>
      </c>
      <c r="I201" s="123"/>
      <c r="J201" s="131">
        <f>BK201</f>
        <v>0</v>
      </c>
      <c r="L201" s="120"/>
      <c r="M201" s="125"/>
      <c r="P201" s="126">
        <f>SUM(P202:P204)</f>
        <v>0</v>
      </c>
      <c r="R201" s="126">
        <f>SUM(R202:R204)</f>
        <v>0</v>
      </c>
      <c r="T201" s="127">
        <f>SUM(T202:T204)</f>
        <v>0</v>
      </c>
      <c r="AR201" s="121" t="s">
        <v>81</v>
      </c>
      <c r="AT201" s="128" t="s">
        <v>72</v>
      </c>
      <c r="AU201" s="128" t="s">
        <v>81</v>
      </c>
      <c r="AY201" s="121" t="s">
        <v>120</v>
      </c>
      <c r="BK201" s="129">
        <f>SUM(BK202:BK204)</f>
        <v>0</v>
      </c>
    </row>
    <row r="202" spans="2:65" s="1" customFormat="1" ht="16.5" customHeight="1">
      <c r="B202" s="132"/>
      <c r="C202" s="133" t="s">
        <v>245</v>
      </c>
      <c r="D202" s="133" t="s">
        <v>122</v>
      </c>
      <c r="E202" s="134" t="s">
        <v>246</v>
      </c>
      <c r="F202" s="135" t="s">
        <v>247</v>
      </c>
      <c r="G202" s="136" t="s">
        <v>141</v>
      </c>
      <c r="H202" s="137">
        <v>0.60499999999999998</v>
      </c>
      <c r="I202" s="138"/>
      <c r="J202" s="139">
        <f>ROUND(I202*H202,2)</f>
        <v>0</v>
      </c>
      <c r="K202" s="140"/>
      <c r="L202" s="31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126</v>
      </c>
      <c r="AT202" s="145" t="s">
        <v>122</v>
      </c>
      <c r="AU202" s="145" t="s">
        <v>83</v>
      </c>
      <c r="AY202" s="16" t="s">
        <v>120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81</v>
      </c>
      <c r="BK202" s="146">
        <f>ROUND(I202*H202,2)</f>
        <v>0</v>
      </c>
      <c r="BL202" s="16" t="s">
        <v>126</v>
      </c>
      <c r="BM202" s="145" t="s">
        <v>248</v>
      </c>
    </row>
    <row r="203" spans="2:65" s="13" customFormat="1" ht="11.25">
      <c r="B203" s="154"/>
      <c r="D203" s="148" t="s">
        <v>128</v>
      </c>
      <c r="E203" s="155" t="s">
        <v>1</v>
      </c>
      <c r="F203" s="156" t="s">
        <v>249</v>
      </c>
      <c r="H203" s="157">
        <v>0.60499999999999998</v>
      </c>
      <c r="I203" s="158"/>
      <c r="L203" s="154"/>
      <c r="M203" s="159"/>
      <c r="T203" s="160"/>
      <c r="AT203" s="155" t="s">
        <v>128</v>
      </c>
      <c r="AU203" s="155" t="s">
        <v>83</v>
      </c>
      <c r="AV203" s="13" t="s">
        <v>83</v>
      </c>
      <c r="AW203" s="13" t="s">
        <v>30</v>
      </c>
      <c r="AX203" s="13" t="s">
        <v>73</v>
      </c>
      <c r="AY203" s="155" t="s">
        <v>120</v>
      </c>
    </row>
    <row r="204" spans="2:65" s="14" customFormat="1" ht="11.25">
      <c r="B204" s="161"/>
      <c r="D204" s="148" t="s">
        <v>128</v>
      </c>
      <c r="E204" s="162" t="s">
        <v>1</v>
      </c>
      <c r="F204" s="163" t="s">
        <v>131</v>
      </c>
      <c r="H204" s="164">
        <v>0.60499999999999998</v>
      </c>
      <c r="I204" s="165"/>
      <c r="L204" s="161"/>
      <c r="M204" s="166"/>
      <c r="T204" s="167"/>
      <c r="AT204" s="162" t="s">
        <v>128</v>
      </c>
      <c r="AU204" s="162" t="s">
        <v>83</v>
      </c>
      <c r="AV204" s="14" t="s">
        <v>126</v>
      </c>
      <c r="AW204" s="14" t="s">
        <v>30</v>
      </c>
      <c r="AX204" s="14" t="s">
        <v>81</v>
      </c>
      <c r="AY204" s="162" t="s">
        <v>120</v>
      </c>
    </row>
    <row r="205" spans="2:65" s="11" customFormat="1" ht="22.9" customHeight="1">
      <c r="B205" s="120"/>
      <c r="D205" s="121" t="s">
        <v>72</v>
      </c>
      <c r="E205" s="130" t="s">
        <v>145</v>
      </c>
      <c r="F205" s="130" t="s">
        <v>250</v>
      </c>
      <c r="I205" s="123"/>
      <c r="J205" s="131">
        <f>BK205</f>
        <v>0</v>
      </c>
      <c r="L205" s="120"/>
      <c r="M205" s="125"/>
      <c r="P205" s="126">
        <f>SUM(P206:P214)</f>
        <v>0</v>
      </c>
      <c r="R205" s="126">
        <f>SUM(R206:R214)</f>
        <v>2.459886</v>
      </c>
      <c r="T205" s="127">
        <f>SUM(T206:T214)</f>
        <v>0</v>
      </c>
      <c r="AR205" s="121" t="s">
        <v>81</v>
      </c>
      <c r="AT205" s="128" t="s">
        <v>72</v>
      </c>
      <c r="AU205" s="128" t="s">
        <v>81</v>
      </c>
      <c r="AY205" s="121" t="s">
        <v>120</v>
      </c>
      <c r="BK205" s="129">
        <f>SUM(BK206:BK214)</f>
        <v>0</v>
      </c>
    </row>
    <row r="206" spans="2:65" s="1" customFormat="1" ht="21.75" customHeight="1">
      <c r="B206" s="132"/>
      <c r="C206" s="133" t="s">
        <v>251</v>
      </c>
      <c r="D206" s="133" t="s">
        <v>122</v>
      </c>
      <c r="E206" s="134" t="s">
        <v>252</v>
      </c>
      <c r="F206" s="135" t="s">
        <v>253</v>
      </c>
      <c r="G206" s="136" t="s">
        <v>125</v>
      </c>
      <c r="H206" s="137">
        <v>18.3</v>
      </c>
      <c r="I206" s="138"/>
      <c r="J206" s="139">
        <f>ROUND(I206*H206,2)</f>
        <v>0</v>
      </c>
      <c r="K206" s="140"/>
      <c r="L206" s="31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126</v>
      </c>
      <c r="AT206" s="145" t="s">
        <v>122</v>
      </c>
      <c r="AU206" s="145" t="s">
        <v>83</v>
      </c>
      <c r="AY206" s="16" t="s">
        <v>120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6" t="s">
        <v>81</v>
      </c>
      <c r="BK206" s="146">
        <f>ROUND(I206*H206,2)</f>
        <v>0</v>
      </c>
      <c r="BL206" s="16" t="s">
        <v>126</v>
      </c>
      <c r="BM206" s="145" t="s">
        <v>254</v>
      </c>
    </row>
    <row r="207" spans="2:65" s="13" customFormat="1" ht="11.25">
      <c r="B207" s="154"/>
      <c r="D207" s="148" t="s">
        <v>128</v>
      </c>
      <c r="E207" s="155" t="s">
        <v>1</v>
      </c>
      <c r="F207" s="156" t="s">
        <v>255</v>
      </c>
      <c r="H207" s="157">
        <v>18.3</v>
      </c>
      <c r="I207" s="158"/>
      <c r="L207" s="154"/>
      <c r="M207" s="159"/>
      <c r="T207" s="160"/>
      <c r="AT207" s="155" t="s">
        <v>128</v>
      </c>
      <c r="AU207" s="155" t="s">
        <v>83</v>
      </c>
      <c r="AV207" s="13" t="s">
        <v>83</v>
      </c>
      <c r="AW207" s="13" t="s">
        <v>30</v>
      </c>
      <c r="AX207" s="13" t="s">
        <v>73</v>
      </c>
      <c r="AY207" s="155" t="s">
        <v>120</v>
      </c>
    </row>
    <row r="208" spans="2:65" s="14" customFormat="1" ht="11.25">
      <c r="B208" s="161"/>
      <c r="D208" s="148" t="s">
        <v>128</v>
      </c>
      <c r="E208" s="162" t="s">
        <v>1</v>
      </c>
      <c r="F208" s="163" t="s">
        <v>131</v>
      </c>
      <c r="H208" s="164">
        <v>18.3</v>
      </c>
      <c r="I208" s="165"/>
      <c r="L208" s="161"/>
      <c r="M208" s="166"/>
      <c r="T208" s="167"/>
      <c r="AT208" s="162" t="s">
        <v>128</v>
      </c>
      <c r="AU208" s="162" t="s">
        <v>83</v>
      </c>
      <c r="AV208" s="14" t="s">
        <v>126</v>
      </c>
      <c r="AW208" s="14" t="s">
        <v>30</v>
      </c>
      <c r="AX208" s="14" t="s">
        <v>81</v>
      </c>
      <c r="AY208" s="162" t="s">
        <v>120</v>
      </c>
    </row>
    <row r="209" spans="2:65" s="1" customFormat="1" ht="24.2" customHeight="1">
      <c r="B209" s="132"/>
      <c r="C209" s="133" t="s">
        <v>256</v>
      </c>
      <c r="D209" s="133" t="s">
        <v>122</v>
      </c>
      <c r="E209" s="134" t="s">
        <v>257</v>
      </c>
      <c r="F209" s="135" t="s">
        <v>258</v>
      </c>
      <c r="G209" s="136" t="s">
        <v>125</v>
      </c>
      <c r="H209" s="137">
        <v>18.3</v>
      </c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38</v>
      </c>
      <c r="P209" s="143">
        <f>O209*H209</f>
        <v>0</v>
      </c>
      <c r="Q209" s="143">
        <v>0.11162</v>
      </c>
      <c r="R209" s="143">
        <f>Q209*H209</f>
        <v>2.042646</v>
      </c>
      <c r="S209" s="143">
        <v>0</v>
      </c>
      <c r="T209" s="144">
        <f>S209*H209</f>
        <v>0</v>
      </c>
      <c r="AR209" s="145" t="s">
        <v>126</v>
      </c>
      <c r="AT209" s="145" t="s">
        <v>122</v>
      </c>
      <c r="AU209" s="145" t="s">
        <v>83</v>
      </c>
      <c r="AY209" s="16" t="s">
        <v>120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6" t="s">
        <v>81</v>
      </c>
      <c r="BK209" s="146">
        <f>ROUND(I209*H209,2)</f>
        <v>0</v>
      </c>
      <c r="BL209" s="16" t="s">
        <v>126</v>
      </c>
      <c r="BM209" s="145" t="s">
        <v>259</v>
      </c>
    </row>
    <row r="210" spans="2:65" s="13" customFormat="1" ht="11.25">
      <c r="B210" s="154"/>
      <c r="D210" s="148" t="s">
        <v>128</v>
      </c>
      <c r="E210" s="155" t="s">
        <v>1</v>
      </c>
      <c r="F210" s="156" t="s">
        <v>255</v>
      </c>
      <c r="H210" s="157">
        <v>18.3</v>
      </c>
      <c r="I210" s="158"/>
      <c r="L210" s="154"/>
      <c r="M210" s="159"/>
      <c r="T210" s="160"/>
      <c r="AT210" s="155" t="s">
        <v>128</v>
      </c>
      <c r="AU210" s="155" t="s">
        <v>83</v>
      </c>
      <c r="AV210" s="13" t="s">
        <v>83</v>
      </c>
      <c r="AW210" s="13" t="s">
        <v>30</v>
      </c>
      <c r="AX210" s="13" t="s">
        <v>73</v>
      </c>
      <c r="AY210" s="155" t="s">
        <v>120</v>
      </c>
    </row>
    <row r="211" spans="2:65" s="14" customFormat="1" ht="11.25">
      <c r="B211" s="161"/>
      <c r="D211" s="148" t="s">
        <v>128</v>
      </c>
      <c r="E211" s="162" t="s">
        <v>1</v>
      </c>
      <c r="F211" s="163" t="s">
        <v>131</v>
      </c>
      <c r="H211" s="164">
        <v>18.3</v>
      </c>
      <c r="I211" s="165"/>
      <c r="L211" s="161"/>
      <c r="M211" s="166"/>
      <c r="T211" s="167"/>
      <c r="AT211" s="162" t="s">
        <v>128</v>
      </c>
      <c r="AU211" s="162" t="s">
        <v>83</v>
      </c>
      <c r="AV211" s="14" t="s">
        <v>126</v>
      </c>
      <c r="AW211" s="14" t="s">
        <v>30</v>
      </c>
      <c r="AX211" s="14" t="s">
        <v>81</v>
      </c>
      <c r="AY211" s="162" t="s">
        <v>120</v>
      </c>
    </row>
    <row r="212" spans="2:65" s="1" customFormat="1" ht="16.5" customHeight="1">
      <c r="B212" s="132"/>
      <c r="C212" s="168" t="s">
        <v>260</v>
      </c>
      <c r="D212" s="168" t="s">
        <v>199</v>
      </c>
      <c r="E212" s="169" t="s">
        <v>261</v>
      </c>
      <c r="F212" s="170" t="s">
        <v>262</v>
      </c>
      <c r="G212" s="171" t="s">
        <v>125</v>
      </c>
      <c r="H212" s="172">
        <v>2.7450000000000001</v>
      </c>
      <c r="I212" s="173"/>
      <c r="J212" s="174">
        <f>ROUND(I212*H212,2)</f>
        <v>0</v>
      </c>
      <c r="K212" s="175"/>
      <c r="L212" s="176"/>
      <c r="M212" s="177" t="s">
        <v>1</v>
      </c>
      <c r="N212" s="178" t="s">
        <v>38</v>
      </c>
      <c r="P212" s="143">
        <f>O212*H212</f>
        <v>0</v>
      </c>
      <c r="Q212" s="143">
        <v>0.152</v>
      </c>
      <c r="R212" s="143">
        <f>Q212*H212</f>
        <v>0.41724</v>
      </c>
      <c r="S212" s="143">
        <v>0</v>
      </c>
      <c r="T212" s="144">
        <f>S212*H212</f>
        <v>0</v>
      </c>
      <c r="AR212" s="145" t="s">
        <v>160</v>
      </c>
      <c r="AT212" s="145" t="s">
        <v>199</v>
      </c>
      <c r="AU212" s="145" t="s">
        <v>83</v>
      </c>
      <c r="AY212" s="16" t="s">
        <v>120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6" t="s">
        <v>81</v>
      </c>
      <c r="BK212" s="146">
        <f>ROUND(I212*H212,2)</f>
        <v>0</v>
      </c>
      <c r="BL212" s="16" t="s">
        <v>126</v>
      </c>
      <c r="BM212" s="145" t="s">
        <v>263</v>
      </c>
    </row>
    <row r="213" spans="2:65" s="13" customFormat="1" ht="11.25">
      <c r="B213" s="154"/>
      <c r="D213" s="148" t="s">
        <v>128</v>
      </c>
      <c r="E213" s="155" t="s">
        <v>1</v>
      </c>
      <c r="F213" s="156" t="s">
        <v>264</v>
      </c>
      <c r="H213" s="157">
        <v>2.7450000000000001</v>
      </c>
      <c r="I213" s="158"/>
      <c r="L213" s="154"/>
      <c r="M213" s="159"/>
      <c r="T213" s="160"/>
      <c r="AT213" s="155" t="s">
        <v>128</v>
      </c>
      <c r="AU213" s="155" t="s">
        <v>83</v>
      </c>
      <c r="AV213" s="13" t="s">
        <v>83</v>
      </c>
      <c r="AW213" s="13" t="s">
        <v>30</v>
      </c>
      <c r="AX213" s="13" t="s">
        <v>73</v>
      </c>
      <c r="AY213" s="155" t="s">
        <v>120</v>
      </c>
    </row>
    <row r="214" spans="2:65" s="14" customFormat="1" ht="11.25">
      <c r="B214" s="161"/>
      <c r="D214" s="148" t="s">
        <v>128</v>
      </c>
      <c r="E214" s="162" t="s">
        <v>1</v>
      </c>
      <c r="F214" s="163" t="s">
        <v>131</v>
      </c>
      <c r="H214" s="164">
        <v>2.7450000000000001</v>
      </c>
      <c r="I214" s="165"/>
      <c r="L214" s="161"/>
      <c r="M214" s="166"/>
      <c r="T214" s="167"/>
      <c r="AT214" s="162" t="s">
        <v>128</v>
      </c>
      <c r="AU214" s="162" t="s">
        <v>83</v>
      </c>
      <c r="AV214" s="14" t="s">
        <v>126</v>
      </c>
      <c r="AW214" s="14" t="s">
        <v>30</v>
      </c>
      <c r="AX214" s="14" t="s">
        <v>81</v>
      </c>
      <c r="AY214" s="162" t="s">
        <v>120</v>
      </c>
    </row>
    <row r="215" spans="2:65" s="11" customFormat="1" ht="22.9" customHeight="1">
      <c r="B215" s="120"/>
      <c r="D215" s="121" t="s">
        <v>72</v>
      </c>
      <c r="E215" s="130" t="s">
        <v>160</v>
      </c>
      <c r="F215" s="130" t="s">
        <v>265</v>
      </c>
      <c r="I215" s="123"/>
      <c r="J215" s="131">
        <f>BK215</f>
        <v>0</v>
      </c>
      <c r="L215" s="120"/>
      <c r="M215" s="125"/>
      <c r="P215" s="126">
        <f>SUM(P216:P236)</f>
        <v>0</v>
      </c>
      <c r="R215" s="126">
        <f>SUM(R216:R236)</f>
        <v>2.4776729799999999</v>
      </c>
      <c r="T215" s="127">
        <f>SUM(T216:T236)</f>
        <v>0</v>
      </c>
      <c r="AR215" s="121" t="s">
        <v>81</v>
      </c>
      <c r="AT215" s="128" t="s">
        <v>72</v>
      </c>
      <c r="AU215" s="128" t="s">
        <v>81</v>
      </c>
      <c r="AY215" s="121" t="s">
        <v>120</v>
      </c>
      <c r="BK215" s="129">
        <f>SUM(BK216:BK236)</f>
        <v>0</v>
      </c>
    </row>
    <row r="216" spans="2:65" s="1" customFormat="1" ht="24.2" customHeight="1">
      <c r="B216" s="132"/>
      <c r="C216" s="133" t="s">
        <v>266</v>
      </c>
      <c r="D216" s="133" t="s">
        <v>122</v>
      </c>
      <c r="E216" s="134" t="s">
        <v>267</v>
      </c>
      <c r="F216" s="135" t="s">
        <v>268</v>
      </c>
      <c r="G216" s="136" t="s">
        <v>269</v>
      </c>
      <c r="H216" s="137">
        <v>5.57</v>
      </c>
      <c r="I216" s="138"/>
      <c r="J216" s="139">
        <f>ROUND(I216*H216,2)</f>
        <v>0</v>
      </c>
      <c r="K216" s="140"/>
      <c r="L216" s="31"/>
      <c r="M216" s="141" t="s">
        <v>1</v>
      </c>
      <c r="N216" s="142" t="s">
        <v>38</v>
      </c>
      <c r="P216" s="143">
        <f>O216*H216</f>
        <v>0</v>
      </c>
      <c r="Q216" s="143">
        <v>1.0000000000000001E-5</v>
      </c>
      <c r="R216" s="143">
        <f>Q216*H216</f>
        <v>5.5700000000000005E-5</v>
      </c>
      <c r="S216" s="143">
        <v>0</v>
      </c>
      <c r="T216" s="144">
        <f>S216*H216</f>
        <v>0</v>
      </c>
      <c r="AR216" s="145" t="s">
        <v>126</v>
      </c>
      <c r="AT216" s="145" t="s">
        <v>122</v>
      </c>
      <c r="AU216" s="145" t="s">
        <v>83</v>
      </c>
      <c r="AY216" s="16" t="s">
        <v>120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6" t="s">
        <v>81</v>
      </c>
      <c r="BK216" s="146">
        <f>ROUND(I216*H216,2)</f>
        <v>0</v>
      </c>
      <c r="BL216" s="16" t="s">
        <v>126</v>
      </c>
      <c r="BM216" s="145" t="s">
        <v>270</v>
      </c>
    </row>
    <row r="217" spans="2:65" s="13" customFormat="1" ht="11.25">
      <c r="B217" s="154"/>
      <c r="D217" s="148" t="s">
        <v>128</v>
      </c>
      <c r="E217" s="155" t="s">
        <v>1</v>
      </c>
      <c r="F217" s="156" t="s">
        <v>271</v>
      </c>
      <c r="H217" s="157">
        <v>5.57</v>
      </c>
      <c r="I217" s="158"/>
      <c r="L217" s="154"/>
      <c r="M217" s="159"/>
      <c r="T217" s="160"/>
      <c r="AT217" s="155" t="s">
        <v>128</v>
      </c>
      <c r="AU217" s="155" t="s">
        <v>83</v>
      </c>
      <c r="AV217" s="13" t="s">
        <v>83</v>
      </c>
      <c r="AW217" s="13" t="s">
        <v>30</v>
      </c>
      <c r="AX217" s="13" t="s">
        <v>73</v>
      </c>
      <c r="AY217" s="155" t="s">
        <v>120</v>
      </c>
    </row>
    <row r="218" spans="2:65" s="14" customFormat="1" ht="11.25">
      <c r="B218" s="161"/>
      <c r="D218" s="148" t="s">
        <v>128</v>
      </c>
      <c r="E218" s="162" t="s">
        <v>1</v>
      </c>
      <c r="F218" s="163" t="s">
        <v>131</v>
      </c>
      <c r="H218" s="164">
        <v>5.57</v>
      </c>
      <c r="I218" s="165"/>
      <c r="L218" s="161"/>
      <c r="M218" s="166"/>
      <c r="T218" s="167"/>
      <c r="AT218" s="162" t="s">
        <v>128</v>
      </c>
      <c r="AU218" s="162" t="s">
        <v>83</v>
      </c>
      <c r="AV218" s="14" t="s">
        <v>126</v>
      </c>
      <c r="AW218" s="14" t="s">
        <v>30</v>
      </c>
      <c r="AX218" s="14" t="s">
        <v>81</v>
      </c>
      <c r="AY218" s="162" t="s">
        <v>120</v>
      </c>
    </row>
    <row r="219" spans="2:65" s="1" customFormat="1" ht="24.2" customHeight="1">
      <c r="B219" s="132"/>
      <c r="C219" s="168" t="s">
        <v>272</v>
      </c>
      <c r="D219" s="168" t="s">
        <v>199</v>
      </c>
      <c r="E219" s="169" t="s">
        <v>273</v>
      </c>
      <c r="F219" s="170" t="s">
        <v>274</v>
      </c>
      <c r="G219" s="171" t="s">
        <v>269</v>
      </c>
      <c r="H219" s="172">
        <v>5.57</v>
      </c>
      <c r="I219" s="173"/>
      <c r="J219" s="174">
        <f t="shared" ref="J219:J225" si="0">ROUND(I219*H219,2)</f>
        <v>0</v>
      </c>
      <c r="K219" s="175"/>
      <c r="L219" s="176"/>
      <c r="M219" s="177" t="s">
        <v>1</v>
      </c>
      <c r="N219" s="178" t="s">
        <v>38</v>
      </c>
      <c r="P219" s="143">
        <f t="shared" ref="P219:P225" si="1">O219*H219</f>
        <v>0</v>
      </c>
      <c r="Q219" s="143">
        <v>4.3099999999999996E-3</v>
      </c>
      <c r="R219" s="143">
        <f t="shared" ref="R219:R225" si="2">Q219*H219</f>
        <v>2.4006699999999999E-2</v>
      </c>
      <c r="S219" s="143">
        <v>0</v>
      </c>
      <c r="T219" s="144">
        <f t="shared" ref="T219:T225" si="3">S219*H219</f>
        <v>0</v>
      </c>
      <c r="AR219" s="145" t="s">
        <v>160</v>
      </c>
      <c r="AT219" s="145" t="s">
        <v>199</v>
      </c>
      <c r="AU219" s="145" t="s">
        <v>83</v>
      </c>
      <c r="AY219" s="16" t="s">
        <v>120</v>
      </c>
      <c r="BE219" s="146">
        <f t="shared" ref="BE219:BE225" si="4">IF(N219="základní",J219,0)</f>
        <v>0</v>
      </c>
      <c r="BF219" s="146">
        <f t="shared" ref="BF219:BF225" si="5">IF(N219="snížená",J219,0)</f>
        <v>0</v>
      </c>
      <c r="BG219" s="146">
        <f t="shared" ref="BG219:BG225" si="6">IF(N219="zákl. přenesená",J219,0)</f>
        <v>0</v>
      </c>
      <c r="BH219" s="146">
        <f t="shared" ref="BH219:BH225" si="7">IF(N219="sníž. přenesená",J219,0)</f>
        <v>0</v>
      </c>
      <c r="BI219" s="146">
        <f t="shared" ref="BI219:BI225" si="8">IF(N219="nulová",J219,0)</f>
        <v>0</v>
      </c>
      <c r="BJ219" s="16" t="s">
        <v>81</v>
      </c>
      <c r="BK219" s="146">
        <f t="shared" ref="BK219:BK225" si="9">ROUND(I219*H219,2)</f>
        <v>0</v>
      </c>
      <c r="BL219" s="16" t="s">
        <v>126</v>
      </c>
      <c r="BM219" s="145" t="s">
        <v>275</v>
      </c>
    </row>
    <row r="220" spans="2:65" s="1" customFormat="1" ht="24.2" customHeight="1">
      <c r="B220" s="132"/>
      <c r="C220" s="133" t="s">
        <v>276</v>
      </c>
      <c r="D220" s="133" t="s">
        <v>122</v>
      </c>
      <c r="E220" s="134" t="s">
        <v>277</v>
      </c>
      <c r="F220" s="135" t="s">
        <v>278</v>
      </c>
      <c r="G220" s="136" t="s">
        <v>238</v>
      </c>
      <c r="H220" s="137">
        <v>1</v>
      </c>
      <c r="I220" s="138"/>
      <c r="J220" s="139">
        <f t="shared" si="0"/>
        <v>0</v>
      </c>
      <c r="K220" s="140"/>
      <c r="L220" s="31"/>
      <c r="M220" s="141" t="s">
        <v>1</v>
      </c>
      <c r="N220" s="142" t="s">
        <v>38</v>
      </c>
      <c r="P220" s="143">
        <f t="shared" si="1"/>
        <v>0</v>
      </c>
      <c r="Q220" s="143">
        <v>1.018E-2</v>
      </c>
      <c r="R220" s="143">
        <f t="shared" si="2"/>
        <v>1.018E-2</v>
      </c>
      <c r="S220" s="143">
        <v>0</v>
      </c>
      <c r="T220" s="144">
        <f t="shared" si="3"/>
        <v>0</v>
      </c>
      <c r="AR220" s="145" t="s">
        <v>126</v>
      </c>
      <c r="AT220" s="145" t="s">
        <v>122</v>
      </c>
      <c r="AU220" s="145" t="s">
        <v>83</v>
      </c>
      <c r="AY220" s="16" t="s">
        <v>120</v>
      </c>
      <c r="BE220" s="146">
        <f t="shared" si="4"/>
        <v>0</v>
      </c>
      <c r="BF220" s="146">
        <f t="shared" si="5"/>
        <v>0</v>
      </c>
      <c r="BG220" s="146">
        <f t="shared" si="6"/>
        <v>0</v>
      </c>
      <c r="BH220" s="146">
        <f t="shared" si="7"/>
        <v>0</v>
      </c>
      <c r="BI220" s="146">
        <f t="shared" si="8"/>
        <v>0</v>
      </c>
      <c r="BJ220" s="16" t="s">
        <v>81</v>
      </c>
      <c r="BK220" s="146">
        <f t="shared" si="9"/>
        <v>0</v>
      </c>
      <c r="BL220" s="16" t="s">
        <v>126</v>
      </c>
      <c r="BM220" s="145" t="s">
        <v>279</v>
      </c>
    </row>
    <row r="221" spans="2:65" s="1" customFormat="1" ht="24.2" customHeight="1">
      <c r="B221" s="132"/>
      <c r="C221" s="168" t="s">
        <v>280</v>
      </c>
      <c r="D221" s="168" t="s">
        <v>199</v>
      </c>
      <c r="E221" s="169" t="s">
        <v>281</v>
      </c>
      <c r="F221" s="170" t="s">
        <v>282</v>
      </c>
      <c r="G221" s="171" t="s">
        <v>238</v>
      </c>
      <c r="H221" s="172">
        <v>1</v>
      </c>
      <c r="I221" s="173"/>
      <c r="J221" s="174">
        <f t="shared" si="0"/>
        <v>0</v>
      </c>
      <c r="K221" s="175"/>
      <c r="L221" s="176"/>
      <c r="M221" s="177" t="s">
        <v>1</v>
      </c>
      <c r="N221" s="178" t="s">
        <v>38</v>
      </c>
      <c r="P221" s="143">
        <f t="shared" si="1"/>
        <v>0</v>
      </c>
      <c r="Q221" s="143">
        <v>0.7</v>
      </c>
      <c r="R221" s="143">
        <f t="shared" si="2"/>
        <v>0.7</v>
      </c>
      <c r="S221" s="143">
        <v>0</v>
      </c>
      <c r="T221" s="144">
        <f t="shared" si="3"/>
        <v>0</v>
      </c>
      <c r="AR221" s="145" t="s">
        <v>160</v>
      </c>
      <c r="AT221" s="145" t="s">
        <v>199</v>
      </c>
      <c r="AU221" s="145" t="s">
        <v>83</v>
      </c>
      <c r="AY221" s="16" t="s">
        <v>120</v>
      </c>
      <c r="BE221" s="146">
        <f t="shared" si="4"/>
        <v>0</v>
      </c>
      <c r="BF221" s="146">
        <f t="shared" si="5"/>
        <v>0</v>
      </c>
      <c r="BG221" s="146">
        <f t="shared" si="6"/>
        <v>0</v>
      </c>
      <c r="BH221" s="146">
        <f t="shared" si="7"/>
        <v>0</v>
      </c>
      <c r="BI221" s="146">
        <f t="shared" si="8"/>
        <v>0</v>
      </c>
      <c r="BJ221" s="16" t="s">
        <v>81</v>
      </c>
      <c r="BK221" s="146">
        <f t="shared" si="9"/>
        <v>0</v>
      </c>
      <c r="BL221" s="16" t="s">
        <v>126</v>
      </c>
      <c r="BM221" s="145" t="s">
        <v>283</v>
      </c>
    </row>
    <row r="222" spans="2:65" s="1" customFormat="1" ht="24.2" customHeight="1">
      <c r="B222" s="132"/>
      <c r="C222" s="133" t="s">
        <v>284</v>
      </c>
      <c r="D222" s="133" t="s">
        <v>122</v>
      </c>
      <c r="E222" s="134" t="s">
        <v>285</v>
      </c>
      <c r="F222" s="135" t="s">
        <v>286</v>
      </c>
      <c r="G222" s="136" t="s">
        <v>238</v>
      </c>
      <c r="H222" s="137">
        <v>1</v>
      </c>
      <c r="I222" s="138"/>
      <c r="J222" s="139">
        <f t="shared" si="0"/>
        <v>0</v>
      </c>
      <c r="K222" s="140"/>
      <c r="L222" s="31"/>
      <c r="M222" s="141" t="s">
        <v>1</v>
      </c>
      <c r="N222" s="142" t="s">
        <v>38</v>
      </c>
      <c r="P222" s="143">
        <f t="shared" si="1"/>
        <v>0</v>
      </c>
      <c r="Q222" s="143">
        <v>1.413</v>
      </c>
      <c r="R222" s="143">
        <f t="shared" si="2"/>
        <v>1.413</v>
      </c>
      <c r="S222" s="143">
        <v>0</v>
      </c>
      <c r="T222" s="144">
        <f t="shared" si="3"/>
        <v>0</v>
      </c>
      <c r="AR222" s="145" t="s">
        <v>126</v>
      </c>
      <c r="AT222" s="145" t="s">
        <v>122</v>
      </c>
      <c r="AU222" s="145" t="s">
        <v>83</v>
      </c>
      <c r="AY222" s="16" t="s">
        <v>120</v>
      </c>
      <c r="BE222" s="146">
        <f t="shared" si="4"/>
        <v>0</v>
      </c>
      <c r="BF222" s="146">
        <f t="shared" si="5"/>
        <v>0</v>
      </c>
      <c r="BG222" s="146">
        <f t="shared" si="6"/>
        <v>0</v>
      </c>
      <c r="BH222" s="146">
        <f t="shared" si="7"/>
        <v>0</v>
      </c>
      <c r="BI222" s="146">
        <f t="shared" si="8"/>
        <v>0</v>
      </c>
      <c r="BJ222" s="16" t="s">
        <v>81</v>
      </c>
      <c r="BK222" s="146">
        <f t="shared" si="9"/>
        <v>0</v>
      </c>
      <c r="BL222" s="16" t="s">
        <v>126</v>
      </c>
      <c r="BM222" s="145" t="s">
        <v>287</v>
      </c>
    </row>
    <row r="223" spans="2:65" s="1" customFormat="1" ht="37.9" customHeight="1">
      <c r="B223" s="132"/>
      <c r="C223" s="133" t="s">
        <v>288</v>
      </c>
      <c r="D223" s="133" t="s">
        <v>122</v>
      </c>
      <c r="E223" s="134" t="s">
        <v>289</v>
      </c>
      <c r="F223" s="135" t="s">
        <v>290</v>
      </c>
      <c r="G223" s="136" t="s">
        <v>238</v>
      </c>
      <c r="H223" s="137">
        <v>1</v>
      </c>
      <c r="I223" s="138"/>
      <c r="J223" s="139">
        <f t="shared" si="0"/>
        <v>0</v>
      </c>
      <c r="K223" s="140"/>
      <c r="L223" s="31"/>
      <c r="M223" s="141" t="s">
        <v>1</v>
      </c>
      <c r="N223" s="142" t="s">
        <v>38</v>
      </c>
      <c r="P223" s="143">
        <f t="shared" si="1"/>
        <v>0</v>
      </c>
      <c r="Q223" s="143">
        <v>0.09</v>
      </c>
      <c r="R223" s="143">
        <f t="shared" si="2"/>
        <v>0.09</v>
      </c>
      <c r="S223" s="143">
        <v>0</v>
      </c>
      <c r="T223" s="144">
        <f t="shared" si="3"/>
        <v>0</v>
      </c>
      <c r="AR223" s="145" t="s">
        <v>126</v>
      </c>
      <c r="AT223" s="145" t="s">
        <v>122</v>
      </c>
      <c r="AU223" s="145" t="s">
        <v>83</v>
      </c>
      <c r="AY223" s="16" t="s">
        <v>120</v>
      </c>
      <c r="BE223" s="146">
        <f t="shared" si="4"/>
        <v>0</v>
      </c>
      <c r="BF223" s="146">
        <f t="shared" si="5"/>
        <v>0</v>
      </c>
      <c r="BG223" s="146">
        <f t="shared" si="6"/>
        <v>0</v>
      </c>
      <c r="BH223" s="146">
        <f t="shared" si="7"/>
        <v>0</v>
      </c>
      <c r="BI223" s="146">
        <f t="shared" si="8"/>
        <v>0</v>
      </c>
      <c r="BJ223" s="16" t="s">
        <v>81</v>
      </c>
      <c r="BK223" s="146">
        <f t="shared" si="9"/>
        <v>0</v>
      </c>
      <c r="BL223" s="16" t="s">
        <v>126</v>
      </c>
      <c r="BM223" s="145" t="s">
        <v>291</v>
      </c>
    </row>
    <row r="224" spans="2:65" s="1" customFormat="1" ht="16.5" customHeight="1">
      <c r="B224" s="132"/>
      <c r="C224" s="168" t="s">
        <v>292</v>
      </c>
      <c r="D224" s="168" t="s">
        <v>199</v>
      </c>
      <c r="E224" s="169" t="s">
        <v>293</v>
      </c>
      <c r="F224" s="170" t="s">
        <v>294</v>
      </c>
      <c r="G224" s="171" t="s">
        <v>238</v>
      </c>
      <c r="H224" s="172">
        <v>1</v>
      </c>
      <c r="I224" s="173"/>
      <c r="J224" s="174">
        <f t="shared" si="0"/>
        <v>0</v>
      </c>
      <c r="K224" s="175"/>
      <c r="L224" s="176"/>
      <c r="M224" s="177" t="s">
        <v>1</v>
      </c>
      <c r="N224" s="178" t="s">
        <v>38</v>
      </c>
      <c r="P224" s="143">
        <f t="shared" si="1"/>
        <v>0</v>
      </c>
      <c r="Q224" s="143">
        <v>0.113</v>
      </c>
      <c r="R224" s="143">
        <f t="shared" si="2"/>
        <v>0.113</v>
      </c>
      <c r="S224" s="143">
        <v>0</v>
      </c>
      <c r="T224" s="144">
        <f t="shared" si="3"/>
        <v>0</v>
      </c>
      <c r="AR224" s="145" t="s">
        <v>160</v>
      </c>
      <c r="AT224" s="145" t="s">
        <v>199</v>
      </c>
      <c r="AU224" s="145" t="s">
        <v>83</v>
      </c>
      <c r="AY224" s="16" t="s">
        <v>120</v>
      </c>
      <c r="BE224" s="146">
        <f t="shared" si="4"/>
        <v>0</v>
      </c>
      <c r="BF224" s="146">
        <f t="shared" si="5"/>
        <v>0</v>
      </c>
      <c r="BG224" s="146">
        <f t="shared" si="6"/>
        <v>0</v>
      </c>
      <c r="BH224" s="146">
        <f t="shared" si="7"/>
        <v>0</v>
      </c>
      <c r="BI224" s="146">
        <f t="shared" si="8"/>
        <v>0</v>
      </c>
      <c r="BJ224" s="16" t="s">
        <v>81</v>
      </c>
      <c r="BK224" s="146">
        <f t="shared" si="9"/>
        <v>0</v>
      </c>
      <c r="BL224" s="16" t="s">
        <v>126</v>
      </c>
      <c r="BM224" s="145" t="s">
        <v>295</v>
      </c>
    </row>
    <row r="225" spans="2:65" s="1" customFormat="1" ht="24.2" customHeight="1">
      <c r="B225" s="132"/>
      <c r="C225" s="133" t="s">
        <v>296</v>
      </c>
      <c r="D225" s="133" t="s">
        <v>122</v>
      </c>
      <c r="E225" s="134" t="s">
        <v>297</v>
      </c>
      <c r="F225" s="135" t="s">
        <v>298</v>
      </c>
      <c r="G225" s="136" t="s">
        <v>141</v>
      </c>
      <c r="H225" s="137">
        <v>3.5670000000000002</v>
      </c>
      <c r="I225" s="138"/>
      <c r="J225" s="139">
        <f t="shared" si="0"/>
        <v>0</v>
      </c>
      <c r="K225" s="140"/>
      <c r="L225" s="31"/>
      <c r="M225" s="141" t="s">
        <v>1</v>
      </c>
      <c r="N225" s="142" t="s">
        <v>38</v>
      </c>
      <c r="P225" s="143">
        <f t="shared" si="1"/>
        <v>0</v>
      </c>
      <c r="Q225" s="143">
        <v>0</v>
      </c>
      <c r="R225" s="143">
        <f t="shared" si="2"/>
        <v>0</v>
      </c>
      <c r="S225" s="143">
        <v>0</v>
      </c>
      <c r="T225" s="144">
        <f t="shared" si="3"/>
        <v>0</v>
      </c>
      <c r="AR225" s="145" t="s">
        <v>126</v>
      </c>
      <c r="AT225" s="145" t="s">
        <v>122</v>
      </c>
      <c r="AU225" s="145" t="s">
        <v>83</v>
      </c>
      <c r="AY225" s="16" t="s">
        <v>120</v>
      </c>
      <c r="BE225" s="146">
        <f t="shared" si="4"/>
        <v>0</v>
      </c>
      <c r="BF225" s="146">
        <f t="shared" si="5"/>
        <v>0</v>
      </c>
      <c r="BG225" s="146">
        <f t="shared" si="6"/>
        <v>0</v>
      </c>
      <c r="BH225" s="146">
        <f t="shared" si="7"/>
        <v>0</v>
      </c>
      <c r="BI225" s="146">
        <f t="shared" si="8"/>
        <v>0</v>
      </c>
      <c r="BJ225" s="16" t="s">
        <v>81</v>
      </c>
      <c r="BK225" s="146">
        <f t="shared" si="9"/>
        <v>0</v>
      </c>
      <c r="BL225" s="16" t="s">
        <v>126</v>
      </c>
      <c r="BM225" s="145" t="s">
        <v>299</v>
      </c>
    </row>
    <row r="226" spans="2:65" s="12" customFormat="1" ht="11.25">
      <c r="B226" s="147"/>
      <c r="D226" s="148" t="s">
        <v>128</v>
      </c>
      <c r="E226" s="149" t="s">
        <v>1</v>
      </c>
      <c r="F226" s="150" t="s">
        <v>300</v>
      </c>
      <c r="H226" s="149" t="s">
        <v>1</v>
      </c>
      <c r="I226" s="151"/>
      <c r="L226" s="147"/>
      <c r="M226" s="152"/>
      <c r="T226" s="153"/>
      <c r="AT226" s="149" t="s">
        <v>128</v>
      </c>
      <c r="AU226" s="149" t="s">
        <v>83</v>
      </c>
      <c r="AV226" s="12" t="s">
        <v>81</v>
      </c>
      <c r="AW226" s="12" t="s">
        <v>30</v>
      </c>
      <c r="AX226" s="12" t="s">
        <v>73</v>
      </c>
      <c r="AY226" s="149" t="s">
        <v>120</v>
      </c>
    </row>
    <row r="227" spans="2:65" s="13" customFormat="1" ht="11.25">
      <c r="B227" s="154"/>
      <c r="D227" s="148" t="s">
        <v>128</v>
      </c>
      <c r="E227" s="155" t="s">
        <v>1</v>
      </c>
      <c r="F227" s="156" t="s">
        <v>301</v>
      </c>
      <c r="H227" s="157">
        <v>3.5670000000000002</v>
      </c>
      <c r="I227" s="158"/>
      <c r="L227" s="154"/>
      <c r="M227" s="159"/>
      <c r="T227" s="160"/>
      <c r="AT227" s="155" t="s">
        <v>128</v>
      </c>
      <c r="AU227" s="155" t="s">
        <v>83</v>
      </c>
      <c r="AV227" s="13" t="s">
        <v>83</v>
      </c>
      <c r="AW227" s="13" t="s">
        <v>30</v>
      </c>
      <c r="AX227" s="13" t="s">
        <v>73</v>
      </c>
      <c r="AY227" s="155" t="s">
        <v>120</v>
      </c>
    </row>
    <row r="228" spans="2:65" s="14" customFormat="1" ht="11.25">
      <c r="B228" s="161"/>
      <c r="D228" s="148" t="s">
        <v>128</v>
      </c>
      <c r="E228" s="162" t="s">
        <v>1</v>
      </c>
      <c r="F228" s="163" t="s">
        <v>131</v>
      </c>
      <c r="H228" s="164">
        <v>3.5670000000000002</v>
      </c>
      <c r="I228" s="165"/>
      <c r="L228" s="161"/>
      <c r="M228" s="166"/>
      <c r="T228" s="167"/>
      <c r="AT228" s="162" t="s">
        <v>128</v>
      </c>
      <c r="AU228" s="162" t="s">
        <v>83</v>
      </c>
      <c r="AV228" s="14" t="s">
        <v>126</v>
      </c>
      <c r="AW228" s="14" t="s">
        <v>30</v>
      </c>
      <c r="AX228" s="14" t="s">
        <v>81</v>
      </c>
      <c r="AY228" s="162" t="s">
        <v>120</v>
      </c>
    </row>
    <row r="229" spans="2:65" s="1" customFormat="1" ht="24.2" customHeight="1">
      <c r="B229" s="132"/>
      <c r="C229" s="133" t="s">
        <v>302</v>
      </c>
      <c r="D229" s="133" t="s">
        <v>122</v>
      </c>
      <c r="E229" s="134" t="s">
        <v>303</v>
      </c>
      <c r="F229" s="135" t="s">
        <v>304</v>
      </c>
      <c r="G229" s="136" t="s">
        <v>125</v>
      </c>
      <c r="H229" s="137">
        <v>18.338000000000001</v>
      </c>
      <c r="I229" s="138"/>
      <c r="J229" s="139">
        <f>ROUND(I229*H229,2)</f>
        <v>0</v>
      </c>
      <c r="K229" s="140"/>
      <c r="L229" s="31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126</v>
      </c>
      <c r="AT229" s="145" t="s">
        <v>122</v>
      </c>
      <c r="AU229" s="145" t="s">
        <v>83</v>
      </c>
      <c r="AY229" s="16" t="s">
        <v>120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6" t="s">
        <v>81</v>
      </c>
      <c r="BK229" s="146">
        <f>ROUND(I229*H229,2)</f>
        <v>0</v>
      </c>
      <c r="BL229" s="16" t="s">
        <v>126</v>
      </c>
      <c r="BM229" s="145" t="s">
        <v>305</v>
      </c>
    </row>
    <row r="230" spans="2:65" s="1" customFormat="1" ht="24.2" customHeight="1">
      <c r="B230" s="132"/>
      <c r="C230" s="133" t="s">
        <v>306</v>
      </c>
      <c r="D230" s="133" t="s">
        <v>122</v>
      </c>
      <c r="E230" s="134" t="s">
        <v>307</v>
      </c>
      <c r="F230" s="135" t="s">
        <v>308</v>
      </c>
      <c r="G230" s="136" t="s">
        <v>125</v>
      </c>
      <c r="H230" s="137">
        <v>18.338000000000001</v>
      </c>
      <c r="I230" s="138"/>
      <c r="J230" s="139">
        <f>ROUND(I230*H230,2)</f>
        <v>0</v>
      </c>
      <c r="K230" s="140"/>
      <c r="L230" s="31"/>
      <c r="M230" s="141" t="s">
        <v>1</v>
      </c>
      <c r="N230" s="142" t="s">
        <v>38</v>
      </c>
      <c r="P230" s="143">
        <f>O230*H230</f>
        <v>0</v>
      </c>
      <c r="Q230" s="143">
        <v>6.9100000000000003E-3</v>
      </c>
      <c r="R230" s="143">
        <f>Q230*H230</f>
        <v>0.12671558000000002</v>
      </c>
      <c r="S230" s="143">
        <v>0</v>
      </c>
      <c r="T230" s="144">
        <f>S230*H230</f>
        <v>0</v>
      </c>
      <c r="AR230" s="145" t="s">
        <v>126</v>
      </c>
      <c r="AT230" s="145" t="s">
        <v>122</v>
      </c>
      <c r="AU230" s="145" t="s">
        <v>83</v>
      </c>
      <c r="AY230" s="16" t="s">
        <v>120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6" t="s">
        <v>81</v>
      </c>
      <c r="BK230" s="146">
        <f>ROUND(I230*H230,2)</f>
        <v>0</v>
      </c>
      <c r="BL230" s="16" t="s">
        <v>126</v>
      </c>
      <c r="BM230" s="145" t="s">
        <v>309</v>
      </c>
    </row>
    <row r="231" spans="2:65" s="12" customFormat="1" ht="11.25">
      <c r="B231" s="147"/>
      <c r="D231" s="148" t="s">
        <v>128</v>
      </c>
      <c r="E231" s="149" t="s">
        <v>1</v>
      </c>
      <c r="F231" s="150" t="s">
        <v>300</v>
      </c>
      <c r="H231" s="149" t="s">
        <v>1</v>
      </c>
      <c r="I231" s="151"/>
      <c r="L231" s="147"/>
      <c r="M231" s="152"/>
      <c r="T231" s="153"/>
      <c r="AT231" s="149" t="s">
        <v>128</v>
      </c>
      <c r="AU231" s="149" t="s">
        <v>83</v>
      </c>
      <c r="AV231" s="12" t="s">
        <v>81</v>
      </c>
      <c r="AW231" s="12" t="s">
        <v>30</v>
      </c>
      <c r="AX231" s="12" t="s">
        <v>73</v>
      </c>
      <c r="AY231" s="149" t="s">
        <v>120</v>
      </c>
    </row>
    <row r="232" spans="2:65" s="13" customFormat="1" ht="11.25">
      <c r="B232" s="154"/>
      <c r="D232" s="148" t="s">
        <v>128</v>
      </c>
      <c r="E232" s="155" t="s">
        <v>1</v>
      </c>
      <c r="F232" s="156" t="s">
        <v>310</v>
      </c>
      <c r="H232" s="157">
        <v>18.338000000000001</v>
      </c>
      <c r="I232" s="158"/>
      <c r="L232" s="154"/>
      <c r="M232" s="159"/>
      <c r="T232" s="160"/>
      <c r="AT232" s="155" t="s">
        <v>128</v>
      </c>
      <c r="AU232" s="155" t="s">
        <v>83</v>
      </c>
      <c r="AV232" s="13" t="s">
        <v>83</v>
      </c>
      <c r="AW232" s="13" t="s">
        <v>30</v>
      </c>
      <c r="AX232" s="13" t="s">
        <v>73</v>
      </c>
      <c r="AY232" s="155" t="s">
        <v>120</v>
      </c>
    </row>
    <row r="233" spans="2:65" s="14" customFormat="1" ht="11.25">
      <c r="B233" s="161"/>
      <c r="D233" s="148" t="s">
        <v>128</v>
      </c>
      <c r="E233" s="162" t="s">
        <v>1</v>
      </c>
      <c r="F233" s="163" t="s">
        <v>131</v>
      </c>
      <c r="H233" s="164">
        <v>18.338000000000001</v>
      </c>
      <c r="I233" s="165"/>
      <c r="L233" s="161"/>
      <c r="M233" s="166"/>
      <c r="T233" s="167"/>
      <c r="AT233" s="162" t="s">
        <v>128</v>
      </c>
      <c r="AU233" s="162" t="s">
        <v>83</v>
      </c>
      <c r="AV233" s="14" t="s">
        <v>126</v>
      </c>
      <c r="AW233" s="14" t="s">
        <v>30</v>
      </c>
      <c r="AX233" s="14" t="s">
        <v>81</v>
      </c>
      <c r="AY233" s="162" t="s">
        <v>120</v>
      </c>
    </row>
    <row r="234" spans="2:65" s="1" customFormat="1" ht="24.2" customHeight="1">
      <c r="B234" s="132"/>
      <c r="C234" s="133" t="s">
        <v>311</v>
      </c>
      <c r="D234" s="133" t="s">
        <v>122</v>
      </c>
      <c r="E234" s="134" t="s">
        <v>312</v>
      </c>
      <c r="F234" s="135" t="s">
        <v>313</v>
      </c>
      <c r="G234" s="136" t="s">
        <v>269</v>
      </c>
      <c r="H234" s="137">
        <v>5.5</v>
      </c>
      <c r="I234" s="138"/>
      <c r="J234" s="139">
        <f>ROUND(I234*H234,2)</f>
        <v>0</v>
      </c>
      <c r="K234" s="140"/>
      <c r="L234" s="31"/>
      <c r="M234" s="141" t="s">
        <v>1</v>
      </c>
      <c r="N234" s="142" t="s">
        <v>38</v>
      </c>
      <c r="P234" s="143">
        <f>O234*H234</f>
        <v>0</v>
      </c>
      <c r="Q234" s="143">
        <v>1.2999999999999999E-4</v>
      </c>
      <c r="R234" s="143">
        <f>Q234*H234</f>
        <v>7.1499999999999992E-4</v>
      </c>
      <c r="S234" s="143">
        <v>0</v>
      </c>
      <c r="T234" s="144">
        <f>S234*H234</f>
        <v>0</v>
      </c>
      <c r="AR234" s="145" t="s">
        <v>126</v>
      </c>
      <c r="AT234" s="145" t="s">
        <v>122</v>
      </c>
      <c r="AU234" s="145" t="s">
        <v>83</v>
      </c>
      <c r="AY234" s="16" t="s">
        <v>120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6" t="s">
        <v>81</v>
      </c>
      <c r="BK234" s="146">
        <f>ROUND(I234*H234,2)</f>
        <v>0</v>
      </c>
      <c r="BL234" s="16" t="s">
        <v>126</v>
      </c>
      <c r="BM234" s="145" t="s">
        <v>314</v>
      </c>
    </row>
    <row r="235" spans="2:65" s="13" customFormat="1" ht="11.25">
      <c r="B235" s="154"/>
      <c r="D235" s="148" t="s">
        <v>128</v>
      </c>
      <c r="E235" s="155" t="s">
        <v>1</v>
      </c>
      <c r="F235" s="156" t="s">
        <v>315</v>
      </c>
      <c r="H235" s="157">
        <v>5.5</v>
      </c>
      <c r="I235" s="158"/>
      <c r="L235" s="154"/>
      <c r="M235" s="159"/>
      <c r="T235" s="160"/>
      <c r="AT235" s="155" t="s">
        <v>128</v>
      </c>
      <c r="AU235" s="155" t="s">
        <v>83</v>
      </c>
      <c r="AV235" s="13" t="s">
        <v>83</v>
      </c>
      <c r="AW235" s="13" t="s">
        <v>30</v>
      </c>
      <c r="AX235" s="13" t="s">
        <v>73</v>
      </c>
      <c r="AY235" s="155" t="s">
        <v>120</v>
      </c>
    </row>
    <row r="236" spans="2:65" s="14" customFormat="1" ht="11.25">
      <c r="B236" s="161"/>
      <c r="D236" s="148" t="s">
        <v>128</v>
      </c>
      <c r="E236" s="162" t="s">
        <v>1</v>
      </c>
      <c r="F236" s="163" t="s">
        <v>131</v>
      </c>
      <c r="H236" s="164">
        <v>5.5</v>
      </c>
      <c r="I236" s="165"/>
      <c r="L236" s="161"/>
      <c r="M236" s="166"/>
      <c r="T236" s="167"/>
      <c r="AT236" s="162" t="s">
        <v>128</v>
      </c>
      <c r="AU236" s="162" t="s">
        <v>83</v>
      </c>
      <c r="AV236" s="14" t="s">
        <v>126</v>
      </c>
      <c r="AW236" s="14" t="s">
        <v>30</v>
      </c>
      <c r="AX236" s="14" t="s">
        <v>81</v>
      </c>
      <c r="AY236" s="162" t="s">
        <v>120</v>
      </c>
    </row>
    <row r="237" spans="2:65" s="11" customFormat="1" ht="22.9" customHeight="1">
      <c r="B237" s="120"/>
      <c r="D237" s="121" t="s">
        <v>72</v>
      </c>
      <c r="E237" s="130" t="s">
        <v>164</v>
      </c>
      <c r="F237" s="130" t="s">
        <v>316</v>
      </c>
      <c r="I237" s="123"/>
      <c r="J237" s="131">
        <f>BK237</f>
        <v>0</v>
      </c>
      <c r="L237" s="120"/>
      <c r="M237" s="125"/>
      <c r="P237" s="126">
        <f>SUM(P238:P242)</f>
        <v>0</v>
      </c>
      <c r="R237" s="126">
        <f>SUM(R238:R242)</f>
        <v>1.4639999999999998E-3</v>
      </c>
      <c r="T237" s="127">
        <f>SUM(T238:T242)</f>
        <v>3.3599999999999998E-2</v>
      </c>
      <c r="AR237" s="121" t="s">
        <v>81</v>
      </c>
      <c r="AT237" s="128" t="s">
        <v>72</v>
      </c>
      <c r="AU237" s="128" t="s">
        <v>81</v>
      </c>
      <c r="AY237" s="121" t="s">
        <v>120</v>
      </c>
      <c r="BK237" s="129">
        <f>SUM(BK238:BK242)</f>
        <v>0</v>
      </c>
    </row>
    <row r="238" spans="2:65" s="1" customFormat="1" ht="16.5" customHeight="1">
      <c r="B238" s="132"/>
      <c r="C238" s="133" t="s">
        <v>317</v>
      </c>
      <c r="D238" s="133" t="s">
        <v>122</v>
      </c>
      <c r="E238" s="134" t="s">
        <v>318</v>
      </c>
      <c r="F238" s="135" t="s">
        <v>319</v>
      </c>
      <c r="G238" s="136" t="s">
        <v>269</v>
      </c>
      <c r="H238" s="137">
        <v>24</v>
      </c>
      <c r="I238" s="138"/>
      <c r="J238" s="139">
        <f>ROUND(I238*H238,2)</f>
        <v>0</v>
      </c>
      <c r="K238" s="140"/>
      <c r="L238" s="31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126</v>
      </c>
      <c r="AT238" s="145" t="s">
        <v>122</v>
      </c>
      <c r="AU238" s="145" t="s">
        <v>83</v>
      </c>
      <c r="AY238" s="16" t="s">
        <v>120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6" t="s">
        <v>81</v>
      </c>
      <c r="BK238" s="146">
        <f>ROUND(I238*H238,2)</f>
        <v>0</v>
      </c>
      <c r="BL238" s="16" t="s">
        <v>126</v>
      </c>
      <c r="BM238" s="145" t="s">
        <v>320</v>
      </c>
    </row>
    <row r="239" spans="2:65" s="1" customFormat="1" ht="24.2" customHeight="1">
      <c r="B239" s="132"/>
      <c r="C239" s="133" t="s">
        <v>321</v>
      </c>
      <c r="D239" s="133" t="s">
        <v>122</v>
      </c>
      <c r="E239" s="134" t="s">
        <v>322</v>
      </c>
      <c r="F239" s="135" t="s">
        <v>323</v>
      </c>
      <c r="G239" s="136" t="s">
        <v>269</v>
      </c>
      <c r="H239" s="137">
        <v>0.6</v>
      </c>
      <c r="I239" s="138"/>
      <c r="J239" s="139">
        <f>ROUND(I239*H239,2)</f>
        <v>0</v>
      </c>
      <c r="K239" s="140"/>
      <c r="L239" s="31"/>
      <c r="M239" s="141" t="s">
        <v>1</v>
      </c>
      <c r="N239" s="142" t="s">
        <v>38</v>
      </c>
      <c r="P239" s="143">
        <f>O239*H239</f>
        <v>0</v>
      </c>
      <c r="Q239" s="143">
        <v>2.4399999999999999E-3</v>
      </c>
      <c r="R239" s="143">
        <f>Q239*H239</f>
        <v>1.4639999999999998E-3</v>
      </c>
      <c r="S239" s="143">
        <v>5.6000000000000001E-2</v>
      </c>
      <c r="T239" s="144">
        <f>S239*H239</f>
        <v>3.3599999999999998E-2</v>
      </c>
      <c r="AR239" s="145" t="s">
        <v>126</v>
      </c>
      <c r="AT239" s="145" t="s">
        <v>122</v>
      </c>
      <c r="AU239" s="145" t="s">
        <v>83</v>
      </c>
      <c r="AY239" s="16" t="s">
        <v>120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6" t="s">
        <v>81</v>
      </c>
      <c r="BK239" s="146">
        <f>ROUND(I239*H239,2)</f>
        <v>0</v>
      </c>
      <c r="BL239" s="16" t="s">
        <v>126</v>
      </c>
      <c r="BM239" s="145" t="s">
        <v>324</v>
      </c>
    </row>
    <row r="240" spans="2:65" s="13" customFormat="1" ht="11.25">
      <c r="B240" s="154"/>
      <c r="D240" s="148" t="s">
        <v>128</v>
      </c>
      <c r="E240" s="155" t="s">
        <v>1</v>
      </c>
      <c r="F240" s="156" t="s">
        <v>325</v>
      </c>
      <c r="H240" s="157">
        <v>0.6</v>
      </c>
      <c r="I240" s="158"/>
      <c r="L240" s="154"/>
      <c r="M240" s="159"/>
      <c r="T240" s="160"/>
      <c r="AT240" s="155" t="s">
        <v>128</v>
      </c>
      <c r="AU240" s="155" t="s">
        <v>83</v>
      </c>
      <c r="AV240" s="13" t="s">
        <v>83</v>
      </c>
      <c r="AW240" s="13" t="s">
        <v>30</v>
      </c>
      <c r="AX240" s="13" t="s">
        <v>73</v>
      </c>
      <c r="AY240" s="155" t="s">
        <v>120</v>
      </c>
    </row>
    <row r="241" spans="2:65" s="14" customFormat="1" ht="11.25">
      <c r="B241" s="161"/>
      <c r="D241" s="148" t="s">
        <v>128</v>
      </c>
      <c r="E241" s="162" t="s">
        <v>1</v>
      </c>
      <c r="F241" s="163" t="s">
        <v>131</v>
      </c>
      <c r="H241" s="164">
        <v>0.6</v>
      </c>
      <c r="I241" s="165"/>
      <c r="L241" s="161"/>
      <c r="M241" s="166"/>
      <c r="T241" s="167"/>
      <c r="AT241" s="162" t="s">
        <v>128</v>
      </c>
      <c r="AU241" s="162" t="s">
        <v>83</v>
      </c>
      <c r="AV241" s="14" t="s">
        <v>126</v>
      </c>
      <c r="AW241" s="14" t="s">
        <v>30</v>
      </c>
      <c r="AX241" s="14" t="s">
        <v>81</v>
      </c>
      <c r="AY241" s="162" t="s">
        <v>120</v>
      </c>
    </row>
    <row r="242" spans="2:65" s="1" customFormat="1" ht="24.2" customHeight="1">
      <c r="B242" s="132"/>
      <c r="C242" s="133" t="s">
        <v>326</v>
      </c>
      <c r="D242" s="133" t="s">
        <v>122</v>
      </c>
      <c r="E242" s="134" t="s">
        <v>327</v>
      </c>
      <c r="F242" s="135" t="s">
        <v>328</v>
      </c>
      <c r="G242" s="136" t="s">
        <v>125</v>
      </c>
      <c r="H242" s="137">
        <v>18.3</v>
      </c>
      <c r="I242" s="138"/>
      <c r="J242" s="139">
        <f>ROUND(I242*H242,2)</f>
        <v>0</v>
      </c>
      <c r="K242" s="140"/>
      <c r="L242" s="31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126</v>
      </c>
      <c r="AT242" s="145" t="s">
        <v>122</v>
      </c>
      <c r="AU242" s="145" t="s">
        <v>83</v>
      </c>
      <c r="AY242" s="16" t="s">
        <v>120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81</v>
      </c>
      <c r="BK242" s="146">
        <f>ROUND(I242*H242,2)</f>
        <v>0</v>
      </c>
      <c r="BL242" s="16" t="s">
        <v>126</v>
      </c>
      <c r="BM242" s="145" t="s">
        <v>329</v>
      </c>
    </row>
    <row r="243" spans="2:65" s="11" customFormat="1" ht="22.9" customHeight="1">
      <c r="B243" s="120"/>
      <c r="D243" s="121" t="s">
        <v>72</v>
      </c>
      <c r="E243" s="130" t="s">
        <v>330</v>
      </c>
      <c r="F243" s="130" t="s">
        <v>331</v>
      </c>
      <c r="I243" s="123"/>
      <c r="J243" s="131">
        <f>BK243</f>
        <v>0</v>
      </c>
      <c r="L243" s="120"/>
      <c r="M243" s="125"/>
      <c r="P243" s="126">
        <f>SUM(P244:P264)</f>
        <v>0</v>
      </c>
      <c r="R243" s="126">
        <f>SUM(R244:R264)</f>
        <v>0</v>
      </c>
      <c r="T243" s="127">
        <f>SUM(T244:T264)</f>
        <v>0</v>
      </c>
      <c r="AR243" s="121" t="s">
        <v>81</v>
      </c>
      <c r="AT243" s="128" t="s">
        <v>72</v>
      </c>
      <c r="AU243" s="128" t="s">
        <v>81</v>
      </c>
      <c r="AY243" s="121" t="s">
        <v>120</v>
      </c>
      <c r="BK243" s="129">
        <f>SUM(BK244:BK264)</f>
        <v>0</v>
      </c>
    </row>
    <row r="244" spans="2:65" s="1" customFormat="1" ht="21.75" customHeight="1">
      <c r="B244" s="132"/>
      <c r="C244" s="133" t="s">
        <v>332</v>
      </c>
      <c r="D244" s="133" t="s">
        <v>122</v>
      </c>
      <c r="E244" s="134" t="s">
        <v>333</v>
      </c>
      <c r="F244" s="135" t="s">
        <v>334</v>
      </c>
      <c r="G244" s="136" t="s">
        <v>184</v>
      </c>
      <c r="H244" s="137">
        <v>5.3070000000000004</v>
      </c>
      <c r="I244" s="138"/>
      <c r="J244" s="139">
        <f>ROUND(I244*H244,2)</f>
        <v>0</v>
      </c>
      <c r="K244" s="140"/>
      <c r="L244" s="31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126</v>
      </c>
      <c r="AT244" s="145" t="s">
        <v>122</v>
      </c>
      <c r="AU244" s="145" t="s">
        <v>83</v>
      </c>
      <c r="AY244" s="16" t="s">
        <v>120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6" t="s">
        <v>81</v>
      </c>
      <c r="BK244" s="146">
        <f>ROUND(I244*H244,2)</f>
        <v>0</v>
      </c>
      <c r="BL244" s="16" t="s">
        <v>126</v>
      </c>
      <c r="BM244" s="145" t="s">
        <v>335</v>
      </c>
    </row>
    <row r="245" spans="2:65" s="13" customFormat="1" ht="11.25">
      <c r="B245" s="154"/>
      <c r="D245" s="148" t="s">
        <v>128</v>
      </c>
      <c r="E245" s="155" t="s">
        <v>1</v>
      </c>
      <c r="F245" s="156" t="s">
        <v>336</v>
      </c>
      <c r="H245" s="157">
        <v>5.3070000000000004</v>
      </c>
      <c r="I245" s="158"/>
      <c r="L245" s="154"/>
      <c r="M245" s="159"/>
      <c r="T245" s="160"/>
      <c r="AT245" s="155" t="s">
        <v>128</v>
      </c>
      <c r="AU245" s="155" t="s">
        <v>83</v>
      </c>
      <c r="AV245" s="13" t="s">
        <v>83</v>
      </c>
      <c r="AW245" s="13" t="s">
        <v>30</v>
      </c>
      <c r="AX245" s="13" t="s">
        <v>73</v>
      </c>
      <c r="AY245" s="155" t="s">
        <v>120</v>
      </c>
    </row>
    <row r="246" spans="2:65" s="14" customFormat="1" ht="11.25">
      <c r="B246" s="161"/>
      <c r="D246" s="148" t="s">
        <v>128</v>
      </c>
      <c r="E246" s="162" t="s">
        <v>1</v>
      </c>
      <c r="F246" s="163" t="s">
        <v>131</v>
      </c>
      <c r="H246" s="164">
        <v>5.3070000000000004</v>
      </c>
      <c r="I246" s="165"/>
      <c r="L246" s="161"/>
      <c r="M246" s="166"/>
      <c r="T246" s="167"/>
      <c r="AT246" s="162" t="s">
        <v>128</v>
      </c>
      <c r="AU246" s="162" t="s">
        <v>83</v>
      </c>
      <c r="AV246" s="14" t="s">
        <v>126</v>
      </c>
      <c r="AW246" s="14" t="s">
        <v>30</v>
      </c>
      <c r="AX246" s="14" t="s">
        <v>81</v>
      </c>
      <c r="AY246" s="162" t="s">
        <v>120</v>
      </c>
    </row>
    <row r="247" spans="2:65" s="1" customFormat="1" ht="24.2" customHeight="1">
      <c r="B247" s="132"/>
      <c r="C247" s="133" t="s">
        <v>337</v>
      </c>
      <c r="D247" s="133" t="s">
        <v>122</v>
      </c>
      <c r="E247" s="134" t="s">
        <v>338</v>
      </c>
      <c r="F247" s="135" t="s">
        <v>339</v>
      </c>
      <c r="G247" s="136" t="s">
        <v>184</v>
      </c>
      <c r="H247" s="137">
        <v>47.762999999999998</v>
      </c>
      <c r="I247" s="138"/>
      <c r="J247" s="139">
        <f>ROUND(I247*H247,2)</f>
        <v>0</v>
      </c>
      <c r="K247" s="140"/>
      <c r="L247" s="31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126</v>
      </c>
      <c r="AT247" s="145" t="s">
        <v>122</v>
      </c>
      <c r="AU247" s="145" t="s">
        <v>83</v>
      </c>
      <c r="AY247" s="16" t="s">
        <v>120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6" t="s">
        <v>81</v>
      </c>
      <c r="BK247" s="146">
        <f>ROUND(I247*H247,2)</f>
        <v>0</v>
      </c>
      <c r="BL247" s="16" t="s">
        <v>126</v>
      </c>
      <c r="BM247" s="145" t="s">
        <v>340</v>
      </c>
    </row>
    <row r="248" spans="2:65" s="13" customFormat="1" ht="11.25">
      <c r="B248" s="154"/>
      <c r="D248" s="148" t="s">
        <v>128</v>
      </c>
      <c r="F248" s="156" t="s">
        <v>341</v>
      </c>
      <c r="H248" s="157">
        <v>47.762999999999998</v>
      </c>
      <c r="I248" s="158"/>
      <c r="L248" s="154"/>
      <c r="M248" s="159"/>
      <c r="T248" s="160"/>
      <c r="AT248" s="155" t="s">
        <v>128</v>
      </c>
      <c r="AU248" s="155" t="s">
        <v>83</v>
      </c>
      <c r="AV248" s="13" t="s">
        <v>83</v>
      </c>
      <c r="AW248" s="13" t="s">
        <v>3</v>
      </c>
      <c r="AX248" s="13" t="s">
        <v>81</v>
      </c>
      <c r="AY248" s="155" t="s">
        <v>120</v>
      </c>
    </row>
    <row r="249" spans="2:65" s="1" customFormat="1" ht="21.75" customHeight="1">
      <c r="B249" s="132"/>
      <c r="C249" s="133" t="s">
        <v>342</v>
      </c>
      <c r="D249" s="133" t="s">
        <v>122</v>
      </c>
      <c r="E249" s="134" t="s">
        <v>343</v>
      </c>
      <c r="F249" s="135" t="s">
        <v>344</v>
      </c>
      <c r="G249" s="136" t="s">
        <v>184</v>
      </c>
      <c r="H249" s="137">
        <v>11.948</v>
      </c>
      <c r="I249" s="138"/>
      <c r="J249" s="139">
        <f>ROUND(I249*H249,2)</f>
        <v>0</v>
      </c>
      <c r="K249" s="140"/>
      <c r="L249" s="31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126</v>
      </c>
      <c r="AT249" s="145" t="s">
        <v>122</v>
      </c>
      <c r="AU249" s="145" t="s">
        <v>83</v>
      </c>
      <c r="AY249" s="16" t="s">
        <v>120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6" t="s">
        <v>81</v>
      </c>
      <c r="BK249" s="146">
        <f>ROUND(I249*H249,2)</f>
        <v>0</v>
      </c>
      <c r="BL249" s="16" t="s">
        <v>126</v>
      </c>
      <c r="BM249" s="145" t="s">
        <v>345</v>
      </c>
    </row>
    <row r="250" spans="2:65" s="13" customFormat="1" ht="11.25">
      <c r="B250" s="154"/>
      <c r="D250" s="148" t="s">
        <v>128</v>
      </c>
      <c r="E250" s="155" t="s">
        <v>1</v>
      </c>
      <c r="F250" s="156" t="s">
        <v>346</v>
      </c>
      <c r="H250" s="157">
        <v>5.399</v>
      </c>
      <c r="I250" s="158"/>
      <c r="L250" s="154"/>
      <c r="M250" s="159"/>
      <c r="T250" s="160"/>
      <c r="AT250" s="155" t="s">
        <v>128</v>
      </c>
      <c r="AU250" s="155" t="s">
        <v>83</v>
      </c>
      <c r="AV250" s="13" t="s">
        <v>83</v>
      </c>
      <c r="AW250" s="13" t="s">
        <v>30</v>
      </c>
      <c r="AX250" s="13" t="s">
        <v>73</v>
      </c>
      <c r="AY250" s="155" t="s">
        <v>120</v>
      </c>
    </row>
    <row r="251" spans="2:65" s="13" customFormat="1" ht="11.25">
      <c r="B251" s="154"/>
      <c r="D251" s="148" t="s">
        <v>128</v>
      </c>
      <c r="E251" s="155" t="s">
        <v>1</v>
      </c>
      <c r="F251" s="156" t="s">
        <v>347</v>
      </c>
      <c r="H251" s="157">
        <v>4.5890000000000004</v>
      </c>
      <c r="I251" s="158"/>
      <c r="L251" s="154"/>
      <c r="M251" s="159"/>
      <c r="T251" s="160"/>
      <c r="AT251" s="155" t="s">
        <v>128</v>
      </c>
      <c r="AU251" s="155" t="s">
        <v>83</v>
      </c>
      <c r="AV251" s="13" t="s">
        <v>83</v>
      </c>
      <c r="AW251" s="13" t="s">
        <v>30</v>
      </c>
      <c r="AX251" s="13" t="s">
        <v>73</v>
      </c>
      <c r="AY251" s="155" t="s">
        <v>120</v>
      </c>
    </row>
    <row r="252" spans="2:65" s="13" customFormat="1" ht="11.25">
      <c r="B252" s="154"/>
      <c r="D252" s="148" t="s">
        <v>128</v>
      </c>
      <c r="E252" s="155" t="s">
        <v>1</v>
      </c>
      <c r="F252" s="156" t="s">
        <v>348</v>
      </c>
      <c r="H252" s="157">
        <v>1.96</v>
      </c>
      <c r="I252" s="158"/>
      <c r="L252" s="154"/>
      <c r="M252" s="159"/>
      <c r="T252" s="160"/>
      <c r="AT252" s="155" t="s">
        <v>128</v>
      </c>
      <c r="AU252" s="155" t="s">
        <v>83</v>
      </c>
      <c r="AV252" s="13" t="s">
        <v>83</v>
      </c>
      <c r="AW252" s="13" t="s">
        <v>30</v>
      </c>
      <c r="AX252" s="13" t="s">
        <v>73</v>
      </c>
      <c r="AY252" s="155" t="s">
        <v>120</v>
      </c>
    </row>
    <row r="253" spans="2:65" s="14" customFormat="1" ht="11.25">
      <c r="B253" s="161"/>
      <c r="D253" s="148" t="s">
        <v>128</v>
      </c>
      <c r="E253" s="162" t="s">
        <v>1</v>
      </c>
      <c r="F253" s="163" t="s">
        <v>131</v>
      </c>
      <c r="H253" s="164">
        <v>11.948</v>
      </c>
      <c r="I253" s="165"/>
      <c r="L253" s="161"/>
      <c r="M253" s="166"/>
      <c r="T253" s="167"/>
      <c r="AT253" s="162" t="s">
        <v>128</v>
      </c>
      <c r="AU253" s="162" t="s">
        <v>83</v>
      </c>
      <c r="AV253" s="14" t="s">
        <v>126</v>
      </c>
      <c r="AW253" s="14" t="s">
        <v>30</v>
      </c>
      <c r="AX253" s="14" t="s">
        <v>81</v>
      </c>
      <c r="AY253" s="162" t="s">
        <v>120</v>
      </c>
    </row>
    <row r="254" spans="2:65" s="1" customFormat="1" ht="24.2" customHeight="1">
      <c r="B254" s="132"/>
      <c r="C254" s="133" t="s">
        <v>349</v>
      </c>
      <c r="D254" s="133" t="s">
        <v>122</v>
      </c>
      <c r="E254" s="134" t="s">
        <v>350</v>
      </c>
      <c r="F254" s="135" t="s">
        <v>351</v>
      </c>
      <c r="G254" s="136" t="s">
        <v>184</v>
      </c>
      <c r="H254" s="137">
        <v>107.532</v>
      </c>
      <c r="I254" s="138"/>
      <c r="J254" s="139">
        <f>ROUND(I254*H254,2)</f>
        <v>0</v>
      </c>
      <c r="K254" s="140"/>
      <c r="L254" s="31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126</v>
      </c>
      <c r="AT254" s="145" t="s">
        <v>122</v>
      </c>
      <c r="AU254" s="145" t="s">
        <v>83</v>
      </c>
      <c r="AY254" s="16" t="s">
        <v>120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6" t="s">
        <v>81</v>
      </c>
      <c r="BK254" s="146">
        <f>ROUND(I254*H254,2)</f>
        <v>0</v>
      </c>
      <c r="BL254" s="16" t="s">
        <v>126</v>
      </c>
      <c r="BM254" s="145" t="s">
        <v>352</v>
      </c>
    </row>
    <row r="255" spans="2:65" s="13" customFormat="1" ht="11.25">
      <c r="B255" s="154"/>
      <c r="D255" s="148" t="s">
        <v>128</v>
      </c>
      <c r="F255" s="156" t="s">
        <v>353</v>
      </c>
      <c r="H255" s="157">
        <v>107.532</v>
      </c>
      <c r="I255" s="158"/>
      <c r="L255" s="154"/>
      <c r="M255" s="159"/>
      <c r="T255" s="160"/>
      <c r="AT255" s="155" t="s">
        <v>128</v>
      </c>
      <c r="AU255" s="155" t="s">
        <v>83</v>
      </c>
      <c r="AV255" s="13" t="s">
        <v>83</v>
      </c>
      <c r="AW255" s="13" t="s">
        <v>3</v>
      </c>
      <c r="AX255" s="13" t="s">
        <v>81</v>
      </c>
      <c r="AY255" s="155" t="s">
        <v>120</v>
      </c>
    </row>
    <row r="256" spans="2:65" s="1" customFormat="1" ht="24.2" customHeight="1">
      <c r="B256" s="132"/>
      <c r="C256" s="133" t="s">
        <v>354</v>
      </c>
      <c r="D256" s="133" t="s">
        <v>122</v>
      </c>
      <c r="E256" s="134" t="s">
        <v>355</v>
      </c>
      <c r="F256" s="135" t="s">
        <v>356</v>
      </c>
      <c r="G256" s="136" t="s">
        <v>184</v>
      </c>
      <c r="H256" s="137">
        <v>4.5890000000000004</v>
      </c>
      <c r="I256" s="138"/>
      <c r="J256" s="139">
        <f>ROUND(I256*H256,2)</f>
        <v>0</v>
      </c>
      <c r="K256" s="140"/>
      <c r="L256" s="31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126</v>
      </c>
      <c r="AT256" s="145" t="s">
        <v>122</v>
      </c>
      <c r="AU256" s="145" t="s">
        <v>83</v>
      </c>
      <c r="AY256" s="16" t="s">
        <v>120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6" t="s">
        <v>81</v>
      </c>
      <c r="BK256" s="146">
        <f>ROUND(I256*H256,2)</f>
        <v>0</v>
      </c>
      <c r="BL256" s="16" t="s">
        <v>126</v>
      </c>
      <c r="BM256" s="145" t="s">
        <v>357</v>
      </c>
    </row>
    <row r="257" spans="2:65" s="13" customFormat="1" ht="11.25">
      <c r="B257" s="154"/>
      <c r="D257" s="148" t="s">
        <v>128</v>
      </c>
      <c r="E257" s="155" t="s">
        <v>1</v>
      </c>
      <c r="F257" s="156" t="s">
        <v>347</v>
      </c>
      <c r="H257" s="157">
        <v>4.5890000000000004</v>
      </c>
      <c r="I257" s="158"/>
      <c r="L257" s="154"/>
      <c r="M257" s="159"/>
      <c r="T257" s="160"/>
      <c r="AT257" s="155" t="s">
        <v>128</v>
      </c>
      <c r="AU257" s="155" t="s">
        <v>83</v>
      </c>
      <c r="AV257" s="13" t="s">
        <v>83</v>
      </c>
      <c r="AW257" s="13" t="s">
        <v>30</v>
      </c>
      <c r="AX257" s="13" t="s">
        <v>73</v>
      </c>
      <c r="AY257" s="155" t="s">
        <v>120</v>
      </c>
    </row>
    <row r="258" spans="2:65" s="14" customFormat="1" ht="11.25">
      <c r="B258" s="161"/>
      <c r="D258" s="148" t="s">
        <v>128</v>
      </c>
      <c r="E258" s="162" t="s">
        <v>1</v>
      </c>
      <c r="F258" s="163" t="s">
        <v>131</v>
      </c>
      <c r="H258" s="164">
        <v>4.5890000000000004</v>
      </c>
      <c r="I258" s="165"/>
      <c r="L258" s="161"/>
      <c r="M258" s="166"/>
      <c r="T258" s="167"/>
      <c r="AT258" s="162" t="s">
        <v>128</v>
      </c>
      <c r="AU258" s="162" t="s">
        <v>83</v>
      </c>
      <c r="AV258" s="14" t="s">
        <v>126</v>
      </c>
      <c r="AW258" s="14" t="s">
        <v>30</v>
      </c>
      <c r="AX258" s="14" t="s">
        <v>81</v>
      </c>
      <c r="AY258" s="162" t="s">
        <v>120</v>
      </c>
    </row>
    <row r="259" spans="2:65" s="1" customFormat="1" ht="44.25" customHeight="1">
      <c r="B259" s="132"/>
      <c r="C259" s="133" t="s">
        <v>358</v>
      </c>
      <c r="D259" s="133" t="s">
        <v>122</v>
      </c>
      <c r="E259" s="134" t="s">
        <v>359</v>
      </c>
      <c r="F259" s="135" t="s">
        <v>360</v>
      </c>
      <c r="G259" s="136" t="s">
        <v>184</v>
      </c>
      <c r="H259" s="137">
        <v>5.3070000000000004</v>
      </c>
      <c r="I259" s="138"/>
      <c r="J259" s="139">
        <f>ROUND(I259*H259,2)</f>
        <v>0</v>
      </c>
      <c r="K259" s="140"/>
      <c r="L259" s="31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126</v>
      </c>
      <c r="AT259" s="145" t="s">
        <v>122</v>
      </c>
      <c r="AU259" s="145" t="s">
        <v>83</v>
      </c>
      <c r="AY259" s="16" t="s">
        <v>120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6" t="s">
        <v>81</v>
      </c>
      <c r="BK259" s="146">
        <f>ROUND(I259*H259,2)</f>
        <v>0</v>
      </c>
      <c r="BL259" s="16" t="s">
        <v>126</v>
      </c>
      <c r="BM259" s="145" t="s">
        <v>361</v>
      </c>
    </row>
    <row r="260" spans="2:65" s="13" customFormat="1" ht="11.25">
      <c r="B260" s="154"/>
      <c r="D260" s="148" t="s">
        <v>128</v>
      </c>
      <c r="E260" s="155" t="s">
        <v>1</v>
      </c>
      <c r="F260" s="156" t="s">
        <v>336</v>
      </c>
      <c r="H260" s="157">
        <v>5.3070000000000004</v>
      </c>
      <c r="I260" s="158"/>
      <c r="L260" s="154"/>
      <c r="M260" s="159"/>
      <c r="T260" s="160"/>
      <c r="AT260" s="155" t="s">
        <v>128</v>
      </c>
      <c r="AU260" s="155" t="s">
        <v>83</v>
      </c>
      <c r="AV260" s="13" t="s">
        <v>83</v>
      </c>
      <c r="AW260" s="13" t="s">
        <v>30</v>
      </c>
      <c r="AX260" s="13" t="s">
        <v>73</v>
      </c>
      <c r="AY260" s="155" t="s">
        <v>120</v>
      </c>
    </row>
    <row r="261" spans="2:65" s="14" customFormat="1" ht="11.25">
      <c r="B261" s="161"/>
      <c r="D261" s="148" t="s">
        <v>128</v>
      </c>
      <c r="E261" s="162" t="s">
        <v>1</v>
      </c>
      <c r="F261" s="163" t="s">
        <v>131</v>
      </c>
      <c r="H261" s="164">
        <v>5.3070000000000004</v>
      </c>
      <c r="I261" s="165"/>
      <c r="L261" s="161"/>
      <c r="M261" s="166"/>
      <c r="T261" s="167"/>
      <c r="AT261" s="162" t="s">
        <v>128</v>
      </c>
      <c r="AU261" s="162" t="s">
        <v>83</v>
      </c>
      <c r="AV261" s="14" t="s">
        <v>126</v>
      </c>
      <c r="AW261" s="14" t="s">
        <v>30</v>
      </c>
      <c r="AX261" s="14" t="s">
        <v>81</v>
      </c>
      <c r="AY261" s="162" t="s">
        <v>120</v>
      </c>
    </row>
    <row r="262" spans="2:65" s="1" customFormat="1" ht="44.25" customHeight="1">
      <c r="B262" s="132"/>
      <c r="C262" s="133" t="s">
        <v>362</v>
      </c>
      <c r="D262" s="133" t="s">
        <v>122</v>
      </c>
      <c r="E262" s="134" t="s">
        <v>363</v>
      </c>
      <c r="F262" s="135" t="s">
        <v>364</v>
      </c>
      <c r="G262" s="136" t="s">
        <v>184</v>
      </c>
      <c r="H262" s="137">
        <v>1.96</v>
      </c>
      <c r="I262" s="138"/>
      <c r="J262" s="139">
        <f>ROUND(I262*H262,2)</f>
        <v>0</v>
      </c>
      <c r="K262" s="140"/>
      <c r="L262" s="31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126</v>
      </c>
      <c r="AT262" s="145" t="s">
        <v>122</v>
      </c>
      <c r="AU262" s="145" t="s">
        <v>83</v>
      </c>
      <c r="AY262" s="16" t="s">
        <v>120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6" t="s">
        <v>81</v>
      </c>
      <c r="BK262" s="146">
        <f>ROUND(I262*H262,2)</f>
        <v>0</v>
      </c>
      <c r="BL262" s="16" t="s">
        <v>126</v>
      </c>
      <c r="BM262" s="145" t="s">
        <v>365</v>
      </c>
    </row>
    <row r="263" spans="2:65" s="13" customFormat="1" ht="11.25">
      <c r="B263" s="154"/>
      <c r="D263" s="148" t="s">
        <v>128</v>
      </c>
      <c r="E263" s="155" t="s">
        <v>1</v>
      </c>
      <c r="F263" s="156" t="s">
        <v>348</v>
      </c>
      <c r="H263" s="157">
        <v>1.96</v>
      </c>
      <c r="I263" s="158"/>
      <c r="L263" s="154"/>
      <c r="M263" s="159"/>
      <c r="T263" s="160"/>
      <c r="AT263" s="155" t="s">
        <v>128</v>
      </c>
      <c r="AU263" s="155" t="s">
        <v>83</v>
      </c>
      <c r="AV263" s="13" t="s">
        <v>83</v>
      </c>
      <c r="AW263" s="13" t="s">
        <v>30</v>
      </c>
      <c r="AX263" s="13" t="s">
        <v>73</v>
      </c>
      <c r="AY263" s="155" t="s">
        <v>120</v>
      </c>
    </row>
    <row r="264" spans="2:65" s="14" customFormat="1" ht="11.25">
      <c r="B264" s="161"/>
      <c r="D264" s="148" t="s">
        <v>128</v>
      </c>
      <c r="E264" s="162" t="s">
        <v>1</v>
      </c>
      <c r="F264" s="163" t="s">
        <v>131</v>
      </c>
      <c r="H264" s="164">
        <v>1.96</v>
      </c>
      <c r="I264" s="165"/>
      <c r="L264" s="161"/>
      <c r="M264" s="166"/>
      <c r="T264" s="167"/>
      <c r="AT264" s="162" t="s">
        <v>128</v>
      </c>
      <c r="AU264" s="162" t="s">
        <v>83</v>
      </c>
      <c r="AV264" s="14" t="s">
        <v>126</v>
      </c>
      <c r="AW264" s="14" t="s">
        <v>30</v>
      </c>
      <c r="AX264" s="14" t="s">
        <v>81</v>
      </c>
      <c r="AY264" s="162" t="s">
        <v>120</v>
      </c>
    </row>
    <row r="265" spans="2:65" s="11" customFormat="1" ht="22.9" customHeight="1">
      <c r="B265" s="120"/>
      <c r="D265" s="121" t="s">
        <v>72</v>
      </c>
      <c r="E265" s="130" t="s">
        <v>366</v>
      </c>
      <c r="F265" s="130" t="s">
        <v>367</v>
      </c>
      <c r="I265" s="123"/>
      <c r="J265" s="131">
        <f>BK265</f>
        <v>0</v>
      </c>
      <c r="L265" s="120"/>
      <c r="M265" s="125"/>
      <c r="P265" s="126">
        <f>SUM(P266:P267)</f>
        <v>0</v>
      </c>
      <c r="R265" s="126">
        <f>SUM(R266:R267)</f>
        <v>0</v>
      </c>
      <c r="T265" s="127">
        <f>SUM(T266:T267)</f>
        <v>0</v>
      </c>
      <c r="AR265" s="121" t="s">
        <v>81</v>
      </c>
      <c r="AT265" s="128" t="s">
        <v>72</v>
      </c>
      <c r="AU265" s="128" t="s">
        <v>81</v>
      </c>
      <c r="AY265" s="121" t="s">
        <v>120</v>
      </c>
      <c r="BK265" s="129">
        <f>SUM(BK266:BK267)</f>
        <v>0</v>
      </c>
    </row>
    <row r="266" spans="2:65" s="1" customFormat="1" ht="24.2" customHeight="1">
      <c r="B266" s="132"/>
      <c r="C266" s="133" t="s">
        <v>368</v>
      </c>
      <c r="D266" s="133" t="s">
        <v>122</v>
      </c>
      <c r="E266" s="134" t="s">
        <v>369</v>
      </c>
      <c r="F266" s="135" t="s">
        <v>370</v>
      </c>
      <c r="G266" s="136" t="s">
        <v>184</v>
      </c>
      <c r="H266" s="137">
        <v>10.848000000000001</v>
      </c>
      <c r="I266" s="138"/>
      <c r="J266" s="139">
        <f>ROUND(I266*H266,2)</f>
        <v>0</v>
      </c>
      <c r="K266" s="140"/>
      <c r="L266" s="31"/>
      <c r="M266" s="141" t="s">
        <v>1</v>
      </c>
      <c r="N266" s="142" t="s">
        <v>38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126</v>
      </c>
      <c r="AT266" s="145" t="s">
        <v>122</v>
      </c>
      <c r="AU266" s="145" t="s">
        <v>83</v>
      </c>
      <c r="AY266" s="16" t="s">
        <v>120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6" t="s">
        <v>81</v>
      </c>
      <c r="BK266" s="146">
        <f>ROUND(I266*H266,2)</f>
        <v>0</v>
      </c>
      <c r="BL266" s="16" t="s">
        <v>126</v>
      </c>
      <c r="BM266" s="145" t="s">
        <v>371</v>
      </c>
    </row>
    <row r="267" spans="2:65" s="1" customFormat="1" ht="33" customHeight="1">
      <c r="B267" s="132"/>
      <c r="C267" s="133" t="s">
        <v>372</v>
      </c>
      <c r="D267" s="133" t="s">
        <v>122</v>
      </c>
      <c r="E267" s="134" t="s">
        <v>373</v>
      </c>
      <c r="F267" s="135" t="s">
        <v>374</v>
      </c>
      <c r="G267" s="136" t="s">
        <v>184</v>
      </c>
      <c r="H267" s="137">
        <v>10.848000000000001</v>
      </c>
      <c r="I267" s="138"/>
      <c r="J267" s="139">
        <f>ROUND(I267*H267,2)</f>
        <v>0</v>
      </c>
      <c r="K267" s="140"/>
      <c r="L267" s="31"/>
      <c r="M267" s="179" t="s">
        <v>1</v>
      </c>
      <c r="N267" s="180" t="s">
        <v>38</v>
      </c>
      <c r="O267" s="181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AR267" s="145" t="s">
        <v>126</v>
      </c>
      <c r="AT267" s="145" t="s">
        <v>122</v>
      </c>
      <c r="AU267" s="145" t="s">
        <v>83</v>
      </c>
      <c r="AY267" s="16" t="s">
        <v>120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6" t="s">
        <v>81</v>
      </c>
      <c r="BK267" s="146">
        <f>ROUND(I267*H267,2)</f>
        <v>0</v>
      </c>
      <c r="BL267" s="16" t="s">
        <v>126</v>
      </c>
      <c r="BM267" s="145" t="s">
        <v>375</v>
      </c>
    </row>
    <row r="268" spans="2:65" s="1" customFormat="1" ht="6.95" customHeight="1">
      <c r="B268" s="43"/>
      <c r="C268" s="44"/>
      <c r="D268" s="44"/>
      <c r="E268" s="44"/>
      <c r="F268" s="44"/>
      <c r="G268" s="44"/>
      <c r="H268" s="44"/>
      <c r="I268" s="44"/>
      <c r="J268" s="44"/>
      <c r="K268" s="44"/>
      <c r="L268" s="31"/>
    </row>
  </sheetData>
  <autoFilter ref="C125:K267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87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Žumpa pro objekt na parc.č. 30, k.ú. Komořany</v>
      </c>
      <c r="F7" s="224"/>
      <c r="G7" s="224"/>
      <c r="H7" s="224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03" t="s">
        <v>376</v>
      </c>
      <c r="F9" s="225"/>
      <c r="G9" s="225"/>
      <c r="H9" s="22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3. 2. 2025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ROUND((SUM(BE117:BE125)),  2)</f>
        <v>0</v>
      </c>
      <c r="I33" s="91">
        <v>0.21</v>
      </c>
      <c r="J33" s="90">
        <f>ROUND(((SUM(BE117:BE125))*I33),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ROUND((SUM(BF117:BF125)),  2)</f>
        <v>0</v>
      </c>
      <c r="I34" s="91">
        <v>0.12</v>
      </c>
      <c r="J34" s="90">
        <f>ROUND(((SUM(BF117:BF125))*I34),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ROUND((SUM(BG117:BG125)),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ROUND((SUM(BH117:BH125)),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ROUND((SUM(BI117:BI125)),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Žumpa pro objekt na parc.č. 30, k.ú. Komořany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88</v>
      </c>
      <c r="L86" s="31"/>
    </row>
    <row r="87" spans="2:47" s="1" customFormat="1" ht="16.5" customHeight="1">
      <c r="B87" s="31"/>
      <c r="E87" s="203" t="str">
        <f>E9</f>
        <v>901 - VON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3. 2. 2025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93</v>
      </c>
      <c r="J96" s="65">
        <f>J117</f>
        <v>0</v>
      </c>
      <c r="L96" s="31"/>
      <c r="AU96" s="16" t="s">
        <v>94</v>
      </c>
    </row>
    <row r="97" spans="2:12" s="8" customFormat="1" ht="24.95" customHeight="1">
      <c r="B97" s="103"/>
      <c r="D97" s="104" t="s">
        <v>377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105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23" t="str">
        <f>E7</f>
        <v>Žumpa pro objekt na parc.č. 30, k.ú. Komořany</v>
      </c>
      <c r="F107" s="224"/>
      <c r="G107" s="224"/>
      <c r="H107" s="224"/>
      <c r="L107" s="31"/>
    </row>
    <row r="108" spans="2:12" s="1" customFormat="1" ht="12" customHeight="1">
      <c r="B108" s="31"/>
      <c r="C108" s="26" t="s">
        <v>88</v>
      </c>
      <c r="L108" s="31"/>
    </row>
    <row r="109" spans="2:12" s="1" customFormat="1" ht="16.5" customHeight="1">
      <c r="B109" s="31"/>
      <c r="E109" s="203" t="str">
        <f>E9</f>
        <v>901 - VON</v>
      </c>
      <c r="F109" s="225"/>
      <c r="G109" s="225"/>
      <c r="H109" s="225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3. 2. 2025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106</v>
      </c>
      <c r="D116" s="113" t="s">
        <v>58</v>
      </c>
      <c r="E116" s="113" t="s">
        <v>54</v>
      </c>
      <c r="F116" s="113" t="s">
        <v>55</v>
      </c>
      <c r="G116" s="113" t="s">
        <v>107</v>
      </c>
      <c r="H116" s="113" t="s">
        <v>108</v>
      </c>
      <c r="I116" s="113" t="s">
        <v>109</v>
      </c>
      <c r="J116" s="114" t="s">
        <v>92</v>
      </c>
      <c r="K116" s="115" t="s">
        <v>110</v>
      </c>
      <c r="L116" s="111"/>
      <c r="M116" s="58" t="s">
        <v>1</v>
      </c>
      <c r="N116" s="59" t="s">
        <v>37</v>
      </c>
      <c r="O116" s="59" t="s">
        <v>111</v>
      </c>
      <c r="P116" s="59" t="s">
        <v>112</v>
      </c>
      <c r="Q116" s="59" t="s">
        <v>113</v>
      </c>
      <c r="R116" s="59" t="s">
        <v>114</v>
      </c>
      <c r="S116" s="59" t="s">
        <v>115</v>
      </c>
      <c r="T116" s="60" t="s">
        <v>116</v>
      </c>
    </row>
    <row r="117" spans="2:65" s="1" customFormat="1" ht="22.9" customHeight="1">
      <c r="B117" s="31"/>
      <c r="C117" s="63" t="s">
        <v>117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6" t="s">
        <v>72</v>
      </c>
      <c r="AU117" s="16" t="s">
        <v>94</v>
      </c>
      <c r="BK117" s="119">
        <f>BK118</f>
        <v>0</v>
      </c>
    </row>
    <row r="118" spans="2:65" s="11" customFormat="1" ht="25.9" customHeight="1">
      <c r="B118" s="120"/>
      <c r="D118" s="121" t="s">
        <v>72</v>
      </c>
      <c r="E118" s="122" t="s">
        <v>378</v>
      </c>
      <c r="F118" s="122" t="s">
        <v>379</v>
      </c>
      <c r="I118" s="123"/>
      <c r="J118" s="124">
        <f>BK118</f>
        <v>0</v>
      </c>
      <c r="L118" s="120"/>
      <c r="M118" s="125"/>
      <c r="P118" s="126">
        <f>SUM(P119:P125)</f>
        <v>0</v>
      </c>
      <c r="R118" s="126">
        <f>SUM(R119:R125)</f>
        <v>0</v>
      </c>
      <c r="T118" s="127">
        <f>SUM(T119:T125)</f>
        <v>0</v>
      </c>
      <c r="AR118" s="121" t="s">
        <v>145</v>
      </c>
      <c r="AT118" s="128" t="s">
        <v>72</v>
      </c>
      <c r="AU118" s="128" t="s">
        <v>73</v>
      </c>
      <c r="AY118" s="121" t="s">
        <v>120</v>
      </c>
      <c r="BK118" s="129">
        <f>SUM(BK119:BK125)</f>
        <v>0</v>
      </c>
    </row>
    <row r="119" spans="2:65" s="1" customFormat="1" ht="16.5" customHeight="1">
      <c r="B119" s="132"/>
      <c r="C119" s="133" t="s">
        <v>81</v>
      </c>
      <c r="D119" s="133" t="s">
        <v>122</v>
      </c>
      <c r="E119" s="134" t="s">
        <v>380</v>
      </c>
      <c r="F119" s="135" t="s">
        <v>381</v>
      </c>
      <c r="G119" s="136" t="s">
        <v>382</v>
      </c>
      <c r="H119" s="137">
        <v>1</v>
      </c>
      <c r="I119" s="138"/>
      <c r="J119" s="139">
        <f t="shared" ref="J119:J125" si="0">ROUND(I119*H119,2)</f>
        <v>0</v>
      </c>
      <c r="K119" s="140"/>
      <c r="L119" s="31"/>
      <c r="M119" s="141" t="s">
        <v>1</v>
      </c>
      <c r="N119" s="142" t="s">
        <v>38</v>
      </c>
      <c r="P119" s="143">
        <f t="shared" ref="P119:P125" si="1">O119*H119</f>
        <v>0</v>
      </c>
      <c r="Q119" s="143">
        <v>0</v>
      </c>
      <c r="R119" s="143">
        <f t="shared" ref="R119:R125" si="2">Q119*H119</f>
        <v>0</v>
      </c>
      <c r="S119" s="143">
        <v>0</v>
      </c>
      <c r="T119" s="144">
        <f t="shared" ref="T119:T125" si="3">S119*H119</f>
        <v>0</v>
      </c>
      <c r="AR119" s="145" t="s">
        <v>126</v>
      </c>
      <c r="AT119" s="145" t="s">
        <v>122</v>
      </c>
      <c r="AU119" s="145" t="s">
        <v>81</v>
      </c>
      <c r="AY119" s="16" t="s">
        <v>120</v>
      </c>
      <c r="BE119" s="146">
        <f t="shared" ref="BE119:BE125" si="4">IF(N119="základní",J119,0)</f>
        <v>0</v>
      </c>
      <c r="BF119" s="146">
        <f t="shared" ref="BF119:BF125" si="5">IF(N119="snížená",J119,0)</f>
        <v>0</v>
      </c>
      <c r="BG119" s="146">
        <f t="shared" ref="BG119:BG125" si="6">IF(N119="zákl. přenesená",J119,0)</f>
        <v>0</v>
      </c>
      <c r="BH119" s="146">
        <f t="shared" ref="BH119:BH125" si="7">IF(N119="sníž. přenesená",J119,0)</f>
        <v>0</v>
      </c>
      <c r="BI119" s="146">
        <f t="shared" ref="BI119:BI125" si="8">IF(N119="nulová",J119,0)</f>
        <v>0</v>
      </c>
      <c r="BJ119" s="16" t="s">
        <v>81</v>
      </c>
      <c r="BK119" s="146">
        <f t="shared" ref="BK119:BK125" si="9">ROUND(I119*H119,2)</f>
        <v>0</v>
      </c>
      <c r="BL119" s="16" t="s">
        <v>126</v>
      </c>
      <c r="BM119" s="145" t="s">
        <v>383</v>
      </c>
    </row>
    <row r="120" spans="2:65" s="1" customFormat="1" ht="16.5" customHeight="1">
      <c r="B120" s="132"/>
      <c r="C120" s="133" t="s">
        <v>83</v>
      </c>
      <c r="D120" s="133" t="s">
        <v>122</v>
      </c>
      <c r="E120" s="134" t="s">
        <v>384</v>
      </c>
      <c r="F120" s="135" t="s">
        <v>385</v>
      </c>
      <c r="G120" s="136" t="s">
        <v>382</v>
      </c>
      <c r="H120" s="137">
        <v>1</v>
      </c>
      <c r="I120" s="138"/>
      <c r="J120" s="139">
        <f t="shared" si="0"/>
        <v>0</v>
      </c>
      <c r="K120" s="140"/>
      <c r="L120" s="31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126</v>
      </c>
      <c r="AT120" s="145" t="s">
        <v>122</v>
      </c>
      <c r="AU120" s="145" t="s">
        <v>81</v>
      </c>
      <c r="AY120" s="16" t="s">
        <v>120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6" t="s">
        <v>81</v>
      </c>
      <c r="BK120" s="146">
        <f t="shared" si="9"/>
        <v>0</v>
      </c>
      <c r="BL120" s="16" t="s">
        <v>126</v>
      </c>
      <c r="BM120" s="145" t="s">
        <v>386</v>
      </c>
    </row>
    <row r="121" spans="2:65" s="1" customFormat="1" ht="16.5" customHeight="1">
      <c r="B121" s="132"/>
      <c r="C121" s="133" t="s">
        <v>135</v>
      </c>
      <c r="D121" s="133" t="s">
        <v>122</v>
      </c>
      <c r="E121" s="134" t="s">
        <v>387</v>
      </c>
      <c r="F121" s="135" t="s">
        <v>388</v>
      </c>
      <c r="G121" s="136" t="s">
        <v>382</v>
      </c>
      <c r="H121" s="137">
        <v>1</v>
      </c>
      <c r="I121" s="138"/>
      <c r="J121" s="139">
        <f t="shared" si="0"/>
        <v>0</v>
      </c>
      <c r="K121" s="140"/>
      <c r="L121" s="31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126</v>
      </c>
      <c r="AT121" s="145" t="s">
        <v>122</v>
      </c>
      <c r="AU121" s="145" t="s">
        <v>81</v>
      </c>
      <c r="AY121" s="16" t="s">
        <v>120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6" t="s">
        <v>81</v>
      </c>
      <c r="BK121" s="146">
        <f t="shared" si="9"/>
        <v>0</v>
      </c>
      <c r="BL121" s="16" t="s">
        <v>126</v>
      </c>
      <c r="BM121" s="145" t="s">
        <v>389</v>
      </c>
    </row>
    <row r="122" spans="2:65" s="1" customFormat="1" ht="16.5" customHeight="1">
      <c r="B122" s="132"/>
      <c r="C122" s="133" t="s">
        <v>126</v>
      </c>
      <c r="D122" s="133" t="s">
        <v>122</v>
      </c>
      <c r="E122" s="134" t="s">
        <v>390</v>
      </c>
      <c r="F122" s="135" t="s">
        <v>391</v>
      </c>
      <c r="G122" s="136" t="s">
        <v>382</v>
      </c>
      <c r="H122" s="137">
        <v>1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126</v>
      </c>
      <c r="AT122" s="145" t="s">
        <v>122</v>
      </c>
      <c r="AU122" s="145" t="s">
        <v>81</v>
      </c>
      <c r="AY122" s="16" t="s">
        <v>120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81</v>
      </c>
      <c r="BK122" s="146">
        <f t="shared" si="9"/>
        <v>0</v>
      </c>
      <c r="BL122" s="16" t="s">
        <v>126</v>
      </c>
      <c r="BM122" s="145" t="s">
        <v>392</v>
      </c>
    </row>
    <row r="123" spans="2:65" s="1" customFormat="1" ht="16.5" customHeight="1">
      <c r="B123" s="132"/>
      <c r="C123" s="133" t="s">
        <v>145</v>
      </c>
      <c r="D123" s="133" t="s">
        <v>122</v>
      </c>
      <c r="E123" s="134" t="s">
        <v>393</v>
      </c>
      <c r="F123" s="135" t="s">
        <v>394</v>
      </c>
      <c r="G123" s="136" t="s">
        <v>382</v>
      </c>
      <c r="H123" s="137">
        <v>1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126</v>
      </c>
      <c r="AT123" s="145" t="s">
        <v>122</v>
      </c>
      <c r="AU123" s="145" t="s">
        <v>81</v>
      </c>
      <c r="AY123" s="16" t="s">
        <v>120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81</v>
      </c>
      <c r="BK123" s="146">
        <f t="shared" si="9"/>
        <v>0</v>
      </c>
      <c r="BL123" s="16" t="s">
        <v>126</v>
      </c>
      <c r="BM123" s="145" t="s">
        <v>395</v>
      </c>
    </row>
    <row r="124" spans="2:65" s="1" customFormat="1" ht="24.2" customHeight="1">
      <c r="B124" s="132"/>
      <c r="C124" s="133" t="s">
        <v>151</v>
      </c>
      <c r="D124" s="133" t="s">
        <v>122</v>
      </c>
      <c r="E124" s="134" t="s">
        <v>396</v>
      </c>
      <c r="F124" s="135" t="s">
        <v>397</v>
      </c>
      <c r="G124" s="136" t="s">
        <v>382</v>
      </c>
      <c r="H124" s="137">
        <v>1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126</v>
      </c>
      <c r="AT124" s="145" t="s">
        <v>122</v>
      </c>
      <c r="AU124" s="145" t="s">
        <v>81</v>
      </c>
      <c r="AY124" s="16" t="s">
        <v>120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81</v>
      </c>
      <c r="BK124" s="146">
        <f t="shared" si="9"/>
        <v>0</v>
      </c>
      <c r="BL124" s="16" t="s">
        <v>126</v>
      </c>
      <c r="BM124" s="145" t="s">
        <v>398</v>
      </c>
    </row>
    <row r="125" spans="2:65" s="1" customFormat="1" ht="33" customHeight="1">
      <c r="B125" s="132"/>
      <c r="C125" s="133" t="s">
        <v>156</v>
      </c>
      <c r="D125" s="133" t="s">
        <v>122</v>
      </c>
      <c r="E125" s="134" t="s">
        <v>399</v>
      </c>
      <c r="F125" s="135" t="s">
        <v>400</v>
      </c>
      <c r="G125" s="136" t="s">
        <v>382</v>
      </c>
      <c r="H125" s="137">
        <v>1</v>
      </c>
      <c r="I125" s="138"/>
      <c r="J125" s="139">
        <f t="shared" si="0"/>
        <v>0</v>
      </c>
      <c r="K125" s="140"/>
      <c r="L125" s="31"/>
      <c r="M125" s="179" t="s">
        <v>1</v>
      </c>
      <c r="N125" s="180" t="s">
        <v>38</v>
      </c>
      <c r="O125" s="181"/>
      <c r="P125" s="182">
        <f t="shared" si="1"/>
        <v>0</v>
      </c>
      <c r="Q125" s="182">
        <v>0</v>
      </c>
      <c r="R125" s="182">
        <f t="shared" si="2"/>
        <v>0</v>
      </c>
      <c r="S125" s="182">
        <v>0</v>
      </c>
      <c r="T125" s="183">
        <f t="shared" si="3"/>
        <v>0</v>
      </c>
      <c r="AR125" s="145" t="s">
        <v>126</v>
      </c>
      <c r="AT125" s="145" t="s">
        <v>122</v>
      </c>
      <c r="AU125" s="145" t="s">
        <v>81</v>
      </c>
      <c r="AY125" s="16" t="s">
        <v>120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81</v>
      </c>
      <c r="BK125" s="146">
        <f t="shared" si="9"/>
        <v>0</v>
      </c>
      <c r="BL125" s="16" t="s">
        <v>126</v>
      </c>
      <c r="BM125" s="145" t="s">
        <v>401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1"/>
    </row>
  </sheetData>
  <autoFilter ref="C116:K125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SO 01 Stavební část</vt:lpstr>
      <vt:lpstr>901 - VON</vt:lpstr>
      <vt:lpstr>'01 - SO 01 Stavební část'!Názvy_tisku</vt:lpstr>
      <vt:lpstr>'901 - VON'!Názvy_tisku</vt:lpstr>
      <vt:lpstr>'Rekapitulace stavby'!Názvy_tisku</vt:lpstr>
      <vt:lpstr>'01 - SO 01 Stavební část'!Oblast_tisku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cerny85@volny.cz</cp:lastModifiedBy>
  <dcterms:created xsi:type="dcterms:W3CDTF">2025-02-03T16:30:47Z</dcterms:created>
  <dcterms:modified xsi:type="dcterms:W3CDTF">2025-02-03T16:31:20Z</dcterms:modified>
</cp:coreProperties>
</file>