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405 - Přírodní park Modř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'2405 - Přírodní park Modř...'!$C$119:$K$154</definedName>
    <definedName name="_xlnm.Print_Area" localSheetId="1">'2405 - Přírodní park Modř...'!$C$4:$J$76,'2405 - Přírodní park Modř...'!$C$82:$J$103,'2405 - Přírodní park Modř...'!$C$109:$J$154</definedName>
    <definedName name="_xlnm.Print_Titles" localSheetId="1">'2405 - Přírodní park Modř...'!$119:$119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7"/>
  <c r="E85"/>
  <c r="J22"/>
  <c r="E22"/>
  <c r="J117"/>
  <c r="J21"/>
  <c r="J19"/>
  <c r="E19"/>
  <c r="J89"/>
  <c r="J18"/>
  <c r="J16"/>
  <c r="E16"/>
  <c r="F117"/>
  <c r="J15"/>
  <c r="J13"/>
  <c r="E13"/>
  <c r="F116"/>
  <c r="J12"/>
  <c r="J10"/>
  <c r="J87"/>
  <c i="1" r="L90"/>
  <c r="AM90"/>
  <c r="AM89"/>
  <c r="L89"/>
  <c r="AM87"/>
  <c r="L87"/>
  <c r="L85"/>
  <c r="L84"/>
  <c i="2" r="J150"/>
  <c r="BK127"/>
  <c r="J152"/>
  <c r="BK147"/>
  <c r="BK146"/>
  <c r="J146"/>
  <c r="BK144"/>
  <c r="J141"/>
  <c r="BK138"/>
  <c r="J135"/>
  <c r="J123"/>
  <c i="1" r="AS94"/>
  <c i="2" r="BK145"/>
  <c r="BK143"/>
  <c r="J140"/>
  <c r="J138"/>
  <c r="BK134"/>
  <c r="J133"/>
  <c r="BK130"/>
  <c r="BK129"/>
  <c r="BK128"/>
  <c r="J126"/>
  <c r="BK123"/>
  <c r="BK133"/>
  <c r="J154"/>
  <c r="BK126"/>
  <c r="J124"/>
  <c r="BK152"/>
  <c r="BK150"/>
  <c r="J147"/>
  <c r="J145"/>
  <c r="J143"/>
  <c r="BK140"/>
  <c r="BK139"/>
  <c r="J136"/>
  <c r="J125"/>
  <c r="BK153"/>
  <c r="J153"/>
  <c r="J144"/>
  <c r="BK141"/>
  <c r="J139"/>
  <c r="BK135"/>
  <c r="J134"/>
  <c r="BK131"/>
  <c r="J130"/>
  <c r="J129"/>
  <c r="J127"/>
  <c r="BK124"/>
  <c r="BK154"/>
  <c r="BK136"/>
  <c r="J131"/>
  <c r="J128"/>
  <c r="BK125"/>
  <c l="1" r="BK122"/>
  <c r="R122"/>
  <c r="BK132"/>
  <c r="J132"/>
  <c r="J97"/>
  <c r="P132"/>
  <c r="T132"/>
  <c r="R137"/>
  <c r="BK142"/>
  <c r="J142"/>
  <c r="J99"/>
  <c r="R142"/>
  <c r="BK151"/>
  <c r="J151"/>
  <c r="J102"/>
  <c r="P151"/>
  <c r="P148"/>
  <c r="R151"/>
  <c r="R148"/>
  <c r="P122"/>
  <c r="P121"/>
  <c r="T122"/>
  <c r="T121"/>
  <c r="R132"/>
  <c r="BK137"/>
  <c r="J137"/>
  <c r="J98"/>
  <c r="P137"/>
  <c r="T137"/>
  <c r="P142"/>
  <c r="T142"/>
  <c r="T151"/>
  <c r="T148"/>
  <c r="BK149"/>
  <c r="BK148"/>
  <c r="J148"/>
  <c r="J100"/>
  <c r="F90"/>
  <c r="J114"/>
  <c r="J116"/>
  <c r="BE125"/>
  <c r="BE127"/>
  <c r="BE154"/>
  <c r="BE130"/>
  <c r="BE138"/>
  <c r="BE140"/>
  <c r="F89"/>
  <c r="J90"/>
  <c r="BE126"/>
  <c r="BE128"/>
  <c r="BE129"/>
  <c r="BE131"/>
  <c r="BE133"/>
  <c r="BE134"/>
  <c r="BE141"/>
  <c r="BE123"/>
  <c r="BE124"/>
  <c r="BE135"/>
  <c r="BE136"/>
  <c r="BE139"/>
  <c r="BE143"/>
  <c r="BE144"/>
  <c r="BE145"/>
  <c r="BE146"/>
  <c r="BE147"/>
  <c r="BE150"/>
  <c r="BE152"/>
  <c r="BE153"/>
  <c r="F33"/>
  <c i="1" r="BB95"/>
  <c r="BB94"/>
  <c r="W31"/>
  <c i="2" r="J32"/>
  <c i="1" r="AW95"/>
  <c i="2" r="F35"/>
  <c i="1" r="BD95"/>
  <c r="BD94"/>
  <c r="W33"/>
  <c i="2" r="F32"/>
  <c i="1" r="BA95"/>
  <c r="BA94"/>
  <c r="W30"/>
  <c i="2" r="F34"/>
  <c i="1" r="BC95"/>
  <c r="BC94"/>
  <c r="W32"/>
  <c i="2" l="1" r="P120"/>
  <c i="1" r="AU95"/>
  <c i="2" r="R121"/>
  <c r="R120"/>
  <c r="T120"/>
  <c r="BK121"/>
  <c r="BK120"/>
  <c r="J120"/>
  <c r="J94"/>
  <c r="J122"/>
  <c r="J96"/>
  <c r="J149"/>
  <c r="J101"/>
  <c i="1" r="AU94"/>
  <c r="AW94"/>
  <c r="AK30"/>
  <c i="2" r="F31"/>
  <c i="1" r="AZ95"/>
  <c r="AZ94"/>
  <c r="W29"/>
  <c r="AX94"/>
  <c i="2" r="J31"/>
  <c i="1" r="AV95"/>
  <c r="AT95"/>
  <c r="AY94"/>
  <c i="2" l="1" r="J121"/>
  <c r="J95"/>
  <c r="J28"/>
  <c i="1" r="AG95"/>
  <c r="AG94"/>
  <c r="AK26"/>
  <c r="AV94"/>
  <c r="AK29"/>
  <c r="AK35"/>
  <c i="2" l="1" r="J37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<sst xmlns="http://schemas.openxmlformats.org/spreadsheetml/2006/main">
  <si>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</si>
  <si>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</si>
  <si>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</si>
  <si>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</si>
  <si>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{8bb44ba1-1298-45d1-afa5-a1391ca95c6b}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</si>
  <si>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</si>
  <si>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</si>
  <si>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</si>
  <si>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</si>
  <si>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</si>
  <si>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</si>
  <si>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</si>
  <si>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</si>
  <si>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</si>
  <si>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</si>
  <si>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</si>
  <si>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</si>
  <si>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Přírodní park Modřany – Povodňová – 2. etapa  - Spojovací chodníky v parku Povodňová</t>
  </si>
  <si>
    <t>KSO:</t>
  </si>
  <si>
    <t>CC-CZ:</t>
  </si>
  <si>
    <t>Místo:</t>
  </si>
  <si>
    <t xml:space="preserve"> </t>
  </si>
  <si>
    <t>Datum:</t>
  </si>
  <si>
    <t>14. 11. 2024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</si>
  <si>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</si>
  <si>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</si>
  <si>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</si>
  <si>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</si>
  <si>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</si>
  <si>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</si>
  <si>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</si>
  <si>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</si>
  <si>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</si>
  <si>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</si>
  <si>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</si>
  <si>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</si>
  <si>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</si>
  <si>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</si>
  <si>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</si>
  <si>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</si>
  <si>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</si>
  <si>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</si>
  <si>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</si>
  <si>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</si>
  <si>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</si>
  <si>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</si>
  <si>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</si>
  <si>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</si>
  <si>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</si>
  <si>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</si>
  <si>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</si>
  <si>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</si>
  <si>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</si>
  <si>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</si>
  <si>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</si>
  <si>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</si>
  <si>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</si>
  <si>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</si>
  <si>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</si>
  <si>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</si>
  <si>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</si>
  <si>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</si>
  <si>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</si>
  <si>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</si>
  <si>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</si>
  <si>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</si>
  <si>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</si>
  <si>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</si>
  <si>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</si>
  <si>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</si>
  <si>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</si>
  <si>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</si>
  <si>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</si>
  <si>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</si>
  <si>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</si>
  <si>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</si>
  <si>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</si>
  <si>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</si>
  <si>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</si>
  <si>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</si>
  <si>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</si>
  <si>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</si>
  <si>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</si>
  <si>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</si>
  <si>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</si>
  <si>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</si>
  <si>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</si>
  <si>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</si>
  <si>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</si>
  <si>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</si>
  <si>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práce-bourání</t>
  </si>
  <si>
    <t xml:space="preserve">    997 - Přesun sutě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</si>
  <si>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</si>
  <si>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</si>
  <si>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</si>
  <si>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</si>
  <si>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</si>
  <si>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</si>
  <si>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</si>
  <si>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</si>
  <si>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</si>
  <si>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</si>
  <si>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</si>
  <si>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</si>
  <si>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</si>
  <si>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</si>
  <si>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</si>
  <si>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</si>
  <si>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</si>
  <si>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</si>
  <si>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</si>
  <si>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</si>
  <si>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25</t>
  </si>
  <si>
    <t>K</t>
  </si>
  <si>
    <t>113107130</t>
  </si>
  <si>
    <t>Odstranění podkladu z betonu prostého tl do 100 mm ručně</t>
  </si>
  <si>
    <t>m2</t>
  </si>
  <si>
    <t>4</t>
  </si>
  <si>
    <t>-1958059471</t>
  </si>
  <si>
    <t>23</t>
  </si>
  <si>
    <t>113107141</t>
  </si>
  <si>
    <t>Odstranění podkladu živičného tl 50 mm ručně</t>
  </si>
  <si>
    <t>-788705584</t>
  </si>
  <si>
    <t>121151103</t>
  </si>
  <si>
    <t>Sejmutí ornice plochy do 100 m2 tl vrstvy do 200 mm strojně</t>
  </si>
  <si>
    <t>484119884</t>
  </si>
  <si>
    <t>122351101</t>
  </si>
  <si>
    <t>Odkopávky a prokopávky nezapažené v hornině třídy těžitelnosti II skupiny 4 objem do 20 m3 strojně</t>
  </si>
  <si>
    <t>m3</t>
  </si>
  <si>
    <t>1195699054</t>
  </si>
  <si>
    <t>3</t>
  </si>
  <si>
    <t>129001101</t>
  </si>
  <si>
    <t>Příplatek za ztížení odkopávky nebo prokopávky v blízkosti inženýrských sítí</t>
  </si>
  <si>
    <t>146204157</t>
  </si>
  <si>
    <t>132151104</t>
  </si>
  <si>
    <t>Hloubení rýh nezapažených š do 800 mm v hornině třídy těžitelnosti I skupiny 1 a 2 objem přes 100 m3 strojně</t>
  </si>
  <si>
    <t>532930696</t>
  </si>
  <si>
    <t>5</t>
  </si>
  <si>
    <t>181152302</t>
  </si>
  <si>
    <t>Úprava pláně pro silnice a dálnice v zářezech se zhutněním</t>
  </si>
  <si>
    <t>-77628079</t>
  </si>
  <si>
    <t>6</t>
  </si>
  <si>
    <t>181411131</t>
  </si>
  <si>
    <t>Založení parkového trávníku výsevem pl do 1000 m2 v rovině a ve svahu do 1:5</t>
  </si>
  <si>
    <t>-1645560625</t>
  </si>
  <si>
    <t>7</t>
  </si>
  <si>
    <t>M</t>
  </si>
  <si>
    <t>00572410</t>
  </si>
  <si>
    <t>osivo směs travní parková</t>
  </si>
  <si>
    <t>kg</t>
  </si>
  <si>
    <t>8</t>
  </si>
  <si>
    <t>-1219755951</t>
  </si>
  <si>
    <t>Komunikace pozemní</t>
  </si>
  <si>
    <t>564851111</t>
  </si>
  <si>
    <t>Podklad ze štěrkodrtě ŠD plochy přes 100 m2 tl 150 mm</t>
  </si>
  <si>
    <t>-1668874517</t>
  </si>
  <si>
    <t>9</t>
  </si>
  <si>
    <t>596212210</t>
  </si>
  <si>
    <t>Kladení zámkové dlažby pozemních komunikací tl 80 mm skupiny A pl do 50 m2</t>
  </si>
  <si>
    <t>146621297</t>
  </si>
  <si>
    <t>10</t>
  </si>
  <si>
    <t>59245020</t>
  </si>
  <si>
    <t>dlažba tvar obdélník betonová 200x100x80mm přírodní</t>
  </si>
  <si>
    <t>-341979780</t>
  </si>
  <si>
    <t>11</t>
  </si>
  <si>
    <t>59245226</t>
  </si>
  <si>
    <t>dlažba pro nevidomé betonová 200x100mm tl 80mm barevná</t>
  </si>
  <si>
    <t>-128858670</t>
  </si>
  <si>
    <t>Ostatní konstrukce a práce-bourání</t>
  </si>
  <si>
    <t>916131213</t>
  </si>
  <si>
    <t>Osazení silničního obrubníku betonového stojatého s boční opěrou do lože z betonu prostého</t>
  </si>
  <si>
    <t>m</t>
  </si>
  <si>
    <t>-155121208</t>
  </si>
  <si>
    <t>13</t>
  </si>
  <si>
    <t>59217062</t>
  </si>
  <si>
    <t>obrubník parkový betonový 1000x50x250mm přírodní</t>
  </si>
  <si>
    <t>-2088425217</t>
  </si>
  <si>
    <t>22</t>
  </si>
  <si>
    <t>919735112</t>
  </si>
  <si>
    <t xml:space="preserve">Řezání stávajícího živičného krytu </t>
  </si>
  <si>
    <t>-815616522</t>
  </si>
  <si>
    <t>14</t>
  </si>
  <si>
    <t>S205</t>
  </si>
  <si>
    <t>Sadové práce</t>
  </si>
  <si>
    <t>kpl</t>
  </si>
  <si>
    <t>-54988093</t>
  </si>
  <si>
    <t>997</t>
  </si>
  <si>
    <t>Přesun sutě</t>
  </si>
  <si>
    <t>15</t>
  </si>
  <si>
    <t>997211521</t>
  </si>
  <si>
    <t>Vodorovná doprava vybouraných hmot po suchu na vzdálenost do 1 km</t>
  </si>
  <si>
    <t>t</t>
  </si>
  <si>
    <t>492517586</t>
  </si>
  <si>
    <t>16</t>
  </si>
  <si>
    <t>997211529</t>
  </si>
  <si>
    <t>Příplatek ZKD 19 km u vodorovné dopravy vybouraných hmot</t>
  </si>
  <si>
    <t>-356176035</t>
  </si>
  <si>
    <t>17</t>
  </si>
  <si>
    <t>997221855</t>
  </si>
  <si>
    <t>Poplatek za uložení odpadu zeminy a kameniva na skládce (skládkovné)</t>
  </si>
  <si>
    <t>1335712886</t>
  </si>
  <si>
    <t>26</t>
  </si>
  <si>
    <t>997221861</t>
  </si>
  <si>
    <t>Poplatek za uložení na recyklační skládce (skládkovné) stavebního odpadu z prostého betonu pod kódem 17 01 01</t>
  </si>
  <si>
    <t>1857150625</t>
  </si>
  <si>
    <t>24</t>
  </si>
  <si>
    <t>997221875</t>
  </si>
  <si>
    <t>Poplatek za uložení na recyklační skládce (skládkovné) stavebního odpadu asfaltového bez obsahu dehtu zatříděného do Katalogu odpadů pod kódem 17 03 02</t>
  </si>
  <si>
    <t>-411391831</t>
  </si>
  <si>
    <t>VRN</t>
  </si>
  <si>
    <t>Vedlejší rozpočtové náklady</t>
  </si>
  <si>
    <t>VRN3</t>
  </si>
  <si>
    <t>Zařízení staveniště</t>
  </si>
  <si>
    <t>18</t>
  </si>
  <si>
    <t>030001000</t>
  </si>
  <si>
    <t>…</t>
  </si>
  <si>
    <t>1024</t>
  </si>
  <si>
    <t>-1388585432</t>
  </si>
  <si>
    <t>VRN9</t>
  </si>
  <si>
    <t>Ostatní náklady</t>
  </si>
  <si>
    <t>19</t>
  </si>
  <si>
    <t>090001000</t>
  </si>
  <si>
    <t>DIO, DIR</t>
  </si>
  <si>
    <t>12879519</t>
  </si>
  <si>
    <t>20</t>
  </si>
  <si>
    <t>R-007</t>
  </si>
  <si>
    <t>Sondy</t>
  </si>
  <si>
    <t>-737397048</t>
  </si>
  <si>
    <t>R-012</t>
  </si>
  <si>
    <t>Vytyčení všech IS</t>
  </si>
  <si>
    <t>ks</t>
  </si>
  <si>
    <t>1522167575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</si>
</sst>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3" borderId="22" xfId="0" applyNumberFormat="1" applyFont="1" applyFill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21</v>
      </c>
      <c r="AK17" s="28" t="s">
        <v>26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21</v>
      </c>
      <c r="AK20" s="28" t="s">
        <v>26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32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37</v>
      </c>
      <c r="E29" s="3"/>
      <c r="F29" s="28" t="s">
        <v>38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39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40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41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42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48" t="s">
        <v>45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47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48</v>
      </c>
      <c r="AI60" s="37"/>
      <c r="AJ60" s="37"/>
      <c r="AK60" s="37"/>
      <c r="AL60" s="37"/>
      <c r="AM60" s="54" t="s">
        <v>49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51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48</v>
      </c>
      <c r="AI75" s="37"/>
      <c r="AJ75" s="37"/>
      <c r="AK75" s="37"/>
      <c r="AL75" s="37"/>
      <c r="AM75" s="54" t="s">
        <v>49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2405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 xml:space="preserve">Přírodní park Modřany – Povodňová – 2. etapa  - Spojovací chodníky v parku Povodňová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14. 11. 2024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53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54</v>
      </c>
      <c r="D92" s="76"/>
      <c r="E92" s="76"/>
      <c r="F92" s="76"/>
      <c r="G92" s="76"/>
      <c r="H92" s="77"/>
      <c r="I92" s="78" t="s">
        <v>55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56</v>
      </c>
      <c r="AH92" s="76"/>
      <c r="AI92" s="76"/>
      <c r="AJ92" s="76"/>
      <c r="AK92" s="76"/>
      <c r="AL92" s="76"/>
      <c r="AM92" s="76"/>
      <c r="AN92" s="78" t="s">
        <v>57</v>
      </c>
      <c r="AO92" s="76"/>
      <c r="AP92" s="80"/>
      <c r="AQ92" s="81" t="s">
        <v>58</v>
      </c>
      <c r="AR92" s="35"/>
      <c r="AS92" s="82" t="s">
        <v>59</v>
      </c>
      <c r="AT92" s="83" t="s">
        <v>60</v>
      </c>
      <c r="AU92" s="83" t="s">
        <v>61</v>
      </c>
      <c r="AV92" s="83" t="s">
        <v>62</v>
      </c>
      <c r="AW92" s="83" t="s">
        <v>63</v>
      </c>
      <c r="AX92" s="83" t="s">
        <v>64</v>
      </c>
      <c r="AY92" s="83" t="s">
        <v>65</v>
      </c>
      <c r="AZ92" s="83" t="s">
        <v>66</v>
      </c>
      <c r="BA92" s="83" t="s">
        <v>67</v>
      </c>
      <c r="BB92" s="83" t="s">
        <v>68</v>
      </c>
      <c r="BC92" s="83" t="s">
        <v>69</v>
      </c>
      <c r="BD92" s="84" t="s">
        <v>70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72</v>
      </c>
      <c r="BT94" s="98" t="s">
        <v>73</v>
      </c>
      <c r="BV94" s="98" t="s">
        <v>74</v>
      </c>
      <c r="BW94" s="98" t="s">
        <v>4</v>
      </c>
      <c r="BX94" s="98" t="s">
        <v>75</v>
      </c>
      <c r="CL94" s="98" t="s">
        <v>1</v>
      </c>
    </row>
    <row r="95" s="7" customFormat="1" ht="37.5" customHeight="1">
      <c r="A95" s="99" t="s">
        <v>76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'2405 - Přírodní park Modř...'!J28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77</v>
      </c>
      <c r="AR95" s="100"/>
      <c r="AS95" s="106">
        <v>0</v>
      </c>
      <c r="AT95" s="107">
        <f>ROUND(SUM(AV95:AW95),2)</f>
        <v>0</v>
      </c>
      <c r="AU95" s="108">
        <f>'2405 - Přírodní park Modř...'!P120</f>
        <v>0</v>
      </c>
      <c r="AV95" s="107">
        <f>'2405 - Přírodní park Modř...'!J31</f>
        <v>0</v>
      </c>
      <c r="AW95" s="107">
        <f>'2405 - Přírodní park Modř...'!J32</f>
        <v>0</v>
      </c>
      <c r="AX95" s="107">
        <f>'2405 - Přírodní park Modř...'!J33</f>
        <v>0</v>
      </c>
      <c r="AY95" s="107">
        <f>'2405 - Přírodní park Modř...'!J34</f>
        <v>0</v>
      </c>
      <c r="AZ95" s="107">
        <f>'2405 - Přírodní park Modř...'!F31</f>
        <v>0</v>
      </c>
      <c r="BA95" s="107">
        <f>'2405 - Přírodní park Modř...'!F32</f>
        <v>0</v>
      </c>
      <c r="BB95" s="107">
        <f>'2405 - Přírodní park Modř...'!F33</f>
        <v>0</v>
      </c>
      <c r="BC95" s="107">
        <f>'2405 - Přírodní park Modř...'!F34</f>
        <v>0</v>
      </c>
      <c r="BD95" s="109">
        <f>'2405 - Přírodní park Modř...'!F35</f>
        <v>0</v>
      </c>
      <c r="BE95" s="7"/>
      <c r="BT95" s="110" t="s">
        <v>78</v>
      </c>
      <c r="BU95" s="110" t="s">
        <v>79</v>
      </c>
      <c r="BV95" s="110" t="s">
        <v>74</v>
      </c>
      <c r="BW95" s="110" t="s">
        <v>4</v>
      </c>
      <c r="BX95" s="110" t="s">
        <v>75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405 - Přírodní park Modř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="1" customFormat="1" ht="24.96" customHeight="1">
      <c r="B4" s="18"/>
      <c r="D4" s="19" t="s">
        <v>81</v>
      </c>
      <c r="L4" s="18"/>
      <c r="M4" s="111" t="s">
        <v>10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30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stavby'!AN8</f>
        <v>14. 11. 2024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tr">
        <f>IF('Rekapitulace stavby'!E11="","",'Rekapitulace stavby'!E11)</f>
        <v xml:space="preserve"> </v>
      </c>
      <c r="F13" s="34"/>
      <c r="G13" s="34"/>
      <c r="H13" s="34"/>
      <c r="I13" s="28" t="s">
        <v>26</v>
      </c>
      <c r="J13" s="23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27</v>
      </c>
      <c r="E15" s="34"/>
      <c r="F15" s="34"/>
      <c r="G15" s="34"/>
      <c r="H15" s="34"/>
      <c r="I15" s="28" t="s">
        <v>25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26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29</v>
      </c>
      <c r="E18" s="34"/>
      <c r="F18" s="34"/>
      <c r="G18" s="34"/>
      <c r="H18" s="34"/>
      <c r="I18" s="28" t="s">
        <v>25</v>
      </c>
      <c r="J18" s="23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IF('Rekapitulace stavby'!E17="","",'Rekapitulace stavby'!E17)</f>
        <v xml:space="preserve"> </v>
      </c>
      <c r="F19" s="34"/>
      <c r="G19" s="34"/>
      <c r="H19" s="34"/>
      <c r="I19" s="28" t="s">
        <v>26</v>
      </c>
      <c r="J19" s="23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31</v>
      </c>
      <c r="E21" s="34"/>
      <c r="F21" s="34"/>
      <c r="G21" s="34"/>
      <c r="H21" s="34"/>
      <c r="I21" s="28" t="s">
        <v>25</v>
      </c>
      <c r="J21" s="23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IF('Rekapitulace stavby'!E20="","",'Rekapitulace stavby'!E20)</f>
        <v xml:space="preserve"> </v>
      </c>
      <c r="F22" s="34"/>
      <c r="G22" s="34"/>
      <c r="H22" s="34"/>
      <c r="I22" s="28" t="s">
        <v>26</v>
      </c>
      <c r="J22" s="23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32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2"/>
      <c r="B25" s="113"/>
      <c r="C25" s="112"/>
      <c r="D25" s="112"/>
      <c r="E25" s="32" t="s">
        <v>1</v>
      </c>
      <c r="F25" s="32"/>
      <c r="G25" s="32"/>
      <c r="H25" s="32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5" t="s">
        <v>33</v>
      </c>
      <c r="E28" s="34"/>
      <c r="F28" s="34"/>
      <c r="G28" s="34"/>
      <c r="H28" s="34"/>
      <c r="I28" s="34"/>
      <c r="J28" s="92">
        <f>ROUND(J120,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35</v>
      </c>
      <c r="G30" s="34"/>
      <c r="H30" s="34"/>
      <c r="I30" s="39" t="s">
        <v>34</v>
      </c>
      <c r="J30" s="39" t="s">
        <v>36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16" t="s">
        <v>37</v>
      </c>
      <c r="E31" s="28" t="s">
        <v>38</v>
      </c>
      <c r="F31" s="117">
        <f>ROUND((SUM(BE120:BE154)),  2)</f>
        <v>0</v>
      </c>
      <c r="G31" s="34"/>
      <c r="H31" s="34"/>
      <c r="I31" s="118">
        <v>0.20999999999999999</v>
      </c>
      <c r="J31" s="117">
        <f>ROUND(((SUM(BE120:BE154))*I31),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39</v>
      </c>
      <c r="F32" s="117">
        <f>ROUND((SUM(BF120:BF154)),  2)</f>
        <v>0</v>
      </c>
      <c r="G32" s="34"/>
      <c r="H32" s="34"/>
      <c r="I32" s="118">
        <v>0.12</v>
      </c>
      <c r="J32" s="117">
        <f>ROUND(((SUM(BF120:BF154))*I32),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40</v>
      </c>
      <c r="F33" s="117">
        <f>ROUND((SUM(BG120:BG154)),  2)</f>
        <v>0</v>
      </c>
      <c r="G33" s="34"/>
      <c r="H33" s="34"/>
      <c r="I33" s="118">
        <v>0.20999999999999999</v>
      </c>
      <c r="J33" s="117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41</v>
      </c>
      <c r="F34" s="117">
        <f>ROUND((SUM(BH120:BH154)),  2)</f>
        <v>0</v>
      </c>
      <c r="G34" s="34"/>
      <c r="H34" s="34"/>
      <c r="I34" s="118">
        <v>0.12</v>
      </c>
      <c r="J34" s="117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17">
        <f>ROUND((SUM(BI120:BI154)),  2)</f>
        <v>0</v>
      </c>
      <c r="G35" s="34"/>
      <c r="H35" s="34"/>
      <c r="I35" s="118">
        <v>0</v>
      </c>
      <c r="J35" s="11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19"/>
      <c r="D37" s="120" t="s">
        <v>43</v>
      </c>
      <c r="E37" s="77"/>
      <c r="F37" s="77"/>
      <c r="G37" s="121" t="s">
        <v>44</v>
      </c>
      <c r="H37" s="122" t="s">
        <v>45</v>
      </c>
      <c r="I37" s="77"/>
      <c r="J37" s="123">
        <f>SUM(J28:J35)</f>
        <v>0</v>
      </c>
      <c r="K37" s="12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46</v>
      </c>
      <c r="E50" s="53"/>
      <c r="F50" s="53"/>
      <c r="G50" s="52" t="s">
        <v>47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48</v>
      </c>
      <c r="E61" s="37"/>
      <c r="F61" s="125" t="s">
        <v>49</v>
      </c>
      <c r="G61" s="54" t="s">
        <v>48</v>
      </c>
      <c r="H61" s="37"/>
      <c r="I61" s="37"/>
      <c r="J61" s="126" t="s">
        <v>49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50</v>
      </c>
      <c r="E65" s="55"/>
      <c r="F65" s="55"/>
      <c r="G65" s="52" t="s">
        <v>51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48</v>
      </c>
      <c r="E76" s="37"/>
      <c r="F76" s="125" t="s">
        <v>49</v>
      </c>
      <c r="G76" s="54" t="s">
        <v>48</v>
      </c>
      <c r="H76" s="37"/>
      <c r="I76" s="37"/>
      <c r="J76" s="126" t="s">
        <v>49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30" customHeight="1">
      <c r="A85" s="34"/>
      <c r="B85" s="35"/>
      <c r="C85" s="34"/>
      <c r="D85" s="34"/>
      <c r="E85" s="63" t="str">
        <f>E7</f>
        <v xml:space="preserve">Přírodní park Modřany – Povodňová – 2. etapa  - Spojovací chodníky v parku Povodňová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4"/>
      <c r="E87" s="34"/>
      <c r="F87" s="23" t="str">
        <f>F10</f>
        <v xml:space="preserve"> </v>
      </c>
      <c r="G87" s="34"/>
      <c r="H87" s="34"/>
      <c r="I87" s="28" t="s">
        <v>22</v>
      </c>
      <c r="J87" s="65" t="str">
        <f>IF(J10="","",J10)</f>
        <v>14. 11. 2024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 xml:space="preserve"> </v>
      </c>
      <c r="G89" s="34"/>
      <c r="H89" s="34"/>
      <c r="I89" s="28" t="s">
        <v>29</v>
      </c>
      <c r="J89" s="32" t="str">
        <f>E19</f>
        <v xml:space="preserve"> 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27</v>
      </c>
      <c r="D90" s="34"/>
      <c r="E90" s="34"/>
      <c r="F90" s="23" t="str">
        <f>IF(E16="","",E16)</f>
        <v>Vyplň údaj</v>
      </c>
      <c r="G90" s="34"/>
      <c r="H90" s="34"/>
      <c r="I90" s="28" t="s">
        <v>31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27" t="s">
        <v>83</v>
      </c>
      <c r="D92" s="119"/>
      <c r="E92" s="119"/>
      <c r="F92" s="119"/>
      <c r="G92" s="119"/>
      <c r="H92" s="119"/>
      <c r="I92" s="119"/>
      <c r="J92" s="128" t="s">
        <v>84</v>
      </c>
      <c r="K92" s="11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29" t="s">
        <v>85</v>
      </c>
      <c r="D94" s="34"/>
      <c r="E94" s="34"/>
      <c r="F94" s="34"/>
      <c r="G94" s="34"/>
      <c r="H94" s="34"/>
      <c r="I94" s="34"/>
      <c r="J94" s="92">
        <f>J120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86</v>
      </c>
    </row>
    <row r="95" s="9" customFormat="1" ht="24.96" customHeight="1">
      <c r="A95" s="9"/>
      <c r="B95" s="130"/>
      <c r="C95" s="9"/>
      <c r="D95" s="131" t="s">
        <v>87</v>
      </c>
      <c r="E95" s="132"/>
      <c r="F95" s="132"/>
      <c r="G95" s="132"/>
      <c r="H95" s="132"/>
      <c r="I95" s="132"/>
      <c r="J95" s="133">
        <f>J121</f>
        <v>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88</v>
      </c>
      <c r="E96" s="136"/>
      <c r="F96" s="136"/>
      <c r="G96" s="136"/>
      <c r="H96" s="136"/>
      <c r="I96" s="136"/>
      <c r="J96" s="137">
        <f>J122</f>
        <v>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4"/>
      <c r="C97" s="10"/>
      <c r="D97" s="135" t="s">
        <v>89</v>
      </c>
      <c r="E97" s="136"/>
      <c r="F97" s="136"/>
      <c r="G97" s="136"/>
      <c r="H97" s="136"/>
      <c r="I97" s="136"/>
      <c r="J97" s="137">
        <f>J132</f>
        <v>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4"/>
      <c r="C98" s="10"/>
      <c r="D98" s="135" t="s">
        <v>90</v>
      </c>
      <c r="E98" s="136"/>
      <c r="F98" s="136"/>
      <c r="G98" s="136"/>
      <c r="H98" s="136"/>
      <c r="I98" s="136"/>
      <c r="J98" s="137">
        <f>J137</f>
        <v>0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4"/>
      <c r="C99" s="10"/>
      <c r="D99" s="135" t="s">
        <v>91</v>
      </c>
      <c r="E99" s="136"/>
      <c r="F99" s="136"/>
      <c r="G99" s="136"/>
      <c r="H99" s="136"/>
      <c r="I99" s="136"/>
      <c r="J99" s="137">
        <f>J142</f>
        <v>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0"/>
      <c r="C100" s="9"/>
      <c r="D100" s="131" t="s">
        <v>92</v>
      </c>
      <c r="E100" s="132"/>
      <c r="F100" s="132"/>
      <c r="G100" s="132"/>
      <c r="H100" s="132"/>
      <c r="I100" s="132"/>
      <c r="J100" s="133">
        <f>J148</f>
        <v>0</v>
      </c>
      <c r="K100" s="9"/>
      <c r="L100" s="13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34"/>
      <c r="C101" s="10"/>
      <c r="D101" s="135" t="s">
        <v>93</v>
      </c>
      <c r="E101" s="136"/>
      <c r="F101" s="136"/>
      <c r="G101" s="136"/>
      <c r="H101" s="136"/>
      <c r="I101" s="136"/>
      <c r="J101" s="137">
        <f>J149</f>
        <v>0</v>
      </c>
      <c r="K101" s="10"/>
      <c r="L101" s="13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4"/>
      <c r="C102" s="10"/>
      <c r="D102" s="135" t="s">
        <v>94</v>
      </c>
      <c r="E102" s="136"/>
      <c r="F102" s="136"/>
      <c r="G102" s="136"/>
      <c r="H102" s="136"/>
      <c r="I102" s="136"/>
      <c r="J102" s="137">
        <f>J151</f>
        <v>0</v>
      </c>
      <c r="K102" s="10"/>
      <c r="L102" s="13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6.96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="2" customFormat="1" ht="6.96" customHeight="1">
      <c r="A108" s="34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95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16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30" customHeight="1">
      <c r="A112" s="34"/>
      <c r="B112" s="35"/>
      <c r="C112" s="34"/>
      <c r="D112" s="34"/>
      <c r="E112" s="63" t="str">
        <f>E7</f>
        <v xml:space="preserve">Přírodní park Modřany – Povodňová – 2. etapa  - Spojovací chodníky v parku Povodňová</v>
      </c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20</v>
      </c>
      <c r="D114" s="34"/>
      <c r="E114" s="34"/>
      <c r="F114" s="23" t="str">
        <f>F10</f>
        <v xml:space="preserve"> </v>
      </c>
      <c r="G114" s="34"/>
      <c r="H114" s="34"/>
      <c r="I114" s="28" t="s">
        <v>22</v>
      </c>
      <c r="J114" s="65" t="str">
        <f>IF(J10="","",J10)</f>
        <v>14. 11. 2024</v>
      </c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24</v>
      </c>
      <c r="D116" s="34"/>
      <c r="E116" s="34"/>
      <c r="F116" s="23" t="str">
        <f>E13</f>
        <v xml:space="preserve"> </v>
      </c>
      <c r="G116" s="34"/>
      <c r="H116" s="34"/>
      <c r="I116" s="28" t="s">
        <v>29</v>
      </c>
      <c r="J116" s="32" t="str">
        <f>E19</f>
        <v xml:space="preserve"> 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27</v>
      </c>
      <c r="D117" s="34"/>
      <c r="E117" s="34"/>
      <c r="F117" s="23" t="str">
        <f>IF(E16="","",E16)</f>
        <v>Vyplň údaj</v>
      </c>
      <c r="G117" s="34"/>
      <c r="H117" s="34"/>
      <c r="I117" s="28" t="s">
        <v>31</v>
      </c>
      <c r="J117" s="32" t="str">
        <f>E22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38"/>
      <c r="B119" s="139"/>
      <c r="C119" s="140" t="s">
        <v>96</v>
      </c>
      <c r="D119" s="141" t="s">
        <v>58</v>
      </c>
      <c r="E119" s="141" t="s">
        <v>54</v>
      </c>
      <c r="F119" s="141" t="s">
        <v>55</v>
      </c>
      <c r="G119" s="141" t="s">
        <v>97</v>
      </c>
      <c r="H119" s="141" t="s">
        <v>98</v>
      </c>
      <c r="I119" s="141" t="s">
        <v>99</v>
      </c>
      <c r="J119" s="142" t="s">
        <v>84</v>
      </c>
      <c r="K119" s="143" t="s">
        <v>100</v>
      </c>
      <c r="L119" s="144"/>
      <c r="M119" s="82" t="s">
        <v>1</v>
      </c>
      <c r="N119" s="83" t="s">
        <v>37</v>
      </c>
      <c r="O119" s="83" t="s">
        <v>101</v>
      </c>
      <c r="P119" s="83" t="s">
        <v>102</v>
      </c>
      <c r="Q119" s="83" t="s">
        <v>103</v>
      </c>
      <c r="R119" s="83" t="s">
        <v>104</v>
      </c>
      <c r="S119" s="83" t="s">
        <v>105</v>
      </c>
      <c r="T119" s="84" t="s">
        <v>106</v>
      </c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</row>
    <row r="120" s="2" customFormat="1" ht="22.8" customHeight="1">
      <c r="A120" s="34"/>
      <c r="B120" s="35"/>
      <c r="C120" s="89" t="s">
        <v>107</v>
      </c>
      <c r="D120" s="34"/>
      <c r="E120" s="34"/>
      <c r="F120" s="34"/>
      <c r="G120" s="34"/>
      <c r="H120" s="34"/>
      <c r="I120" s="34"/>
      <c r="J120" s="145">
        <f>BK120</f>
        <v>0</v>
      </c>
      <c r="K120" s="34"/>
      <c r="L120" s="35"/>
      <c r="M120" s="85"/>
      <c r="N120" s="69"/>
      <c r="O120" s="86"/>
      <c r="P120" s="146">
        <f>P121+P148</f>
        <v>0</v>
      </c>
      <c r="Q120" s="86"/>
      <c r="R120" s="146">
        <f>R121+R148</f>
        <v>279.04703999999998</v>
      </c>
      <c r="S120" s="86"/>
      <c r="T120" s="147">
        <f>T121+T148</f>
        <v>33.799999999999997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72</v>
      </c>
      <c r="AU120" s="15" t="s">
        <v>86</v>
      </c>
      <c r="BK120" s="148">
        <f>BK121+BK148</f>
        <v>0</v>
      </c>
    </row>
    <row r="121" s="12" customFormat="1" ht="25.92" customHeight="1">
      <c r="A121" s="12"/>
      <c r="B121" s="149"/>
      <c r="C121" s="12"/>
      <c r="D121" s="150" t="s">
        <v>72</v>
      </c>
      <c r="E121" s="151" t="s">
        <v>108</v>
      </c>
      <c r="F121" s="151" t="s">
        <v>109</v>
      </c>
      <c r="G121" s="12"/>
      <c r="H121" s="12"/>
      <c r="I121" s="152"/>
      <c r="J121" s="153">
        <f>BK121</f>
        <v>0</v>
      </c>
      <c r="K121" s="12"/>
      <c r="L121" s="149"/>
      <c r="M121" s="154"/>
      <c r="N121" s="155"/>
      <c r="O121" s="155"/>
      <c r="P121" s="156">
        <f>P122+P132+P137+P142</f>
        <v>0</v>
      </c>
      <c r="Q121" s="155"/>
      <c r="R121" s="156">
        <f>R122+R132+R137+R142</f>
        <v>279.01931999999999</v>
      </c>
      <c r="S121" s="155"/>
      <c r="T121" s="157">
        <f>T122+T132+T137+T142</f>
        <v>33.799999999999997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0" t="s">
        <v>78</v>
      </c>
      <c r="AT121" s="158" t="s">
        <v>72</v>
      </c>
      <c r="AU121" s="158" t="s">
        <v>73</v>
      </c>
      <c r="AY121" s="150" t="s">
        <v>110</v>
      </c>
      <c r="BK121" s="159">
        <f>BK122+BK132+BK137+BK142</f>
        <v>0</v>
      </c>
    </row>
    <row r="122" s="12" customFormat="1" ht="22.8" customHeight="1">
      <c r="A122" s="12"/>
      <c r="B122" s="149"/>
      <c r="C122" s="12"/>
      <c r="D122" s="150" t="s">
        <v>72</v>
      </c>
      <c r="E122" s="160" t="s">
        <v>78</v>
      </c>
      <c r="F122" s="160" t="s">
        <v>111</v>
      </c>
      <c r="G122" s="12"/>
      <c r="H122" s="12"/>
      <c r="I122" s="152"/>
      <c r="J122" s="161">
        <f>BK122</f>
        <v>0</v>
      </c>
      <c r="K122" s="12"/>
      <c r="L122" s="149"/>
      <c r="M122" s="154"/>
      <c r="N122" s="155"/>
      <c r="O122" s="155"/>
      <c r="P122" s="156">
        <f>SUM(P123:P131)</f>
        <v>0</v>
      </c>
      <c r="Q122" s="155"/>
      <c r="R122" s="156">
        <f>SUM(R123:R131)</f>
        <v>0.01136</v>
      </c>
      <c r="S122" s="155"/>
      <c r="T122" s="157">
        <f>SUM(T123:T131)</f>
        <v>33.799999999999997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0" t="s">
        <v>78</v>
      </c>
      <c r="AT122" s="158" t="s">
        <v>72</v>
      </c>
      <c r="AU122" s="158" t="s">
        <v>78</v>
      </c>
      <c r="AY122" s="150" t="s">
        <v>110</v>
      </c>
      <c r="BK122" s="159">
        <f>SUM(BK123:BK131)</f>
        <v>0</v>
      </c>
    </row>
    <row r="123" s="2" customFormat="1" ht="24.15" customHeight="1">
      <c r="A123" s="34"/>
      <c r="B123" s="162"/>
      <c r="C123" s="163" t="s">
        <v>112</v>
      </c>
      <c r="D123" s="163" t="s">
        <v>113</v>
      </c>
      <c r="E123" s="164" t="s">
        <v>114</v>
      </c>
      <c r="F123" s="165" t="s">
        <v>115</v>
      </c>
      <c r="G123" s="166" t="s">
        <v>116</v>
      </c>
      <c r="H123" s="167">
        <v>100</v>
      </c>
      <c r="I123" s="168"/>
      <c r="J123" s="169">
        <f>ROUND(I123*H123,2)</f>
        <v>0</v>
      </c>
      <c r="K123" s="170"/>
      <c r="L123" s="35"/>
      <c r="M123" s="171" t="s">
        <v>1</v>
      </c>
      <c r="N123" s="172" t="s">
        <v>38</v>
      </c>
      <c r="O123" s="73"/>
      <c r="P123" s="173">
        <f>O123*H123</f>
        <v>0</v>
      </c>
      <c r="Q123" s="173">
        <v>0</v>
      </c>
      <c r="R123" s="173">
        <f>Q123*H123</f>
        <v>0</v>
      </c>
      <c r="S123" s="173">
        <v>0.23999999999999999</v>
      </c>
      <c r="T123" s="174">
        <f>S123*H123</f>
        <v>24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75" t="s">
        <v>117</v>
      </c>
      <c r="AT123" s="175" t="s">
        <v>113</v>
      </c>
      <c r="AU123" s="175" t="s">
        <v>80</v>
      </c>
      <c r="AY123" s="15" t="s">
        <v>110</v>
      </c>
      <c r="BE123" s="176">
        <f>IF(N123="základní",J123,0)</f>
        <v>0</v>
      </c>
      <c r="BF123" s="176">
        <f>IF(N123="snížená",J123,0)</f>
        <v>0</v>
      </c>
      <c r="BG123" s="176">
        <f>IF(N123="zákl. přenesená",J123,0)</f>
        <v>0</v>
      </c>
      <c r="BH123" s="176">
        <f>IF(N123="sníž. přenesená",J123,0)</f>
        <v>0</v>
      </c>
      <c r="BI123" s="176">
        <f>IF(N123="nulová",J123,0)</f>
        <v>0</v>
      </c>
      <c r="BJ123" s="15" t="s">
        <v>78</v>
      </c>
      <c r="BK123" s="176">
        <f>ROUND(I123*H123,2)</f>
        <v>0</v>
      </c>
      <c r="BL123" s="15" t="s">
        <v>117</v>
      </c>
      <c r="BM123" s="175" t="s">
        <v>118</v>
      </c>
    </row>
    <row r="124" s="2" customFormat="1" ht="16.5" customHeight="1">
      <c r="A124" s="34"/>
      <c r="B124" s="162"/>
      <c r="C124" s="163" t="s">
        <v>119</v>
      </c>
      <c r="D124" s="163" t="s">
        <v>113</v>
      </c>
      <c r="E124" s="164" t="s">
        <v>120</v>
      </c>
      <c r="F124" s="165" t="s">
        <v>121</v>
      </c>
      <c r="G124" s="166" t="s">
        <v>116</v>
      </c>
      <c r="H124" s="167">
        <v>100</v>
      </c>
      <c r="I124" s="168"/>
      <c r="J124" s="169">
        <f>ROUND(I124*H124,2)</f>
        <v>0</v>
      </c>
      <c r="K124" s="170"/>
      <c r="L124" s="35"/>
      <c r="M124" s="171" t="s">
        <v>1</v>
      </c>
      <c r="N124" s="172" t="s">
        <v>38</v>
      </c>
      <c r="O124" s="73"/>
      <c r="P124" s="173">
        <f>O124*H124</f>
        <v>0</v>
      </c>
      <c r="Q124" s="173">
        <v>0</v>
      </c>
      <c r="R124" s="173">
        <f>Q124*H124</f>
        <v>0</v>
      </c>
      <c r="S124" s="173">
        <v>0.098000000000000004</v>
      </c>
      <c r="T124" s="174">
        <f>S124*H124</f>
        <v>9.8000000000000007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75" t="s">
        <v>117</v>
      </c>
      <c r="AT124" s="175" t="s">
        <v>113</v>
      </c>
      <c r="AU124" s="175" t="s">
        <v>80</v>
      </c>
      <c r="AY124" s="15" t="s">
        <v>110</v>
      </c>
      <c r="BE124" s="176">
        <f>IF(N124="základní",J124,0)</f>
        <v>0</v>
      </c>
      <c r="BF124" s="176">
        <f>IF(N124="snížená",J124,0)</f>
        <v>0</v>
      </c>
      <c r="BG124" s="176">
        <f>IF(N124="zákl. přenesená",J124,0)</f>
        <v>0</v>
      </c>
      <c r="BH124" s="176">
        <f>IF(N124="sníž. přenesená",J124,0)</f>
        <v>0</v>
      </c>
      <c r="BI124" s="176">
        <f>IF(N124="nulová",J124,0)</f>
        <v>0</v>
      </c>
      <c r="BJ124" s="15" t="s">
        <v>78</v>
      </c>
      <c r="BK124" s="176">
        <f>ROUND(I124*H124,2)</f>
        <v>0</v>
      </c>
      <c r="BL124" s="15" t="s">
        <v>117</v>
      </c>
      <c r="BM124" s="175" t="s">
        <v>122</v>
      </c>
    </row>
    <row r="125" s="2" customFormat="1" ht="24.15" customHeight="1">
      <c r="A125" s="34"/>
      <c r="B125" s="162"/>
      <c r="C125" s="163" t="s">
        <v>78</v>
      </c>
      <c r="D125" s="163" t="s">
        <v>113</v>
      </c>
      <c r="E125" s="164" t="s">
        <v>123</v>
      </c>
      <c r="F125" s="165" t="s">
        <v>124</v>
      </c>
      <c r="G125" s="166" t="s">
        <v>116</v>
      </c>
      <c r="H125" s="167">
        <v>598</v>
      </c>
      <c r="I125" s="168"/>
      <c r="J125" s="169">
        <f>ROUND(I125*H125,2)</f>
        <v>0</v>
      </c>
      <c r="K125" s="170"/>
      <c r="L125" s="35"/>
      <c r="M125" s="171" t="s">
        <v>1</v>
      </c>
      <c r="N125" s="172" t="s">
        <v>38</v>
      </c>
      <c r="O125" s="73"/>
      <c r="P125" s="173">
        <f>O125*H125</f>
        <v>0</v>
      </c>
      <c r="Q125" s="173">
        <v>0</v>
      </c>
      <c r="R125" s="173">
        <f>Q125*H125</f>
        <v>0</v>
      </c>
      <c r="S125" s="173">
        <v>0</v>
      </c>
      <c r="T125" s="174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75" t="s">
        <v>117</v>
      </c>
      <c r="AT125" s="175" t="s">
        <v>113</v>
      </c>
      <c r="AU125" s="175" t="s">
        <v>80</v>
      </c>
      <c r="AY125" s="15" t="s">
        <v>110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15" t="s">
        <v>78</v>
      </c>
      <c r="BK125" s="176">
        <f>ROUND(I125*H125,2)</f>
        <v>0</v>
      </c>
      <c r="BL125" s="15" t="s">
        <v>117</v>
      </c>
      <c r="BM125" s="175" t="s">
        <v>125</v>
      </c>
    </row>
    <row r="126" s="2" customFormat="1" ht="33" customHeight="1">
      <c r="A126" s="34"/>
      <c r="B126" s="162"/>
      <c r="C126" s="163" t="s">
        <v>80</v>
      </c>
      <c r="D126" s="163" t="s">
        <v>113</v>
      </c>
      <c r="E126" s="164" t="s">
        <v>126</v>
      </c>
      <c r="F126" s="165" t="s">
        <v>127</v>
      </c>
      <c r="G126" s="166" t="s">
        <v>128</v>
      </c>
      <c r="H126" s="167">
        <v>149.5</v>
      </c>
      <c r="I126" s="168"/>
      <c r="J126" s="169">
        <f>ROUND(I126*H126,2)</f>
        <v>0</v>
      </c>
      <c r="K126" s="170"/>
      <c r="L126" s="35"/>
      <c r="M126" s="171" t="s">
        <v>1</v>
      </c>
      <c r="N126" s="172" t="s">
        <v>38</v>
      </c>
      <c r="O126" s="73"/>
      <c r="P126" s="173">
        <f>O126*H126</f>
        <v>0</v>
      </c>
      <c r="Q126" s="173">
        <v>0</v>
      </c>
      <c r="R126" s="173">
        <f>Q126*H126</f>
        <v>0</v>
      </c>
      <c r="S126" s="173">
        <v>0</v>
      </c>
      <c r="T126" s="174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5" t="s">
        <v>117</v>
      </c>
      <c r="AT126" s="175" t="s">
        <v>113</v>
      </c>
      <c r="AU126" s="175" t="s">
        <v>80</v>
      </c>
      <c r="AY126" s="15" t="s">
        <v>110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15" t="s">
        <v>78</v>
      </c>
      <c r="BK126" s="176">
        <f>ROUND(I126*H126,2)</f>
        <v>0</v>
      </c>
      <c r="BL126" s="15" t="s">
        <v>117</v>
      </c>
      <c r="BM126" s="175" t="s">
        <v>129</v>
      </c>
    </row>
    <row r="127" s="2" customFormat="1" ht="24.15" customHeight="1">
      <c r="A127" s="34"/>
      <c r="B127" s="162"/>
      <c r="C127" s="163" t="s">
        <v>130</v>
      </c>
      <c r="D127" s="163" t="s">
        <v>113</v>
      </c>
      <c r="E127" s="164" t="s">
        <v>131</v>
      </c>
      <c r="F127" s="165" t="s">
        <v>132</v>
      </c>
      <c r="G127" s="166" t="s">
        <v>128</v>
      </c>
      <c r="H127" s="167">
        <v>149.5</v>
      </c>
      <c r="I127" s="168"/>
      <c r="J127" s="169">
        <f>ROUND(I127*H127,2)</f>
        <v>0</v>
      </c>
      <c r="K127" s="170"/>
      <c r="L127" s="35"/>
      <c r="M127" s="171" t="s">
        <v>1</v>
      </c>
      <c r="N127" s="172" t="s">
        <v>38</v>
      </c>
      <c r="O127" s="73"/>
      <c r="P127" s="173">
        <f>O127*H127</f>
        <v>0</v>
      </c>
      <c r="Q127" s="173">
        <v>0</v>
      </c>
      <c r="R127" s="173">
        <f>Q127*H127</f>
        <v>0</v>
      </c>
      <c r="S127" s="173">
        <v>0</v>
      </c>
      <c r="T127" s="174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5" t="s">
        <v>117</v>
      </c>
      <c r="AT127" s="175" t="s">
        <v>113</v>
      </c>
      <c r="AU127" s="175" t="s">
        <v>80</v>
      </c>
      <c r="AY127" s="15" t="s">
        <v>110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5" t="s">
        <v>78</v>
      </c>
      <c r="BK127" s="176">
        <f>ROUND(I127*H127,2)</f>
        <v>0</v>
      </c>
      <c r="BL127" s="15" t="s">
        <v>117</v>
      </c>
      <c r="BM127" s="175" t="s">
        <v>133</v>
      </c>
    </row>
    <row r="128" s="2" customFormat="1" ht="37.8" customHeight="1">
      <c r="A128" s="34"/>
      <c r="B128" s="162"/>
      <c r="C128" s="163" t="s">
        <v>117</v>
      </c>
      <c r="D128" s="163" t="s">
        <v>113</v>
      </c>
      <c r="E128" s="164" t="s">
        <v>134</v>
      </c>
      <c r="F128" s="165" t="s">
        <v>135</v>
      </c>
      <c r="G128" s="166" t="s">
        <v>128</v>
      </c>
      <c r="H128" s="167">
        <v>142</v>
      </c>
      <c r="I128" s="168"/>
      <c r="J128" s="169">
        <f>ROUND(I128*H128,2)</f>
        <v>0</v>
      </c>
      <c r="K128" s="170"/>
      <c r="L128" s="35"/>
      <c r="M128" s="171" t="s">
        <v>1</v>
      </c>
      <c r="N128" s="172" t="s">
        <v>38</v>
      </c>
      <c r="O128" s="73"/>
      <c r="P128" s="173">
        <f>O128*H128</f>
        <v>0</v>
      </c>
      <c r="Q128" s="173">
        <v>0</v>
      </c>
      <c r="R128" s="173">
        <f>Q128*H128</f>
        <v>0</v>
      </c>
      <c r="S128" s="173">
        <v>0</v>
      </c>
      <c r="T128" s="174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5" t="s">
        <v>117</v>
      </c>
      <c r="AT128" s="175" t="s">
        <v>113</v>
      </c>
      <c r="AU128" s="175" t="s">
        <v>80</v>
      </c>
      <c r="AY128" s="15" t="s">
        <v>110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5" t="s">
        <v>78</v>
      </c>
      <c r="BK128" s="176">
        <f>ROUND(I128*H128,2)</f>
        <v>0</v>
      </c>
      <c r="BL128" s="15" t="s">
        <v>117</v>
      </c>
      <c r="BM128" s="175" t="s">
        <v>136</v>
      </c>
    </row>
    <row r="129" s="2" customFormat="1" ht="24.15" customHeight="1">
      <c r="A129" s="34"/>
      <c r="B129" s="162"/>
      <c r="C129" s="163" t="s">
        <v>137</v>
      </c>
      <c r="D129" s="163" t="s">
        <v>113</v>
      </c>
      <c r="E129" s="164" t="s">
        <v>138</v>
      </c>
      <c r="F129" s="165" t="s">
        <v>139</v>
      </c>
      <c r="G129" s="166" t="s">
        <v>116</v>
      </c>
      <c r="H129" s="167">
        <v>598</v>
      </c>
      <c r="I129" s="168"/>
      <c r="J129" s="169">
        <f>ROUND(I129*H129,2)</f>
        <v>0</v>
      </c>
      <c r="K129" s="170"/>
      <c r="L129" s="35"/>
      <c r="M129" s="171" t="s">
        <v>1</v>
      </c>
      <c r="N129" s="172" t="s">
        <v>38</v>
      </c>
      <c r="O129" s="73"/>
      <c r="P129" s="173">
        <f>O129*H129</f>
        <v>0</v>
      </c>
      <c r="Q129" s="173">
        <v>0</v>
      </c>
      <c r="R129" s="173">
        <f>Q129*H129</f>
        <v>0</v>
      </c>
      <c r="S129" s="173">
        <v>0</v>
      </c>
      <c r="T129" s="174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5" t="s">
        <v>117</v>
      </c>
      <c r="AT129" s="175" t="s">
        <v>113</v>
      </c>
      <c r="AU129" s="175" t="s">
        <v>80</v>
      </c>
      <c r="AY129" s="15" t="s">
        <v>110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15" t="s">
        <v>78</v>
      </c>
      <c r="BK129" s="176">
        <f>ROUND(I129*H129,2)</f>
        <v>0</v>
      </c>
      <c r="BL129" s="15" t="s">
        <v>117</v>
      </c>
      <c r="BM129" s="175" t="s">
        <v>140</v>
      </c>
    </row>
    <row r="130" s="2" customFormat="1" ht="24.15" customHeight="1">
      <c r="A130" s="34"/>
      <c r="B130" s="162"/>
      <c r="C130" s="163" t="s">
        <v>141</v>
      </c>
      <c r="D130" s="163" t="s">
        <v>113</v>
      </c>
      <c r="E130" s="164" t="s">
        <v>142</v>
      </c>
      <c r="F130" s="165" t="s">
        <v>143</v>
      </c>
      <c r="G130" s="166" t="s">
        <v>116</v>
      </c>
      <c r="H130" s="167">
        <v>568</v>
      </c>
      <c r="I130" s="168"/>
      <c r="J130" s="169">
        <f>ROUND(I130*H130,2)</f>
        <v>0</v>
      </c>
      <c r="K130" s="170"/>
      <c r="L130" s="35"/>
      <c r="M130" s="171" t="s">
        <v>1</v>
      </c>
      <c r="N130" s="172" t="s">
        <v>38</v>
      </c>
      <c r="O130" s="73"/>
      <c r="P130" s="173">
        <f>O130*H130</f>
        <v>0</v>
      </c>
      <c r="Q130" s="173">
        <v>0</v>
      </c>
      <c r="R130" s="173">
        <f>Q130*H130</f>
        <v>0</v>
      </c>
      <c r="S130" s="173">
        <v>0</v>
      </c>
      <c r="T130" s="17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5" t="s">
        <v>117</v>
      </c>
      <c r="AT130" s="175" t="s">
        <v>113</v>
      </c>
      <c r="AU130" s="175" t="s">
        <v>80</v>
      </c>
      <c r="AY130" s="15" t="s">
        <v>110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5" t="s">
        <v>78</v>
      </c>
      <c r="BK130" s="176">
        <f>ROUND(I130*H130,2)</f>
        <v>0</v>
      </c>
      <c r="BL130" s="15" t="s">
        <v>117</v>
      </c>
      <c r="BM130" s="175" t="s">
        <v>144</v>
      </c>
    </row>
    <row r="131" s="2" customFormat="1" ht="16.5" customHeight="1">
      <c r="A131" s="34"/>
      <c r="B131" s="162"/>
      <c r="C131" s="177" t="s">
        <v>145</v>
      </c>
      <c r="D131" s="177" t="s">
        <v>146</v>
      </c>
      <c r="E131" s="178" t="s">
        <v>147</v>
      </c>
      <c r="F131" s="179" t="s">
        <v>148</v>
      </c>
      <c r="G131" s="180" t="s">
        <v>149</v>
      </c>
      <c r="H131" s="181">
        <v>11.359999999999999</v>
      </c>
      <c r="I131" s="182"/>
      <c r="J131" s="183">
        <f>ROUND(I131*H131,2)</f>
        <v>0</v>
      </c>
      <c r="K131" s="184"/>
      <c r="L131" s="185"/>
      <c r="M131" s="186" t="s">
        <v>1</v>
      </c>
      <c r="N131" s="187" t="s">
        <v>38</v>
      </c>
      <c r="O131" s="73"/>
      <c r="P131" s="173">
        <f>O131*H131</f>
        <v>0</v>
      </c>
      <c r="Q131" s="173">
        <v>0.001</v>
      </c>
      <c r="R131" s="173">
        <f>Q131*H131</f>
        <v>0.01136</v>
      </c>
      <c r="S131" s="173">
        <v>0</v>
      </c>
      <c r="T131" s="174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5" t="s">
        <v>150</v>
      </c>
      <c r="AT131" s="175" t="s">
        <v>146</v>
      </c>
      <c r="AU131" s="175" t="s">
        <v>80</v>
      </c>
      <c r="AY131" s="15" t="s">
        <v>110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15" t="s">
        <v>78</v>
      </c>
      <c r="BK131" s="176">
        <f>ROUND(I131*H131,2)</f>
        <v>0</v>
      </c>
      <c r="BL131" s="15" t="s">
        <v>117</v>
      </c>
      <c r="BM131" s="175" t="s">
        <v>151</v>
      </c>
    </row>
    <row r="132" s="12" customFormat="1" ht="22.8" customHeight="1">
      <c r="A132" s="12"/>
      <c r="B132" s="149"/>
      <c r="C132" s="12"/>
      <c r="D132" s="150" t="s">
        <v>72</v>
      </c>
      <c r="E132" s="160" t="s">
        <v>137</v>
      </c>
      <c r="F132" s="160" t="s">
        <v>152</v>
      </c>
      <c r="G132" s="12"/>
      <c r="H132" s="12"/>
      <c r="I132" s="152"/>
      <c r="J132" s="161">
        <f>BK132</f>
        <v>0</v>
      </c>
      <c r="K132" s="12"/>
      <c r="L132" s="149"/>
      <c r="M132" s="154"/>
      <c r="N132" s="155"/>
      <c r="O132" s="155"/>
      <c r="P132" s="156">
        <f>SUM(P133:P136)</f>
        <v>0</v>
      </c>
      <c r="Q132" s="155"/>
      <c r="R132" s="156">
        <f>SUM(R133:R136)</f>
        <v>170.35136</v>
      </c>
      <c r="S132" s="155"/>
      <c r="T132" s="157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0" t="s">
        <v>78</v>
      </c>
      <c r="AT132" s="158" t="s">
        <v>72</v>
      </c>
      <c r="AU132" s="158" t="s">
        <v>78</v>
      </c>
      <c r="AY132" s="150" t="s">
        <v>110</v>
      </c>
      <c r="BK132" s="159">
        <f>SUM(BK133:BK136)</f>
        <v>0</v>
      </c>
    </row>
    <row r="133" s="2" customFormat="1" ht="24.15" customHeight="1">
      <c r="A133" s="34"/>
      <c r="B133" s="162"/>
      <c r="C133" s="163" t="s">
        <v>150</v>
      </c>
      <c r="D133" s="163" t="s">
        <v>113</v>
      </c>
      <c r="E133" s="164" t="s">
        <v>153</v>
      </c>
      <c r="F133" s="165" t="s">
        <v>154</v>
      </c>
      <c r="G133" s="166" t="s">
        <v>116</v>
      </c>
      <c r="H133" s="167">
        <v>598</v>
      </c>
      <c r="I133" s="168"/>
      <c r="J133" s="169">
        <f>ROUND(I133*H133,2)</f>
        <v>0</v>
      </c>
      <c r="K133" s="170"/>
      <c r="L133" s="35"/>
      <c r="M133" s="171" t="s">
        <v>1</v>
      </c>
      <c r="N133" s="172" t="s">
        <v>38</v>
      </c>
      <c r="O133" s="73"/>
      <c r="P133" s="173">
        <f>O133*H133</f>
        <v>0</v>
      </c>
      <c r="Q133" s="173">
        <v>0</v>
      </c>
      <c r="R133" s="173">
        <f>Q133*H133</f>
        <v>0</v>
      </c>
      <c r="S133" s="173">
        <v>0</v>
      </c>
      <c r="T133" s="17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5" t="s">
        <v>117</v>
      </c>
      <c r="AT133" s="175" t="s">
        <v>113</v>
      </c>
      <c r="AU133" s="175" t="s">
        <v>80</v>
      </c>
      <c r="AY133" s="15" t="s">
        <v>110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5" t="s">
        <v>78</v>
      </c>
      <c r="BK133" s="176">
        <f>ROUND(I133*H133,2)</f>
        <v>0</v>
      </c>
      <c r="BL133" s="15" t="s">
        <v>117</v>
      </c>
      <c r="BM133" s="175" t="s">
        <v>155</v>
      </c>
    </row>
    <row r="134" s="2" customFormat="1" ht="24.15" customHeight="1">
      <c r="A134" s="34"/>
      <c r="B134" s="162"/>
      <c r="C134" s="163" t="s">
        <v>156</v>
      </c>
      <c r="D134" s="163" t="s">
        <v>113</v>
      </c>
      <c r="E134" s="164" t="s">
        <v>157</v>
      </c>
      <c r="F134" s="165" t="s">
        <v>158</v>
      </c>
      <c r="G134" s="166" t="s">
        <v>116</v>
      </c>
      <c r="H134" s="167">
        <v>598</v>
      </c>
      <c r="I134" s="168"/>
      <c r="J134" s="169">
        <f>ROUND(I134*H134,2)</f>
        <v>0</v>
      </c>
      <c r="K134" s="170"/>
      <c r="L134" s="35"/>
      <c r="M134" s="171" t="s">
        <v>1</v>
      </c>
      <c r="N134" s="172" t="s">
        <v>38</v>
      </c>
      <c r="O134" s="73"/>
      <c r="P134" s="173">
        <f>O134*H134</f>
        <v>0</v>
      </c>
      <c r="Q134" s="173">
        <v>0.10362</v>
      </c>
      <c r="R134" s="173">
        <f>Q134*H134</f>
        <v>61.964760000000005</v>
      </c>
      <c r="S134" s="173">
        <v>0</v>
      </c>
      <c r="T134" s="17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5" t="s">
        <v>117</v>
      </c>
      <c r="AT134" s="175" t="s">
        <v>113</v>
      </c>
      <c r="AU134" s="175" t="s">
        <v>80</v>
      </c>
      <c r="AY134" s="15" t="s">
        <v>110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5" t="s">
        <v>78</v>
      </c>
      <c r="BK134" s="176">
        <f>ROUND(I134*H134,2)</f>
        <v>0</v>
      </c>
      <c r="BL134" s="15" t="s">
        <v>117</v>
      </c>
      <c r="BM134" s="175" t="s">
        <v>159</v>
      </c>
    </row>
    <row r="135" s="2" customFormat="1" ht="21.75" customHeight="1">
      <c r="A135" s="34"/>
      <c r="B135" s="162"/>
      <c r="C135" s="177" t="s">
        <v>160</v>
      </c>
      <c r="D135" s="177" t="s">
        <v>146</v>
      </c>
      <c r="E135" s="178" t="s">
        <v>161</v>
      </c>
      <c r="F135" s="179" t="s">
        <v>162</v>
      </c>
      <c r="G135" s="180" t="s">
        <v>116</v>
      </c>
      <c r="H135" s="181">
        <v>612.85000000000002</v>
      </c>
      <c r="I135" s="182"/>
      <c r="J135" s="183">
        <f>ROUND(I135*H135,2)</f>
        <v>0</v>
      </c>
      <c r="K135" s="184"/>
      <c r="L135" s="185"/>
      <c r="M135" s="186" t="s">
        <v>1</v>
      </c>
      <c r="N135" s="187" t="s">
        <v>38</v>
      </c>
      <c r="O135" s="73"/>
      <c r="P135" s="173">
        <f>O135*H135</f>
        <v>0</v>
      </c>
      <c r="Q135" s="173">
        <v>0.17599999999999999</v>
      </c>
      <c r="R135" s="173">
        <f>Q135*H135</f>
        <v>107.8616</v>
      </c>
      <c r="S135" s="173">
        <v>0</v>
      </c>
      <c r="T135" s="17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5" t="s">
        <v>150</v>
      </c>
      <c r="AT135" s="175" t="s">
        <v>146</v>
      </c>
      <c r="AU135" s="175" t="s">
        <v>80</v>
      </c>
      <c r="AY135" s="15" t="s">
        <v>110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5" t="s">
        <v>78</v>
      </c>
      <c r="BK135" s="176">
        <f>ROUND(I135*H135,2)</f>
        <v>0</v>
      </c>
      <c r="BL135" s="15" t="s">
        <v>117</v>
      </c>
      <c r="BM135" s="175" t="s">
        <v>163</v>
      </c>
    </row>
    <row r="136" s="2" customFormat="1" ht="24.15" customHeight="1">
      <c r="A136" s="34"/>
      <c r="B136" s="162"/>
      <c r="C136" s="177" t="s">
        <v>164</v>
      </c>
      <c r="D136" s="177" t="s">
        <v>146</v>
      </c>
      <c r="E136" s="178" t="s">
        <v>165</v>
      </c>
      <c r="F136" s="179" t="s">
        <v>166</v>
      </c>
      <c r="G136" s="180" t="s">
        <v>116</v>
      </c>
      <c r="H136" s="181">
        <v>3</v>
      </c>
      <c r="I136" s="182"/>
      <c r="J136" s="183">
        <f>ROUND(I136*H136,2)</f>
        <v>0</v>
      </c>
      <c r="K136" s="184"/>
      <c r="L136" s="185"/>
      <c r="M136" s="186" t="s">
        <v>1</v>
      </c>
      <c r="N136" s="187" t="s">
        <v>38</v>
      </c>
      <c r="O136" s="73"/>
      <c r="P136" s="173">
        <f>O136*H136</f>
        <v>0</v>
      </c>
      <c r="Q136" s="173">
        <v>0.17499999999999999</v>
      </c>
      <c r="R136" s="173">
        <f>Q136*H136</f>
        <v>0.52499999999999991</v>
      </c>
      <c r="S136" s="173">
        <v>0</v>
      </c>
      <c r="T136" s="17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5" t="s">
        <v>150</v>
      </c>
      <c r="AT136" s="175" t="s">
        <v>146</v>
      </c>
      <c r="AU136" s="175" t="s">
        <v>80</v>
      </c>
      <c r="AY136" s="15" t="s">
        <v>110</v>
      </c>
      <c r="BE136" s="176">
        <f>IF(N136="základní",J136,0)</f>
        <v>0</v>
      </c>
      <c r="BF136" s="176">
        <f>IF(N136="snížená",J136,0)</f>
        <v>0</v>
      </c>
      <c r="BG136" s="176">
        <f>IF(N136="zákl. přenesená",J136,0)</f>
        <v>0</v>
      </c>
      <c r="BH136" s="176">
        <f>IF(N136="sníž. přenesená",J136,0)</f>
        <v>0</v>
      </c>
      <c r="BI136" s="176">
        <f>IF(N136="nulová",J136,0)</f>
        <v>0</v>
      </c>
      <c r="BJ136" s="15" t="s">
        <v>78</v>
      </c>
      <c r="BK136" s="176">
        <f>ROUND(I136*H136,2)</f>
        <v>0</v>
      </c>
      <c r="BL136" s="15" t="s">
        <v>117</v>
      </c>
      <c r="BM136" s="175" t="s">
        <v>167</v>
      </c>
    </row>
    <row r="137" s="12" customFormat="1" ht="22.8" customHeight="1">
      <c r="A137" s="12"/>
      <c r="B137" s="149"/>
      <c r="C137" s="12"/>
      <c r="D137" s="150" t="s">
        <v>72</v>
      </c>
      <c r="E137" s="160" t="s">
        <v>156</v>
      </c>
      <c r="F137" s="160" t="s">
        <v>168</v>
      </c>
      <c r="G137" s="12"/>
      <c r="H137" s="12"/>
      <c r="I137" s="152"/>
      <c r="J137" s="161">
        <f>BK137</f>
        <v>0</v>
      </c>
      <c r="K137" s="12"/>
      <c r="L137" s="149"/>
      <c r="M137" s="154"/>
      <c r="N137" s="155"/>
      <c r="O137" s="155"/>
      <c r="P137" s="156">
        <f>SUM(P138:P141)</f>
        <v>0</v>
      </c>
      <c r="Q137" s="155"/>
      <c r="R137" s="156">
        <f>SUM(R138:R141)</f>
        <v>108.65660000000001</v>
      </c>
      <c r="S137" s="155"/>
      <c r="T137" s="157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0" t="s">
        <v>78</v>
      </c>
      <c r="AT137" s="158" t="s">
        <v>72</v>
      </c>
      <c r="AU137" s="158" t="s">
        <v>78</v>
      </c>
      <c r="AY137" s="150" t="s">
        <v>110</v>
      </c>
      <c r="BK137" s="159">
        <f>SUM(BK138:BK141)</f>
        <v>0</v>
      </c>
    </row>
    <row r="138" s="2" customFormat="1" ht="33" customHeight="1">
      <c r="A138" s="34"/>
      <c r="B138" s="162"/>
      <c r="C138" s="163" t="s">
        <v>8</v>
      </c>
      <c r="D138" s="163" t="s">
        <v>113</v>
      </c>
      <c r="E138" s="164" t="s">
        <v>169</v>
      </c>
      <c r="F138" s="165" t="s">
        <v>170</v>
      </c>
      <c r="G138" s="166" t="s">
        <v>171</v>
      </c>
      <c r="H138" s="167">
        <v>598</v>
      </c>
      <c r="I138" s="168"/>
      <c r="J138" s="169">
        <f>ROUND(I138*H138,2)</f>
        <v>0</v>
      </c>
      <c r="K138" s="170"/>
      <c r="L138" s="35"/>
      <c r="M138" s="171" t="s">
        <v>1</v>
      </c>
      <c r="N138" s="172" t="s">
        <v>38</v>
      </c>
      <c r="O138" s="73"/>
      <c r="P138" s="173">
        <f>O138*H138</f>
        <v>0</v>
      </c>
      <c r="Q138" s="173">
        <v>0.15540000000000001</v>
      </c>
      <c r="R138" s="173">
        <f>Q138*H138</f>
        <v>92.929200000000009</v>
      </c>
      <c r="S138" s="173">
        <v>0</v>
      </c>
      <c r="T138" s="17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5" t="s">
        <v>117</v>
      </c>
      <c r="AT138" s="175" t="s">
        <v>113</v>
      </c>
      <c r="AU138" s="175" t="s">
        <v>80</v>
      </c>
      <c r="AY138" s="15" t="s">
        <v>110</v>
      </c>
      <c r="BE138" s="176">
        <f>IF(N138="základní",J138,0)</f>
        <v>0</v>
      </c>
      <c r="BF138" s="176">
        <f>IF(N138="snížená",J138,0)</f>
        <v>0</v>
      </c>
      <c r="BG138" s="176">
        <f>IF(N138="zákl. přenesená",J138,0)</f>
        <v>0</v>
      </c>
      <c r="BH138" s="176">
        <f>IF(N138="sníž. přenesená",J138,0)</f>
        <v>0</v>
      </c>
      <c r="BI138" s="176">
        <f>IF(N138="nulová",J138,0)</f>
        <v>0</v>
      </c>
      <c r="BJ138" s="15" t="s">
        <v>78</v>
      </c>
      <c r="BK138" s="176">
        <f>ROUND(I138*H138,2)</f>
        <v>0</v>
      </c>
      <c r="BL138" s="15" t="s">
        <v>117</v>
      </c>
      <c r="BM138" s="175" t="s">
        <v>172</v>
      </c>
    </row>
    <row r="139" s="2" customFormat="1" ht="21.75" customHeight="1">
      <c r="A139" s="34"/>
      <c r="B139" s="162"/>
      <c r="C139" s="177" t="s">
        <v>173</v>
      </c>
      <c r="D139" s="177" t="s">
        <v>146</v>
      </c>
      <c r="E139" s="178" t="s">
        <v>174</v>
      </c>
      <c r="F139" s="179" t="s">
        <v>175</v>
      </c>
      <c r="G139" s="180" t="s">
        <v>171</v>
      </c>
      <c r="H139" s="181">
        <v>598</v>
      </c>
      <c r="I139" s="182"/>
      <c r="J139" s="183">
        <f>ROUND(I139*H139,2)</f>
        <v>0</v>
      </c>
      <c r="K139" s="184"/>
      <c r="L139" s="185"/>
      <c r="M139" s="186" t="s">
        <v>1</v>
      </c>
      <c r="N139" s="187" t="s">
        <v>38</v>
      </c>
      <c r="O139" s="73"/>
      <c r="P139" s="173">
        <f>O139*H139</f>
        <v>0</v>
      </c>
      <c r="Q139" s="173">
        <v>0.0263</v>
      </c>
      <c r="R139" s="173">
        <f>Q139*H139</f>
        <v>15.727400000000001</v>
      </c>
      <c r="S139" s="173">
        <v>0</v>
      </c>
      <c r="T139" s="17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5" t="s">
        <v>150</v>
      </c>
      <c r="AT139" s="175" t="s">
        <v>146</v>
      </c>
      <c r="AU139" s="175" t="s">
        <v>80</v>
      </c>
      <c r="AY139" s="15" t="s">
        <v>110</v>
      </c>
      <c r="BE139" s="176">
        <f>IF(N139="základní",J139,0)</f>
        <v>0</v>
      </c>
      <c r="BF139" s="176">
        <f>IF(N139="snížená",J139,0)</f>
        <v>0</v>
      </c>
      <c r="BG139" s="176">
        <f>IF(N139="zákl. přenesená",J139,0)</f>
        <v>0</v>
      </c>
      <c r="BH139" s="176">
        <f>IF(N139="sníž. přenesená",J139,0)</f>
        <v>0</v>
      </c>
      <c r="BI139" s="176">
        <f>IF(N139="nulová",J139,0)</f>
        <v>0</v>
      </c>
      <c r="BJ139" s="15" t="s">
        <v>78</v>
      </c>
      <c r="BK139" s="176">
        <f>ROUND(I139*H139,2)</f>
        <v>0</v>
      </c>
      <c r="BL139" s="15" t="s">
        <v>117</v>
      </c>
      <c r="BM139" s="175" t="s">
        <v>176</v>
      </c>
    </row>
    <row r="140" s="2" customFormat="1" ht="16.5" customHeight="1">
      <c r="A140" s="34"/>
      <c r="B140" s="162"/>
      <c r="C140" s="163" t="s">
        <v>177</v>
      </c>
      <c r="D140" s="163" t="s">
        <v>113</v>
      </c>
      <c r="E140" s="164" t="s">
        <v>178</v>
      </c>
      <c r="F140" s="165" t="s">
        <v>179</v>
      </c>
      <c r="G140" s="166" t="s">
        <v>171</v>
      </c>
      <c r="H140" s="167">
        <v>50</v>
      </c>
      <c r="I140" s="168"/>
      <c r="J140" s="169">
        <f>ROUND(I140*H140,2)</f>
        <v>0</v>
      </c>
      <c r="K140" s="170"/>
      <c r="L140" s="35"/>
      <c r="M140" s="171" t="s">
        <v>1</v>
      </c>
      <c r="N140" s="172" t="s">
        <v>38</v>
      </c>
      <c r="O140" s="73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5" t="s">
        <v>117</v>
      </c>
      <c r="AT140" s="175" t="s">
        <v>113</v>
      </c>
      <c r="AU140" s="175" t="s">
        <v>80</v>
      </c>
      <c r="AY140" s="15" t="s">
        <v>110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5" t="s">
        <v>78</v>
      </c>
      <c r="BK140" s="176">
        <f>ROUND(I140*H140,2)</f>
        <v>0</v>
      </c>
      <c r="BL140" s="15" t="s">
        <v>117</v>
      </c>
      <c r="BM140" s="175" t="s">
        <v>180</v>
      </c>
    </row>
    <row r="141" s="2" customFormat="1" ht="16.5" customHeight="1">
      <c r="A141" s="34"/>
      <c r="B141" s="162"/>
      <c r="C141" s="163" t="s">
        <v>181</v>
      </c>
      <c r="D141" s="163" t="s">
        <v>113</v>
      </c>
      <c r="E141" s="164" t="s">
        <v>182</v>
      </c>
      <c r="F141" s="165" t="s">
        <v>183</v>
      </c>
      <c r="G141" s="166" t="s">
        <v>184</v>
      </c>
      <c r="H141" s="167">
        <v>1</v>
      </c>
      <c r="I141" s="168"/>
      <c r="J141" s="169">
        <f>ROUND(I141*H141,2)</f>
        <v>0</v>
      </c>
      <c r="K141" s="170"/>
      <c r="L141" s="35"/>
      <c r="M141" s="171" t="s">
        <v>1</v>
      </c>
      <c r="N141" s="172" t="s">
        <v>38</v>
      </c>
      <c r="O141" s="73"/>
      <c r="P141" s="173">
        <f>O141*H141</f>
        <v>0</v>
      </c>
      <c r="Q141" s="173">
        <v>0</v>
      </c>
      <c r="R141" s="173">
        <f>Q141*H141</f>
        <v>0</v>
      </c>
      <c r="S141" s="173">
        <v>0</v>
      </c>
      <c r="T141" s="17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5" t="s">
        <v>117</v>
      </c>
      <c r="AT141" s="175" t="s">
        <v>113</v>
      </c>
      <c r="AU141" s="175" t="s">
        <v>80</v>
      </c>
      <c r="AY141" s="15" t="s">
        <v>110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5" t="s">
        <v>78</v>
      </c>
      <c r="BK141" s="176">
        <f>ROUND(I141*H141,2)</f>
        <v>0</v>
      </c>
      <c r="BL141" s="15" t="s">
        <v>117</v>
      </c>
      <c r="BM141" s="175" t="s">
        <v>185</v>
      </c>
    </row>
    <row r="142" s="12" customFormat="1" ht="22.8" customHeight="1">
      <c r="A142" s="12"/>
      <c r="B142" s="149"/>
      <c r="C142" s="12"/>
      <c r="D142" s="150" t="s">
        <v>72</v>
      </c>
      <c r="E142" s="160" t="s">
        <v>186</v>
      </c>
      <c r="F142" s="160" t="s">
        <v>187</v>
      </c>
      <c r="G142" s="12"/>
      <c r="H142" s="12"/>
      <c r="I142" s="152"/>
      <c r="J142" s="161">
        <f>BK142</f>
        <v>0</v>
      </c>
      <c r="K142" s="12"/>
      <c r="L142" s="149"/>
      <c r="M142" s="154"/>
      <c r="N142" s="155"/>
      <c r="O142" s="155"/>
      <c r="P142" s="156">
        <f>SUM(P143:P147)</f>
        <v>0</v>
      </c>
      <c r="Q142" s="155"/>
      <c r="R142" s="156">
        <f>SUM(R143:R147)</f>
        <v>0</v>
      </c>
      <c r="S142" s="155"/>
      <c r="T142" s="157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0" t="s">
        <v>78</v>
      </c>
      <c r="AT142" s="158" t="s">
        <v>72</v>
      </c>
      <c r="AU142" s="158" t="s">
        <v>78</v>
      </c>
      <c r="AY142" s="150" t="s">
        <v>110</v>
      </c>
      <c r="BK142" s="159">
        <f>SUM(BK143:BK147)</f>
        <v>0</v>
      </c>
    </row>
    <row r="143" s="2" customFormat="1" ht="24.15" customHeight="1">
      <c r="A143" s="34"/>
      <c r="B143" s="162"/>
      <c r="C143" s="163" t="s">
        <v>188</v>
      </c>
      <c r="D143" s="163" t="s">
        <v>113</v>
      </c>
      <c r="E143" s="164" t="s">
        <v>189</v>
      </c>
      <c r="F143" s="165" t="s">
        <v>190</v>
      </c>
      <c r="G143" s="166" t="s">
        <v>191</v>
      </c>
      <c r="H143" s="167">
        <v>274</v>
      </c>
      <c r="I143" s="168"/>
      <c r="J143" s="169">
        <f>ROUND(I143*H143,2)</f>
        <v>0</v>
      </c>
      <c r="K143" s="170"/>
      <c r="L143" s="35"/>
      <c r="M143" s="171" t="s">
        <v>1</v>
      </c>
      <c r="N143" s="172" t="s">
        <v>38</v>
      </c>
      <c r="O143" s="73"/>
      <c r="P143" s="173">
        <f>O143*H143</f>
        <v>0</v>
      </c>
      <c r="Q143" s="173">
        <v>0</v>
      </c>
      <c r="R143" s="173">
        <f>Q143*H143</f>
        <v>0</v>
      </c>
      <c r="S143" s="173">
        <v>0</v>
      </c>
      <c r="T143" s="17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5" t="s">
        <v>117</v>
      </c>
      <c r="AT143" s="175" t="s">
        <v>113</v>
      </c>
      <c r="AU143" s="175" t="s">
        <v>80</v>
      </c>
      <c r="AY143" s="15" t="s">
        <v>110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5" t="s">
        <v>78</v>
      </c>
      <c r="BK143" s="176">
        <f>ROUND(I143*H143,2)</f>
        <v>0</v>
      </c>
      <c r="BL143" s="15" t="s">
        <v>117</v>
      </c>
      <c r="BM143" s="175" t="s">
        <v>192</v>
      </c>
    </row>
    <row r="144" s="2" customFormat="1" ht="24.15" customHeight="1">
      <c r="A144" s="34"/>
      <c r="B144" s="162"/>
      <c r="C144" s="163" t="s">
        <v>193</v>
      </c>
      <c r="D144" s="163" t="s">
        <v>113</v>
      </c>
      <c r="E144" s="164" t="s">
        <v>194</v>
      </c>
      <c r="F144" s="165" t="s">
        <v>195</v>
      </c>
      <c r="G144" s="166" t="s">
        <v>191</v>
      </c>
      <c r="H144" s="167">
        <v>274</v>
      </c>
      <c r="I144" s="168"/>
      <c r="J144" s="169">
        <f>ROUND(I144*H144,2)</f>
        <v>0</v>
      </c>
      <c r="K144" s="170"/>
      <c r="L144" s="35"/>
      <c r="M144" s="171" t="s">
        <v>1</v>
      </c>
      <c r="N144" s="172" t="s">
        <v>38</v>
      </c>
      <c r="O144" s="73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5" t="s">
        <v>117</v>
      </c>
      <c r="AT144" s="175" t="s">
        <v>113</v>
      </c>
      <c r="AU144" s="175" t="s">
        <v>80</v>
      </c>
      <c r="AY144" s="15" t="s">
        <v>110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5" t="s">
        <v>78</v>
      </c>
      <c r="BK144" s="176">
        <f>ROUND(I144*H144,2)</f>
        <v>0</v>
      </c>
      <c r="BL144" s="15" t="s">
        <v>117</v>
      </c>
      <c r="BM144" s="175" t="s">
        <v>196</v>
      </c>
    </row>
    <row r="145" s="2" customFormat="1" ht="24.15" customHeight="1">
      <c r="A145" s="34"/>
      <c r="B145" s="162"/>
      <c r="C145" s="163" t="s">
        <v>197</v>
      </c>
      <c r="D145" s="163" t="s">
        <v>113</v>
      </c>
      <c r="E145" s="164" t="s">
        <v>198</v>
      </c>
      <c r="F145" s="165" t="s">
        <v>199</v>
      </c>
      <c r="G145" s="166" t="s">
        <v>191</v>
      </c>
      <c r="H145" s="167">
        <v>240</v>
      </c>
      <c r="I145" s="168"/>
      <c r="J145" s="169">
        <f>ROUND(I145*H145,2)</f>
        <v>0</v>
      </c>
      <c r="K145" s="170"/>
      <c r="L145" s="35"/>
      <c r="M145" s="171" t="s">
        <v>1</v>
      </c>
      <c r="N145" s="172" t="s">
        <v>38</v>
      </c>
      <c r="O145" s="73"/>
      <c r="P145" s="173">
        <f>O145*H145</f>
        <v>0</v>
      </c>
      <c r="Q145" s="173">
        <v>0</v>
      </c>
      <c r="R145" s="173">
        <f>Q145*H145</f>
        <v>0</v>
      </c>
      <c r="S145" s="173">
        <v>0</v>
      </c>
      <c r="T145" s="17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5" t="s">
        <v>117</v>
      </c>
      <c r="AT145" s="175" t="s">
        <v>113</v>
      </c>
      <c r="AU145" s="175" t="s">
        <v>80</v>
      </c>
      <c r="AY145" s="15" t="s">
        <v>110</v>
      </c>
      <c r="BE145" s="176">
        <f>IF(N145="základní",J145,0)</f>
        <v>0</v>
      </c>
      <c r="BF145" s="176">
        <f>IF(N145="snížená",J145,0)</f>
        <v>0</v>
      </c>
      <c r="BG145" s="176">
        <f>IF(N145="zákl. přenesená",J145,0)</f>
        <v>0</v>
      </c>
      <c r="BH145" s="176">
        <f>IF(N145="sníž. přenesená",J145,0)</f>
        <v>0</v>
      </c>
      <c r="BI145" s="176">
        <f>IF(N145="nulová",J145,0)</f>
        <v>0</v>
      </c>
      <c r="BJ145" s="15" t="s">
        <v>78</v>
      </c>
      <c r="BK145" s="176">
        <f>ROUND(I145*H145,2)</f>
        <v>0</v>
      </c>
      <c r="BL145" s="15" t="s">
        <v>117</v>
      </c>
      <c r="BM145" s="175" t="s">
        <v>200</v>
      </c>
    </row>
    <row r="146" s="2" customFormat="1" ht="37.8" customHeight="1">
      <c r="A146" s="34"/>
      <c r="B146" s="162"/>
      <c r="C146" s="163" t="s">
        <v>201</v>
      </c>
      <c r="D146" s="163" t="s">
        <v>113</v>
      </c>
      <c r="E146" s="164" t="s">
        <v>202</v>
      </c>
      <c r="F146" s="165" t="s">
        <v>203</v>
      </c>
      <c r="G146" s="166" t="s">
        <v>191</v>
      </c>
      <c r="H146" s="167">
        <v>24</v>
      </c>
      <c r="I146" s="168"/>
      <c r="J146" s="169">
        <f>ROUND(I146*H146,2)</f>
        <v>0</v>
      </c>
      <c r="K146" s="170"/>
      <c r="L146" s="35"/>
      <c r="M146" s="171" t="s">
        <v>1</v>
      </c>
      <c r="N146" s="172" t="s">
        <v>38</v>
      </c>
      <c r="O146" s="73"/>
      <c r="P146" s="173">
        <f>O146*H146</f>
        <v>0</v>
      </c>
      <c r="Q146" s="173">
        <v>0</v>
      </c>
      <c r="R146" s="173">
        <f>Q146*H146</f>
        <v>0</v>
      </c>
      <c r="S146" s="173">
        <v>0</v>
      </c>
      <c r="T146" s="17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5" t="s">
        <v>117</v>
      </c>
      <c r="AT146" s="175" t="s">
        <v>113</v>
      </c>
      <c r="AU146" s="175" t="s">
        <v>80</v>
      </c>
      <c r="AY146" s="15" t="s">
        <v>110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5" t="s">
        <v>78</v>
      </c>
      <c r="BK146" s="176">
        <f>ROUND(I146*H146,2)</f>
        <v>0</v>
      </c>
      <c r="BL146" s="15" t="s">
        <v>117</v>
      </c>
      <c r="BM146" s="175" t="s">
        <v>204</v>
      </c>
    </row>
    <row r="147" s="2" customFormat="1" ht="44.25" customHeight="1">
      <c r="A147" s="34"/>
      <c r="B147" s="162"/>
      <c r="C147" s="163" t="s">
        <v>205</v>
      </c>
      <c r="D147" s="163" t="s">
        <v>113</v>
      </c>
      <c r="E147" s="164" t="s">
        <v>206</v>
      </c>
      <c r="F147" s="165" t="s">
        <v>207</v>
      </c>
      <c r="G147" s="166" t="s">
        <v>191</v>
      </c>
      <c r="H147" s="167">
        <v>10</v>
      </c>
      <c r="I147" s="168"/>
      <c r="J147" s="169">
        <f>ROUND(I147*H147,2)</f>
        <v>0</v>
      </c>
      <c r="K147" s="170"/>
      <c r="L147" s="35"/>
      <c r="M147" s="171" t="s">
        <v>1</v>
      </c>
      <c r="N147" s="172" t="s">
        <v>38</v>
      </c>
      <c r="O147" s="73"/>
      <c r="P147" s="173">
        <f>O147*H147</f>
        <v>0</v>
      </c>
      <c r="Q147" s="173">
        <v>0</v>
      </c>
      <c r="R147" s="173">
        <f>Q147*H147</f>
        <v>0</v>
      </c>
      <c r="S147" s="173">
        <v>0</v>
      </c>
      <c r="T147" s="17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5" t="s">
        <v>117</v>
      </c>
      <c r="AT147" s="175" t="s">
        <v>113</v>
      </c>
      <c r="AU147" s="175" t="s">
        <v>80</v>
      </c>
      <c r="AY147" s="15" t="s">
        <v>110</v>
      </c>
      <c r="BE147" s="176">
        <f>IF(N147="základní",J147,0)</f>
        <v>0</v>
      </c>
      <c r="BF147" s="176">
        <f>IF(N147="snížená",J147,0)</f>
        <v>0</v>
      </c>
      <c r="BG147" s="176">
        <f>IF(N147="zákl. přenesená",J147,0)</f>
        <v>0</v>
      </c>
      <c r="BH147" s="176">
        <f>IF(N147="sníž. přenesená",J147,0)</f>
        <v>0</v>
      </c>
      <c r="BI147" s="176">
        <f>IF(N147="nulová",J147,0)</f>
        <v>0</v>
      </c>
      <c r="BJ147" s="15" t="s">
        <v>78</v>
      </c>
      <c r="BK147" s="176">
        <f>ROUND(I147*H147,2)</f>
        <v>0</v>
      </c>
      <c r="BL147" s="15" t="s">
        <v>117</v>
      </c>
      <c r="BM147" s="175" t="s">
        <v>208</v>
      </c>
    </row>
    <row r="148" s="12" customFormat="1" ht="25.92" customHeight="1">
      <c r="A148" s="12"/>
      <c r="B148" s="149"/>
      <c r="C148" s="12"/>
      <c r="D148" s="150" t="s">
        <v>72</v>
      </c>
      <c r="E148" s="151" t="s">
        <v>209</v>
      </c>
      <c r="F148" s="151" t="s">
        <v>210</v>
      </c>
      <c r="G148" s="12"/>
      <c r="H148" s="12"/>
      <c r="I148" s="152"/>
      <c r="J148" s="153">
        <f>BK148</f>
        <v>0</v>
      </c>
      <c r="K148" s="12"/>
      <c r="L148" s="149"/>
      <c r="M148" s="154"/>
      <c r="N148" s="155"/>
      <c r="O148" s="155"/>
      <c r="P148" s="156">
        <f>P149+P151</f>
        <v>0</v>
      </c>
      <c r="Q148" s="155"/>
      <c r="R148" s="156">
        <f>R149+R151</f>
        <v>0.027720000000000002</v>
      </c>
      <c r="S148" s="155"/>
      <c r="T148" s="157">
        <f>T149+T151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0" t="s">
        <v>137</v>
      </c>
      <c r="AT148" s="158" t="s">
        <v>72</v>
      </c>
      <c r="AU148" s="158" t="s">
        <v>73</v>
      </c>
      <c r="AY148" s="150" t="s">
        <v>110</v>
      </c>
      <c r="BK148" s="159">
        <f>BK149+BK151</f>
        <v>0</v>
      </c>
    </row>
    <row r="149" s="12" customFormat="1" ht="22.8" customHeight="1">
      <c r="A149" s="12"/>
      <c r="B149" s="149"/>
      <c r="C149" s="12"/>
      <c r="D149" s="150" t="s">
        <v>72</v>
      </c>
      <c r="E149" s="160" t="s">
        <v>211</v>
      </c>
      <c r="F149" s="160" t="s">
        <v>212</v>
      </c>
      <c r="G149" s="12"/>
      <c r="H149" s="12"/>
      <c r="I149" s="152"/>
      <c r="J149" s="161">
        <f>BK149</f>
        <v>0</v>
      </c>
      <c r="K149" s="12"/>
      <c r="L149" s="149"/>
      <c r="M149" s="154"/>
      <c r="N149" s="155"/>
      <c r="O149" s="155"/>
      <c r="P149" s="156">
        <f>P150</f>
        <v>0</v>
      </c>
      <c r="Q149" s="155"/>
      <c r="R149" s="156">
        <f>R150</f>
        <v>0</v>
      </c>
      <c r="S149" s="155"/>
      <c r="T149" s="157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0" t="s">
        <v>137</v>
      </c>
      <c r="AT149" s="158" t="s">
        <v>72</v>
      </c>
      <c r="AU149" s="158" t="s">
        <v>78</v>
      </c>
      <c r="AY149" s="150" t="s">
        <v>110</v>
      </c>
      <c r="BK149" s="159">
        <f>BK150</f>
        <v>0</v>
      </c>
    </row>
    <row r="150" s="2" customFormat="1" ht="16.5" customHeight="1">
      <c r="A150" s="34"/>
      <c r="B150" s="162"/>
      <c r="C150" s="163" t="s">
        <v>213</v>
      </c>
      <c r="D150" s="163" t="s">
        <v>113</v>
      </c>
      <c r="E150" s="164" t="s">
        <v>214</v>
      </c>
      <c r="F150" s="165" t="s">
        <v>212</v>
      </c>
      <c r="G150" s="166" t="s">
        <v>215</v>
      </c>
      <c r="H150" s="167">
        <v>1</v>
      </c>
      <c r="I150" s="168"/>
      <c r="J150" s="169">
        <f>ROUND(I150*H150,2)</f>
        <v>0</v>
      </c>
      <c r="K150" s="170"/>
      <c r="L150" s="35"/>
      <c r="M150" s="171" t="s">
        <v>1</v>
      </c>
      <c r="N150" s="172" t="s">
        <v>38</v>
      </c>
      <c r="O150" s="73"/>
      <c r="P150" s="173">
        <f>O150*H150</f>
        <v>0</v>
      </c>
      <c r="Q150" s="173">
        <v>0</v>
      </c>
      <c r="R150" s="173">
        <f>Q150*H150</f>
        <v>0</v>
      </c>
      <c r="S150" s="173">
        <v>0</v>
      </c>
      <c r="T150" s="17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5" t="s">
        <v>216</v>
      </c>
      <c r="AT150" s="175" t="s">
        <v>113</v>
      </c>
      <c r="AU150" s="175" t="s">
        <v>80</v>
      </c>
      <c r="AY150" s="15" t="s">
        <v>110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5" t="s">
        <v>78</v>
      </c>
      <c r="BK150" s="176">
        <f>ROUND(I150*H150,2)</f>
        <v>0</v>
      </c>
      <c r="BL150" s="15" t="s">
        <v>216</v>
      </c>
      <c r="BM150" s="175" t="s">
        <v>217</v>
      </c>
    </row>
    <row r="151" s="12" customFormat="1" ht="22.8" customHeight="1">
      <c r="A151" s="12"/>
      <c r="B151" s="149"/>
      <c r="C151" s="12"/>
      <c r="D151" s="150" t="s">
        <v>72</v>
      </c>
      <c r="E151" s="160" t="s">
        <v>218</v>
      </c>
      <c r="F151" s="160" t="s">
        <v>219</v>
      </c>
      <c r="G151" s="12"/>
      <c r="H151" s="12"/>
      <c r="I151" s="152"/>
      <c r="J151" s="161">
        <f>BK151</f>
        <v>0</v>
      </c>
      <c r="K151" s="12"/>
      <c r="L151" s="149"/>
      <c r="M151" s="154"/>
      <c r="N151" s="155"/>
      <c r="O151" s="155"/>
      <c r="P151" s="156">
        <f>SUM(P152:P154)</f>
        <v>0</v>
      </c>
      <c r="Q151" s="155"/>
      <c r="R151" s="156">
        <f>SUM(R152:R154)</f>
        <v>0.027720000000000002</v>
      </c>
      <c r="S151" s="155"/>
      <c r="T151" s="157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0" t="s">
        <v>137</v>
      </c>
      <c r="AT151" s="158" t="s">
        <v>72</v>
      </c>
      <c r="AU151" s="158" t="s">
        <v>78</v>
      </c>
      <c r="AY151" s="150" t="s">
        <v>110</v>
      </c>
      <c r="BK151" s="159">
        <f>SUM(BK152:BK154)</f>
        <v>0</v>
      </c>
    </row>
    <row r="152" s="2" customFormat="1" ht="16.5" customHeight="1">
      <c r="A152" s="34"/>
      <c r="B152" s="162"/>
      <c r="C152" s="163" t="s">
        <v>220</v>
      </c>
      <c r="D152" s="163" t="s">
        <v>113</v>
      </c>
      <c r="E152" s="164" t="s">
        <v>221</v>
      </c>
      <c r="F152" s="165" t="s">
        <v>222</v>
      </c>
      <c r="G152" s="166" t="s">
        <v>215</v>
      </c>
      <c r="H152" s="167">
        <v>1</v>
      </c>
      <c r="I152" s="168"/>
      <c r="J152" s="169">
        <f>ROUND(I152*H152,2)</f>
        <v>0</v>
      </c>
      <c r="K152" s="170"/>
      <c r="L152" s="35"/>
      <c r="M152" s="171" t="s">
        <v>1</v>
      </c>
      <c r="N152" s="172" t="s">
        <v>38</v>
      </c>
      <c r="O152" s="73"/>
      <c r="P152" s="173">
        <f>O152*H152</f>
        <v>0</v>
      </c>
      <c r="Q152" s="173">
        <v>0</v>
      </c>
      <c r="R152" s="173">
        <f>Q152*H152</f>
        <v>0</v>
      </c>
      <c r="S152" s="173">
        <v>0</v>
      </c>
      <c r="T152" s="17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5" t="s">
        <v>216</v>
      </c>
      <c r="AT152" s="175" t="s">
        <v>113</v>
      </c>
      <c r="AU152" s="175" t="s">
        <v>80</v>
      </c>
      <c r="AY152" s="15" t="s">
        <v>110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15" t="s">
        <v>78</v>
      </c>
      <c r="BK152" s="176">
        <f>ROUND(I152*H152,2)</f>
        <v>0</v>
      </c>
      <c r="BL152" s="15" t="s">
        <v>216</v>
      </c>
      <c r="BM152" s="175" t="s">
        <v>223</v>
      </c>
    </row>
    <row r="153" s="2" customFormat="1" ht="16.5" customHeight="1">
      <c r="A153" s="34"/>
      <c r="B153" s="162"/>
      <c r="C153" s="163" t="s">
        <v>224</v>
      </c>
      <c r="D153" s="163" t="s">
        <v>113</v>
      </c>
      <c r="E153" s="164" t="s">
        <v>225</v>
      </c>
      <c r="F153" s="165" t="s">
        <v>226</v>
      </c>
      <c r="G153" s="166" t="s">
        <v>116</v>
      </c>
      <c r="H153" s="167">
        <v>2</v>
      </c>
      <c r="I153" s="168"/>
      <c r="J153" s="169">
        <f>ROUND(I153*H153,2)</f>
        <v>0</v>
      </c>
      <c r="K153" s="170"/>
      <c r="L153" s="35"/>
      <c r="M153" s="171" t="s">
        <v>1</v>
      </c>
      <c r="N153" s="172" t="s">
        <v>38</v>
      </c>
      <c r="O153" s="73"/>
      <c r="P153" s="173">
        <f>O153*H153</f>
        <v>0</v>
      </c>
      <c r="Q153" s="173">
        <v>0.013860000000000001</v>
      </c>
      <c r="R153" s="173">
        <f>Q153*H153</f>
        <v>0.027720000000000002</v>
      </c>
      <c r="S153" s="173">
        <v>0</v>
      </c>
      <c r="T153" s="17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5" t="s">
        <v>117</v>
      </c>
      <c r="AT153" s="175" t="s">
        <v>113</v>
      </c>
      <c r="AU153" s="175" t="s">
        <v>80</v>
      </c>
      <c r="AY153" s="15" t="s">
        <v>110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5" t="s">
        <v>78</v>
      </c>
      <c r="BK153" s="176">
        <f>ROUND(I153*H153,2)</f>
        <v>0</v>
      </c>
      <c r="BL153" s="15" t="s">
        <v>117</v>
      </c>
      <c r="BM153" s="175" t="s">
        <v>227</v>
      </c>
    </row>
    <row r="154" s="2" customFormat="1" ht="16.5" customHeight="1">
      <c r="A154" s="34"/>
      <c r="B154" s="162"/>
      <c r="C154" s="163" t="s">
        <v>7</v>
      </c>
      <c r="D154" s="163" t="s">
        <v>113</v>
      </c>
      <c r="E154" s="164" t="s">
        <v>228</v>
      </c>
      <c r="F154" s="165" t="s">
        <v>229</v>
      </c>
      <c r="G154" s="166" t="s">
        <v>230</v>
      </c>
      <c r="H154" s="167">
        <v>1</v>
      </c>
      <c r="I154" s="168"/>
      <c r="J154" s="169">
        <f>ROUND(I154*H154,2)</f>
        <v>0</v>
      </c>
      <c r="K154" s="170"/>
      <c r="L154" s="35"/>
      <c r="M154" s="188" t="s">
        <v>1</v>
      </c>
      <c r="N154" s="189" t="s">
        <v>38</v>
      </c>
      <c r="O154" s="190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5" t="s">
        <v>117</v>
      </c>
      <c r="AT154" s="175" t="s">
        <v>113</v>
      </c>
      <c r="AU154" s="175" t="s">
        <v>80</v>
      </c>
      <c r="AY154" s="15" t="s">
        <v>110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5" t="s">
        <v>78</v>
      </c>
      <c r="BK154" s="176">
        <f>ROUND(I154*H154,2)</f>
        <v>0</v>
      </c>
      <c r="BL154" s="15" t="s">
        <v>117</v>
      </c>
      <c r="BM154" s="175" t="s">
        <v>231</v>
      </c>
    </row>
    <row r="155" s="2" customFormat="1" ht="6.96" customHeight="1">
      <c r="A155" s="34"/>
      <c r="B155" s="56"/>
      <c r="C155" s="57"/>
      <c r="D155" s="57"/>
      <c r="E155" s="57"/>
      <c r="F155" s="57"/>
      <c r="G155" s="57"/>
      <c r="H155" s="57"/>
      <c r="I155" s="57"/>
      <c r="J155" s="57"/>
      <c r="K155" s="57"/>
      <c r="L155" s="35"/>
      <c r="M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</sheetData>
  <autoFilter ref="C119:K154"/>
  <mergeCells count="6">
    <mergeCell ref="E7:H7"/>
    <mergeCell ref="E16:H16"/>
    <mergeCell ref="E25:H25"/>
    <mergeCell ref="E85:H85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2025-02-11T09:47:26Z</dcterms:created>
  <dcterms:modified xsi:type="dcterms:W3CDTF">2025-02-11T09:47:29Z</dcterms:modified>
</cp:coreProperties>
</file>