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4\2024-14 výsadba dřevin 2024 podzim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C121" i="1"/>
  <c r="C103" i="1" l="1"/>
  <c r="C85" i="1"/>
  <c r="C82" i="1"/>
  <c r="C83" i="1" s="1"/>
  <c r="C80" i="1"/>
  <c r="C78" i="1"/>
  <c r="C79" i="1"/>
  <c r="C77" i="1"/>
  <c r="C76" i="1"/>
  <c r="C75" i="1"/>
  <c r="C74" i="1"/>
  <c r="C73" i="1"/>
  <c r="C65" i="1"/>
  <c r="C72" i="1"/>
  <c r="C71" i="1"/>
  <c r="C70" i="1"/>
  <c r="C86" i="1" l="1"/>
  <c r="C87" i="1"/>
  <c r="C88" i="1" s="1"/>
  <c r="C89" i="1"/>
  <c r="C90" i="1" s="1"/>
  <c r="C91" i="1" s="1"/>
  <c r="C92" i="1"/>
  <c r="C93" i="1" s="1"/>
  <c r="C84" i="1"/>
  <c r="C115" i="1" l="1"/>
  <c r="C113" i="1"/>
  <c r="C118" i="1"/>
  <c r="C105" i="1"/>
  <c r="C100" i="1"/>
  <c r="C99" i="1"/>
  <c r="C112" i="1"/>
  <c r="C111" i="1"/>
  <c r="C110" i="1"/>
  <c r="C102" i="1"/>
  <c r="C97" i="1"/>
  <c r="C66" i="1"/>
  <c r="C108" i="1"/>
  <c r="C95" i="1"/>
  <c r="C63" i="1"/>
  <c r="C64" i="1" s="1"/>
  <c r="C98" i="1" l="1"/>
  <c r="C96" i="1"/>
  <c r="C106" i="1"/>
  <c r="C119" i="1"/>
  <c r="C114" i="1"/>
  <c r="C109" i="1"/>
  <c r="C101" i="1"/>
  <c r="C67" i="1"/>
  <c r="C116" i="1" l="1"/>
  <c r="C68" i="1"/>
  <c r="L136" i="1"/>
  <c r="L135" i="1"/>
  <c r="D57" i="1"/>
  <c r="E56" i="1"/>
  <c r="C56" i="1"/>
  <c r="C125" i="1" l="1"/>
  <c r="C122" i="1"/>
  <c r="C120" i="1"/>
  <c r="C123" i="1"/>
  <c r="C128" i="1"/>
  <c r="C131" i="1"/>
  <c r="C130" i="1"/>
  <c r="C104" i="1"/>
  <c r="C132" i="1"/>
  <c r="C127" i="1"/>
  <c r="C126" i="1"/>
  <c r="C117" i="1"/>
  <c r="K58" i="1"/>
  <c r="L58" i="1" s="1"/>
  <c r="C124" i="1"/>
  <c r="K133" i="1" l="1"/>
  <c r="K134" i="1" s="1"/>
  <c r="L133" i="1" l="1"/>
  <c r="L137" i="1"/>
  <c r="L134" i="1"/>
  <c r="L138" i="1" l="1"/>
  <c r="L139" i="1" s="1"/>
</calcChain>
</file>

<file path=xl/sharedStrings.xml><?xml version="1.0" encoding="utf-8"?>
<sst xmlns="http://schemas.openxmlformats.org/spreadsheetml/2006/main" count="444" uniqueCount="225">
  <si>
    <t>DPH 21 %</t>
  </si>
  <si>
    <t>m3</t>
  </si>
  <si>
    <t>2 x zálivka ihned po výsadbě  (15l/1 ks - keř - 1 zálivka)</t>
  </si>
  <si>
    <t>ks</t>
  </si>
  <si>
    <t>Hnojení keře -  2 ks tablet/keř - hnojivo Silvamix Forte</t>
  </si>
  <si>
    <t>Mulčovací kůra (výška vrstvy na záhonu 5 cm)</t>
  </si>
  <si>
    <t>Výsadba keřů</t>
  </si>
  <si>
    <t>Povýsadbový řez - komparativní řez</t>
  </si>
  <si>
    <t>2 x zálivka ihned po výsadbě (50 l/1ks - strom - 1 zálivka)</t>
  </si>
  <si>
    <t>m2</t>
  </si>
  <si>
    <t>Mulčování (m2)</t>
  </si>
  <si>
    <t>Hnojení výsadby stromu - 5 ks tablet/strom-hnojivo Silvamix Forte</t>
  </si>
  <si>
    <t>kg</t>
  </si>
  <si>
    <t>Přípravek např. Arboflex</t>
  </si>
  <si>
    <t>Nátěr kmenů vhodným přípravkem (např. Arbo-flex)</t>
  </si>
  <si>
    <t>Podkladový nátěr</t>
  </si>
  <si>
    <t xml:space="preserve">Nátěr kmenů vhodným podkladovým nátěrem </t>
  </si>
  <si>
    <t xml:space="preserve">ks </t>
  </si>
  <si>
    <t>Výsadba stromů</t>
  </si>
  <si>
    <t>Cena s DPH</t>
  </si>
  <si>
    <t>Cena bez DPH</t>
  </si>
  <si>
    <t>J. cena</t>
  </si>
  <si>
    <t>Jednotka</t>
  </si>
  <si>
    <t xml:space="preserve">Množství </t>
  </si>
  <si>
    <t>Likvidace původní dřeviny</t>
  </si>
  <si>
    <t xml:space="preserve">Pozem. parc. č. </t>
  </si>
  <si>
    <t>Ulice nebo čp.</t>
  </si>
  <si>
    <t>Velikost</t>
  </si>
  <si>
    <t>Rostlinný sortiment</t>
  </si>
  <si>
    <t>Lokalita</t>
  </si>
  <si>
    <t>lok. 2</t>
  </si>
  <si>
    <t>lok. 9</t>
  </si>
  <si>
    <t>lok. 3</t>
  </si>
  <si>
    <t>lok. 7</t>
  </si>
  <si>
    <t>lok. 8</t>
  </si>
  <si>
    <t>lok. 4</t>
  </si>
  <si>
    <t>lok. 6</t>
  </si>
  <si>
    <t>Počet ks stromů</t>
  </si>
  <si>
    <t>Počet ks keřů</t>
  </si>
  <si>
    <t>celkem stromů</t>
  </si>
  <si>
    <t xml:space="preserve">celkem keřů </t>
  </si>
  <si>
    <t>Počet suchých dřevin k odstranění</t>
  </si>
  <si>
    <t xml:space="preserve">Úvazky ke kotvení ze syntetického vlákna (šířka 3-5 cm) </t>
  </si>
  <si>
    <t xml:space="preserve">Hloubení jamky pro vysazování keřů  do 0,005 m3 s výměnou půdy do 50%  (kvalitní nezaplevelenou kompostovanou zeminu) </t>
  </si>
  <si>
    <t>Kompostovaná zemina (max. 0,0025 m3/ks)</t>
  </si>
  <si>
    <t xml:space="preserve">Dřevěný kůl (průměr 6 - 10 cm, délka 250 cm) </t>
  </si>
  <si>
    <t>celkem výsadba</t>
  </si>
  <si>
    <t>celkem materiál</t>
  </si>
  <si>
    <t>barvy polí korespondují s barvami horní tabulky</t>
  </si>
  <si>
    <t>doplnění kompostu do 50 % objemu</t>
  </si>
  <si>
    <t>Výsadba jehličnatých stromů a keřů nad 60 cm s kořenovým balem</t>
  </si>
  <si>
    <t>Výsadba školkařských výpěstků s kořenovým balem o obvodu kmene 12 - 14 cm ve výšce 1 m nad kořenovým krčkem a se založenou  korunou  ve výšce min. 1 m a výpěstků o výšce  do  200 cm</t>
  </si>
  <si>
    <t>Výsadba školkařských výpěstků s kořenovým balem o obvodu kmene 14 - 16 cm ve výšce 1 m nad kořenovým krčkem a se založenou korunou ve výšce min. 1 m a stromů o výšce 200 cm a více</t>
  </si>
  <si>
    <t>Vrcholy kůlů spojeny půlkulatými dřevěnými příčkami (délka 50 cm)</t>
  </si>
  <si>
    <t>Hloubení jámy 0,8 x 0,8 x 0,5 m</t>
  </si>
  <si>
    <t>Hloubení jámy 0,7 x 0,7 x 0,5 m</t>
  </si>
  <si>
    <t>Hloubení jámy 0,6 x 0,6 x 0,5 m</t>
  </si>
  <si>
    <t>Terracotem (3 g/1 l zeminy)</t>
  </si>
  <si>
    <t>Ukotvení dřevin třemi nadzemními dřevěnými kůly</t>
  </si>
  <si>
    <t>Mulčovací kůra (střední frakce) (60 l/ks)</t>
  </si>
  <si>
    <t>Položka</t>
  </si>
  <si>
    <t>Chránička proti poškození kmínkku strunovou sekačkou</t>
  </si>
  <si>
    <t>lok. 1</t>
  </si>
  <si>
    <t xml:space="preserve">celkem materiál a práce </t>
  </si>
  <si>
    <t>CELKEM bez DPH</t>
  </si>
  <si>
    <t>CELKEM s DPH</t>
  </si>
  <si>
    <t>doprava veškerého materiálu</t>
  </si>
  <si>
    <t>odvoz a likvidace odpadu</t>
  </si>
  <si>
    <t>Výsadba stromů a keřů, včetně zálivky</t>
  </si>
  <si>
    <t>Daškova 3077</t>
  </si>
  <si>
    <t>Prunus subhirtella</t>
  </si>
  <si>
    <t>ne</t>
  </si>
  <si>
    <t>12-14</t>
  </si>
  <si>
    <t>P12 780/2024 OŽP</t>
  </si>
  <si>
    <t>Pinus sylvestris</t>
  </si>
  <si>
    <t>Krouzova nad MŠ Jahůdka</t>
  </si>
  <si>
    <t>P12 44717/2023 OŽP</t>
  </si>
  <si>
    <t>14 - 16</t>
  </si>
  <si>
    <t>14-16</t>
  </si>
  <si>
    <t>1857/1, k.ú. Kamýk</t>
  </si>
  <si>
    <t>vnitroblok Cílkova x Šatrova</t>
  </si>
  <si>
    <t>Celtis occidentlis</t>
  </si>
  <si>
    <t>Crataegus x media ´Paul´s Scarlet´</t>
  </si>
  <si>
    <t>P12 46712/2023 OŽP</t>
  </si>
  <si>
    <t>269/1, k.ú. Komořany</t>
  </si>
  <si>
    <t>K Nouzovu 2132/9</t>
  </si>
  <si>
    <t>Alnus glutinosa</t>
  </si>
  <si>
    <t>rybník Točná</t>
  </si>
  <si>
    <t>457/1, k.ú Točná</t>
  </si>
  <si>
    <t>P12 59935/2023 OŽP</t>
  </si>
  <si>
    <t>Magnolia x soulangeana trojkmen</t>
  </si>
  <si>
    <t>Levského 3195 západ</t>
  </si>
  <si>
    <t>4400/260, k.ú. Modřany</t>
  </si>
  <si>
    <t>4400/386, k.ú. Modřany</t>
  </si>
  <si>
    <t>Botevova 3105</t>
  </si>
  <si>
    <r>
      <t xml:space="preserve">Prunus serrulata </t>
    </r>
    <r>
      <rPr>
        <sz val="12"/>
        <rFont val="Calibri"/>
        <family val="2"/>
        <charset val="238"/>
        <scheme val="minor"/>
      </rPr>
      <t>"Kanzan"</t>
    </r>
  </si>
  <si>
    <t xml:space="preserve">ne </t>
  </si>
  <si>
    <t>4400/243, k.ú. Modřany</t>
  </si>
  <si>
    <t>Nikoly Vapcarova 3180</t>
  </si>
  <si>
    <t>Liriodendron tulipifera</t>
  </si>
  <si>
    <t>4400/473, k.ú. Modřany</t>
  </si>
  <si>
    <t>Plovdivská 3264</t>
  </si>
  <si>
    <r>
      <t>Cercis canadensis "</t>
    </r>
    <r>
      <rPr>
        <sz val="12"/>
        <rFont val="Calibri"/>
        <family val="2"/>
        <charset val="238"/>
        <scheme val="minor"/>
      </rPr>
      <t>Pink pom pom" 150 cm</t>
    </r>
  </si>
  <si>
    <t>50 - 60</t>
  </si>
  <si>
    <t>248/1, k.ú. Komořany</t>
  </si>
  <si>
    <t>Za sídlištěm 2144/9</t>
  </si>
  <si>
    <t>P12 24966/2024 OŽP</t>
  </si>
  <si>
    <t>Hausmannova 3003 předzahr.</t>
  </si>
  <si>
    <t>Budlea davidii</t>
  </si>
  <si>
    <t>80 cm</t>
  </si>
  <si>
    <t>VOSA u sportoviště</t>
  </si>
  <si>
    <t>Semická x Platónova u záhonu</t>
  </si>
  <si>
    <t>4635/139, k.ú. Modřany</t>
  </si>
  <si>
    <t>Výsadby v intravilánu, podzim 2024 - Podrobný položkový rozpočet</t>
  </si>
  <si>
    <t>Koelreuteria paniculata - vícekmen</t>
  </si>
  <si>
    <t>Tilia Cordata</t>
  </si>
  <si>
    <t>Převoznická</t>
  </si>
  <si>
    <t>ano</t>
  </si>
  <si>
    <t>Převoznická 2090/25</t>
  </si>
  <si>
    <t>4037 k.ú. Modřany</t>
  </si>
  <si>
    <t>likvidace velkého pařezu</t>
  </si>
  <si>
    <t>Převoznická x Voborského</t>
  </si>
  <si>
    <t>4039 k.ú. Modřany</t>
  </si>
  <si>
    <t>580/45, k.ú. Kamýk</t>
  </si>
  <si>
    <t>Zdislavická 720</t>
  </si>
  <si>
    <t>Cholupická 692/17</t>
  </si>
  <si>
    <t>301, k.ú. Kamýk</t>
  </si>
  <si>
    <t>Otradovická 732/13</t>
  </si>
  <si>
    <t>580/1, k.ú. Kamýk</t>
  </si>
  <si>
    <t>Urbánkova 3370</t>
  </si>
  <si>
    <t>4653/40, k.ú. Modřany</t>
  </si>
  <si>
    <t>ano - pařez</t>
  </si>
  <si>
    <t>Prunus serrulata</t>
  </si>
  <si>
    <t>Acer platanoides 'Pacific Sunset'</t>
  </si>
  <si>
    <t>Akebia quinata</t>
  </si>
  <si>
    <t>Pertoldova, plot pumptrack</t>
  </si>
  <si>
    <t>4635/551, 4635/188, k.ú. Modřany</t>
  </si>
  <si>
    <t>Prunus serrulata ´Kanzan´</t>
  </si>
  <si>
    <t>Euonymus alatus</t>
  </si>
  <si>
    <t>Cytisus x praecox´Allgold´</t>
  </si>
  <si>
    <t>Acer platanoides ´Crimson king´</t>
  </si>
  <si>
    <t>Central park, Obchodní nám.</t>
  </si>
  <si>
    <t>171/1, k.ú. Modřany</t>
  </si>
  <si>
    <t>Liquidambar styraciflua 'Worplesdon'</t>
  </si>
  <si>
    <t>za DUM mezi parkovištěm a lesem</t>
  </si>
  <si>
    <t>Břestovec západní trojspon 10x10 m</t>
  </si>
  <si>
    <t>P12 40946/2024 OŽP</t>
  </si>
  <si>
    <t>javor klen</t>
  </si>
  <si>
    <t>areál VOSA od branky u MŠ u cvičení</t>
  </si>
  <si>
    <t>P12 41352/2024 OŽP</t>
  </si>
  <si>
    <t>Jabloň Průsvitné letní a Golden delicious</t>
  </si>
  <si>
    <t>3867/18, k.ú. Modřany</t>
  </si>
  <si>
    <t>Celtis occidentalis</t>
  </si>
  <si>
    <t>Liquidambar styraciflua</t>
  </si>
  <si>
    <t>Vazovova 3212</t>
  </si>
  <si>
    <t>Botevova nad DDM</t>
  </si>
  <si>
    <t>4400/398, k.ú. Modřany</t>
  </si>
  <si>
    <t>4400/522, k.ú. Modřany</t>
  </si>
  <si>
    <t>pěší zona trojúhelník pod MŠ</t>
  </si>
  <si>
    <t>4400/445, k.ú. Modřany</t>
  </si>
  <si>
    <t>lok. 5</t>
  </si>
  <si>
    <t>Viburnum opulus "Roseum"</t>
  </si>
  <si>
    <t>Ráček</t>
  </si>
  <si>
    <t>4400/89, k.ú. Modřany</t>
  </si>
  <si>
    <t>4400/117, k.ú. Modřany</t>
  </si>
  <si>
    <t xml:space="preserve">třešeň "Burlat" </t>
  </si>
  <si>
    <t>3330/76, k.ú. Modřany</t>
  </si>
  <si>
    <t>Koelreuteria paniculata</t>
  </si>
  <si>
    <t>Rorýsová vnitroblok</t>
  </si>
  <si>
    <t>Rorýsová napravo směr DH</t>
  </si>
  <si>
    <t>3325/4. k.ú. Modřany</t>
  </si>
  <si>
    <t>3327/65, k.ú. Modřany</t>
  </si>
  <si>
    <t>3327/112, k.ů. Modřany</t>
  </si>
  <si>
    <t>3327/118, k.ú. Modřany</t>
  </si>
  <si>
    <t>DH Nikoly Vapcarova - J. Jovkova</t>
  </si>
  <si>
    <t>Rodopská - Rakovského - Pejevové konec</t>
  </si>
  <si>
    <t>Gleditsia triacanthos</t>
  </si>
  <si>
    <t>3325/1, k.ú. Modřany</t>
  </si>
  <si>
    <t>3327/13, k.ú. Modřany</t>
  </si>
  <si>
    <t>Ginkgo biloba</t>
  </si>
  <si>
    <t>3325/4, k.ú. Modřany</t>
  </si>
  <si>
    <t>ano, ne</t>
  </si>
  <si>
    <t>Potentila fructicosa "SNOWFLAKE"</t>
  </si>
  <si>
    <r>
      <t>Prunus subhirtela "</t>
    </r>
    <r>
      <rPr>
        <sz val="11"/>
        <color rgb="FF000000"/>
        <rFont val="Arial"/>
        <family val="2"/>
        <charset val="238"/>
      </rPr>
      <t>Fukubana</t>
    </r>
    <r>
      <rPr>
        <i/>
        <sz val="11"/>
        <color rgb="FF000000"/>
        <rFont val="Arial"/>
        <family val="2"/>
        <charset val="238"/>
      </rPr>
      <t>"</t>
    </r>
  </si>
  <si>
    <t>Amelanchier x lamarckii Ballerina</t>
  </si>
  <si>
    <t>3865/65, k.ú. Modřany</t>
  </si>
  <si>
    <t>3867/84, k.ú. Modřany</t>
  </si>
  <si>
    <t>3867/10, k.ú. Modřany</t>
  </si>
  <si>
    <t>Rorýsová 1879/6</t>
  </si>
  <si>
    <t>3327/117, k.ú. Modřany</t>
  </si>
  <si>
    <t>200 cm</t>
  </si>
  <si>
    <t>Zvonice</t>
  </si>
  <si>
    <t>4045/6, k.ú. Modřany</t>
  </si>
  <si>
    <r>
      <t xml:space="preserve">Na Komořsku 2173/17 - </t>
    </r>
    <r>
      <rPr>
        <b/>
        <sz val="11"/>
        <color rgb="FF000000"/>
        <rFont val="Arial"/>
        <family val="2"/>
        <charset val="238"/>
      </rPr>
      <t>do valounů</t>
    </r>
  </si>
  <si>
    <r>
      <t xml:space="preserve">Na Komořsku 2279/21 - </t>
    </r>
    <r>
      <rPr>
        <b/>
        <sz val="11"/>
        <color rgb="FF000000"/>
        <rFont val="Arial"/>
        <family val="2"/>
        <charset val="238"/>
      </rPr>
      <t>do valounů</t>
    </r>
  </si>
  <si>
    <t xml:space="preserve">Na Komořsku 2279/21 </t>
  </si>
  <si>
    <r>
      <t xml:space="preserve">Štolcova 2133/4 - </t>
    </r>
    <r>
      <rPr>
        <b/>
        <sz val="11"/>
        <color rgb="FF000000"/>
        <rFont val="Arial"/>
        <family val="2"/>
        <charset val="238"/>
      </rPr>
      <t>do mříží</t>
    </r>
  </si>
  <si>
    <r>
      <t xml:space="preserve">Rorýsová  </t>
    </r>
    <r>
      <rPr>
        <b/>
        <sz val="11"/>
        <color rgb="FF000000"/>
        <rFont val="Arial"/>
        <family val="2"/>
        <charset val="238"/>
      </rPr>
      <t>nádoby</t>
    </r>
  </si>
  <si>
    <t xml:space="preserve"> Fikerova </t>
  </si>
  <si>
    <t>prostokořenný, polokmen</t>
  </si>
  <si>
    <t>50 - 60 cm</t>
  </si>
  <si>
    <t>200 - 250 cm</t>
  </si>
  <si>
    <t>175 - 200 cm</t>
  </si>
  <si>
    <t xml:space="preserve">Výsadba školkařských výpěstků v kontejnerech, velikostní kategorie 50 – 80 cm </t>
  </si>
  <si>
    <t>Zhotovení závlah. mísy o průměru 1 m a výšce 10 cm</t>
  </si>
  <si>
    <t>Zhotovení závlah. mísy o průměru 0,5 m a výšce 10 cm</t>
  </si>
  <si>
    <t>Výsadba listnaých stromů, zavětvených k zemi s kořenovým balem</t>
  </si>
  <si>
    <t>Výsadba ovocných stromů prostokořenných</t>
  </si>
  <si>
    <t>Hloubení jámy 0,5 x 0,5 x 0,4 m</t>
  </si>
  <si>
    <t>Ukotvení dřevin jedním nadzemním dřevěným kůlem</t>
  </si>
  <si>
    <t>1859/1, kú. Kamýk</t>
  </si>
  <si>
    <t>Špirkova zadní trakt 522-523</t>
  </si>
  <si>
    <t>4137/63, kú. Modřany</t>
  </si>
  <si>
    <t>4137/334, kú. Modřany</t>
  </si>
  <si>
    <t>4137/195, kú. Modřany</t>
  </si>
  <si>
    <t>4137/173, kú. Modřany</t>
  </si>
  <si>
    <t>4137/205, kú. Modřany</t>
  </si>
  <si>
    <t>50 cm</t>
  </si>
  <si>
    <t>Fikerova vnitroblok perimetr</t>
  </si>
  <si>
    <t>Fikerova vnitroblok napravo</t>
  </si>
  <si>
    <t>Fikerova vnitroblok na střechu</t>
  </si>
  <si>
    <t xml:space="preserve">Fikerova vnitroblok </t>
  </si>
  <si>
    <t>jabloně zákrsky</t>
  </si>
  <si>
    <t>prostokořenný, zákrsek</t>
  </si>
  <si>
    <t>Příloha výzvy č. 3, pířloha smlouvy č. 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</si>
</sst>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i/>
      <sz val="12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5"/>
      <color rgb="FFFFFFFF"/>
      <name val="Trebuchet MS"/>
      <family val="2"/>
      <charset val="238"/>
    </font>
    <font>
      <b/>
      <sz val="11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6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Fill="1" applyBorder="1"/>
    <xf numFmtId="1" fontId="6" fillId="0" borderId="0" xfId="0" applyNumberFormat="1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4" fontId="9" fillId="0" borderId="27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4" fontId="9" fillId="0" borderId="27" xfId="0" applyNumberFormat="1" applyFont="1" applyFill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49" fontId="15" fillId="5" borderId="16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4" fontId="15" fillId="5" borderId="31" xfId="0" applyNumberFormat="1" applyFont="1" applyFill="1" applyBorder="1" applyAlignment="1"/>
    <xf numFmtId="4" fontId="8" fillId="5" borderId="1" xfId="0" applyNumberFormat="1" applyFont="1" applyFill="1" applyBorder="1"/>
    <xf numFmtId="4" fontId="8" fillId="5" borderId="31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8" fillId="9" borderId="0" xfId="0" applyFont="1" applyFill="1" applyBorder="1" applyAlignment="1">
      <alignment horizontal="left" vertical="center"/>
    </xf>
    <xf numFmtId="4" fontId="9" fillId="0" borderId="27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 wrapText="1"/>
    </xf>
    <xf numFmtId="4" fontId="8" fillId="0" borderId="24" xfId="0" applyNumberFormat="1" applyFont="1" applyBorder="1" applyAlignment="1">
      <alignment horizontal="right" vertical="center" wrapText="1"/>
    </xf>
    <xf numFmtId="4" fontId="9" fillId="0" borderId="21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9" fillId="4" borderId="9" xfId="0" applyFont="1" applyFill="1" applyBorder="1" applyAlignment="1">
      <alignment vertical="center" wrapText="1"/>
    </xf>
    <xf numFmtId="49" fontId="9" fillId="5" borderId="16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" fontId="9" fillId="0" borderId="25" xfId="0" applyNumberFormat="1" applyFont="1" applyFill="1" applyBorder="1" applyAlignment="1">
      <alignment horizontal="center"/>
    </xf>
    <xf numFmtId="4" fontId="9" fillId="0" borderId="27" xfId="0" applyNumberFormat="1" applyFont="1" applyFill="1" applyBorder="1"/>
    <xf numFmtId="0" fontId="9" fillId="14" borderId="3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" fontId="8" fillId="0" borderId="10" xfId="0" applyNumberFormat="1" applyFont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9" fillId="0" borderId="19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 wrapText="1"/>
    </xf>
    <xf numFmtId="0" fontId="9" fillId="4" borderId="23" xfId="0" applyFont="1" applyFill="1" applyBorder="1" applyAlignment="1">
      <alignment vertical="center" wrapText="1"/>
    </xf>
    <xf numFmtId="0" fontId="9" fillId="14" borderId="9" xfId="0" applyFont="1" applyFill="1" applyBorder="1" applyAlignment="1">
      <alignment vertical="center"/>
    </xf>
    <xf numFmtId="0" fontId="9" fillId="14" borderId="22" xfId="0" applyFont="1" applyFill="1" applyBorder="1" applyAlignment="1">
      <alignment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4" fontId="15" fillId="0" borderId="9" xfId="0" applyNumberFormat="1" applyFont="1" applyBorder="1" applyAlignment="1">
      <alignment horizontal="right" vertical="center" wrapText="1"/>
    </xf>
    <xf numFmtId="4" fontId="15" fillId="0" borderId="22" xfId="0" applyNumberFormat="1" applyFont="1" applyBorder="1" applyAlignment="1">
      <alignment horizontal="right" vertical="center" wrapText="1"/>
    </xf>
    <xf numFmtId="4" fontId="15" fillId="2" borderId="22" xfId="0" applyNumberFormat="1" applyFont="1" applyFill="1" applyBorder="1" applyAlignment="1">
      <alignment horizontal="right" vertical="center" wrapText="1"/>
    </xf>
    <xf numFmtId="4" fontId="15" fillId="5" borderId="31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49" fontId="9" fillId="4" borderId="26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23" xfId="0" applyNumberFormat="1" applyFont="1" applyFill="1" applyBorder="1" applyAlignment="1">
      <alignment horizontal="center" vertical="center"/>
    </xf>
    <xf numFmtId="49" fontId="9" fillId="12" borderId="21" xfId="0" applyNumberFormat="1" applyFont="1" applyFill="1" applyBorder="1" applyAlignment="1">
      <alignment horizontal="center" vertical="center"/>
    </xf>
    <xf numFmtId="49" fontId="9" fillId="12" borderId="5" xfId="0" applyNumberFormat="1" applyFont="1" applyFill="1" applyBorder="1" applyAlignment="1">
      <alignment horizontal="center" vertical="center"/>
    </xf>
    <xf numFmtId="49" fontId="9" fillId="13" borderId="23" xfId="0" applyNumberFormat="1" applyFont="1" applyFill="1" applyBorder="1" applyAlignment="1">
      <alignment horizontal="center" vertical="center"/>
    </xf>
    <xf numFmtId="49" fontId="9" fillId="13" borderId="17" xfId="0" applyNumberFormat="1" applyFont="1" applyFill="1" applyBorder="1" applyAlignment="1">
      <alignment horizontal="center" vertical="center"/>
    </xf>
    <xf numFmtId="49" fontId="9" fillId="8" borderId="23" xfId="0" applyNumberFormat="1" applyFont="1" applyFill="1" applyBorder="1" applyAlignment="1">
      <alignment horizontal="center" vertical="center"/>
    </xf>
    <xf numFmtId="49" fontId="9" fillId="14" borderId="23" xfId="0" applyNumberFormat="1" applyFont="1" applyFill="1" applyBorder="1" applyAlignment="1">
      <alignment horizontal="center" vertical="center"/>
    </xf>
    <xf numFmtId="49" fontId="9" fillId="8" borderId="8" xfId="0" applyNumberFormat="1" applyFont="1" applyFill="1" applyBorder="1" applyAlignment="1">
      <alignment horizontal="center" vertical="center"/>
    </xf>
    <xf numFmtId="49" fontId="9" fillId="8" borderId="2" xfId="0" applyNumberFormat="1" applyFont="1" applyFill="1" applyBorder="1" applyAlignment="1">
      <alignment horizontal="center" vertical="center"/>
    </xf>
    <xf numFmtId="49" fontId="9" fillId="14" borderId="8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right"/>
    </xf>
    <xf numFmtId="49" fontId="8" fillId="15" borderId="1" xfId="0" applyNumberFormat="1" applyFont="1" applyFill="1" applyBorder="1" applyAlignment="1">
      <alignment horizontal="center" vertical="center"/>
    </xf>
    <xf numFmtId="4" fontId="8" fillId="15" borderId="14" xfId="0" applyNumberFormat="1" applyFont="1" applyFill="1" applyBorder="1" applyAlignment="1">
      <alignment horizontal="right" vertical="center" wrapText="1"/>
    </xf>
    <xf numFmtId="4" fontId="8" fillId="1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wrapText="1"/>
    </xf>
    <xf numFmtId="4" fontId="15" fillId="0" borderId="21" xfId="0" applyNumberFormat="1" applyFont="1" applyBorder="1" applyAlignment="1">
      <alignment horizontal="right" vertical="center" wrapText="1"/>
    </xf>
    <xf numFmtId="49" fontId="9" fillId="14" borderId="21" xfId="0" applyNumberFormat="1" applyFont="1" applyFill="1" applyBorder="1" applyAlignment="1">
      <alignment horizontal="center" vertical="center"/>
    </xf>
    <xf numFmtId="49" fontId="9" fillId="14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 wrapText="1"/>
    </xf>
    <xf numFmtId="0" fontId="9" fillId="14" borderId="34" xfId="0" applyFont="1" applyFill="1" applyBorder="1" applyAlignment="1">
      <alignment vertical="center" wrapText="1"/>
    </xf>
    <xf numFmtId="0" fontId="8" fillId="5" borderId="1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14" borderId="23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right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9" fontId="8" fillId="10" borderId="3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31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8" fillId="15" borderId="11" xfId="0" applyFont="1" applyFill="1" applyBorder="1" applyAlignment="1">
      <alignment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24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center" vertical="center"/>
    </xf>
    <xf numFmtId="4" fontId="8" fillId="2" borderId="27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13" borderId="30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9" fillId="8" borderId="2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8" fillId="14" borderId="5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12" fillId="0" borderId="30" xfId="0" applyNumberFormat="1" applyFont="1" applyFill="1" applyBorder="1" applyAlignment="1"/>
    <xf numFmtId="4" fontId="12" fillId="0" borderId="22" xfId="0" applyNumberFormat="1" applyFont="1" applyFill="1" applyBorder="1" applyAlignment="1"/>
    <xf numFmtId="4" fontId="9" fillId="0" borderId="21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2" fillId="0" borderId="30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16" borderId="29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" fontId="9" fillId="0" borderId="9" xfId="0" applyNumberFormat="1" applyFont="1" applyFill="1" applyBorder="1" applyAlignment="1">
      <alignment horizontal="right"/>
    </xf>
    <xf numFmtId="4" fontId="9" fillId="0" borderId="22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4" fontId="9" fillId="0" borderId="17" xfId="0" applyNumberFormat="1" applyFont="1" applyFill="1" applyBorder="1"/>
    <xf numFmtId="4" fontId="9" fillId="0" borderId="5" xfId="0" applyNumberFormat="1" applyFont="1" applyFill="1" applyBorder="1"/>
    <xf numFmtId="4" fontId="12" fillId="0" borderId="12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4" fontId="12" fillId="0" borderId="23" xfId="0" applyNumberFormat="1" applyFont="1" applyFill="1" applyBorder="1" applyAlignment="1">
      <alignment horizontal="right"/>
    </xf>
    <xf numFmtId="4" fontId="9" fillId="0" borderId="27" xfId="0" applyNumberFormat="1" applyFont="1" applyFill="1" applyBorder="1" applyAlignment="1">
      <alignment horizontal="left" vertical="center"/>
    </xf>
    <xf numFmtId="49" fontId="12" fillId="0" borderId="19" xfId="0" applyNumberFormat="1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4" fontId="12" fillId="0" borderId="9" xfId="0" applyNumberFormat="1" applyFont="1" applyFill="1" applyBorder="1" applyAlignment="1"/>
    <xf numFmtId="4" fontId="19" fillId="0" borderId="8" xfId="0" applyNumberFormat="1" applyFont="1" applyFill="1" applyBorder="1" applyAlignment="1"/>
    <xf numFmtId="4" fontId="19" fillId="0" borderId="25" xfId="0" applyNumberFormat="1" applyFont="1" applyFill="1" applyBorder="1" applyAlignment="1">
      <alignment horizont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center"/>
    </xf>
    <xf numFmtId="4" fontId="19" fillId="0" borderId="17" xfId="0" applyNumberFormat="1" applyFont="1" applyFill="1" applyBorder="1" applyAlignment="1">
      <alignment horizontal="center"/>
    </xf>
    <xf numFmtId="4" fontId="19" fillId="0" borderId="26" xfId="0" applyNumberFormat="1" applyFont="1" applyFill="1" applyBorder="1" applyAlignment="1">
      <alignment horizontal="center"/>
    </xf>
    <xf numFmtId="4" fontId="19" fillId="0" borderId="6" xfId="0" applyNumberFormat="1" applyFont="1" applyFill="1" applyBorder="1" applyAlignment="1"/>
    <xf numFmtId="4" fontId="19" fillId="0" borderId="17" xfId="0" applyNumberFormat="1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" fontId="12" fillId="0" borderId="22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/>
    <xf numFmtId="0" fontId="4" fillId="0" borderId="2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0" fillId="0" borderId="0" xfId="0" applyFont="1"/>
    <xf numFmtId="0" fontId="1" fillId="0" borderId="21" xfId="0" applyFont="1" applyFill="1" applyBorder="1" applyAlignment="1">
      <alignment horizontal="center"/>
    </xf>
    <xf numFmtId="0" fontId="21" fillId="0" borderId="0" xfId="0" applyFont="1"/>
    <xf numFmtId="1" fontId="6" fillId="0" borderId="0" xfId="0" applyNumberFormat="1" applyFont="1" applyBorder="1" applyAlignment="1">
      <alignment horizontal="left"/>
    </xf>
    <xf numFmtId="4" fontId="9" fillId="0" borderId="21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right"/>
    </xf>
    <xf numFmtId="4" fontId="19" fillId="0" borderId="21" xfId="0" applyNumberFormat="1" applyFont="1" applyFill="1" applyBorder="1" applyAlignment="1">
      <alignment horizontal="center"/>
    </xf>
    <xf numFmtId="4" fontId="19" fillId="0" borderId="27" xfId="0" applyNumberFormat="1" applyFont="1" applyFill="1" applyBorder="1" applyAlignment="1">
      <alignment horizontal="center"/>
    </xf>
    <xf numFmtId="4" fontId="12" fillId="0" borderId="21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center"/>
    </xf>
    <xf numFmtId="4" fontId="12" fillId="0" borderId="24" xfId="0" applyNumberFormat="1" applyFont="1" applyFill="1" applyBorder="1" applyAlignment="1">
      <alignment horizontal="right"/>
    </xf>
    <xf numFmtId="4" fontId="12" fillId="0" borderId="21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49" fontId="12" fillId="8" borderId="16" xfId="0" applyNumberFormat="1" applyFont="1" applyFill="1" applyBorder="1" applyAlignment="1">
      <alignment horizontal="center"/>
    </xf>
    <xf numFmtId="0" fontId="14" fillId="8" borderId="26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49" fontId="12" fillId="8" borderId="26" xfId="0" applyNumberFormat="1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49" fontId="12" fillId="8" borderId="21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49" fontId="12" fillId="8" borderId="17" xfId="0" applyNumberFormat="1" applyFont="1" applyFill="1" applyBorder="1" applyAlignment="1">
      <alignment horizontal="center"/>
    </xf>
    <xf numFmtId="0" fontId="11" fillId="8" borderId="27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49" fontId="4" fillId="8" borderId="27" xfId="0" applyNumberFormat="1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 vertical="center"/>
    </xf>
    <xf numFmtId="49" fontId="4" fillId="8" borderId="21" xfId="0" applyNumberFormat="1" applyFont="1" applyFill="1" applyBorder="1" applyAlignment="1">
      <alignment horizontal="center"/>
    </xf>
    <xf numFmtId="49" fontId="4" fillId="8" borderId="17" xfId="0" applyNumberFormat="1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49" fontId="2" fillId="8" borderId="22" xfId="0" applyNumberFormat="1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/>
    </xf>
    <xf numFmtId="0" fontId="12" fillId="12" borderId="29" xfId="0" applyFont="1" applyFill="1" applyBorder="1" applyAlignment="1">
      <alignment horizontal="center"/>
    </xf>
    <xf numFmtId="49" fontId="12" fillId="12" borderId="27" xfId="0" applyNumberFormat="1" applyFont="1" applyFill="1" applyBorder="1" applyAlignment="1">
      <alignment horizontal="center"/>
    </xf>
    <xf numFmtId="0" fontId="9" fillId="12" borderId="22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14" fillId="12" borderId="21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/>
    </xf>
    <xf numFmtId="49" fontId="5" fillId="12" borderId="21" xfId="0" applyNumberFormat="1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0" fontId="9" fillId="12" borderId="19" xfId="0" applyFont="1" applyFill="1" applyBorder="1" applyAlignment="1">
      <alignment horizontal="center"/>
    </xf>
    <xf numFmtId="49" fontId="12" fillId="12" borderId="19" xfId="0" applyNumberFormat="1" applyFont="1" applyFill="1" applyBorder="1" applyAlignment="1">
      <alignment horizontal="center"/>
    </xf>
    <xf numFmtId="49" fontId="12" fillId="12" borderId="21" xfId="0" applyNumberFormat="1" applyFont="1" applyFill="1" applyBorder="1" applyAlignment="1">
      <alignment horizontal="center"/>
    </xf>
    <xf numFmtId="0" fontId="16" fillId="12" borderId="27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49" fontId="5" fillId="12" borderId="0" xfId="0" applyNumberFormat="1" applyFont="1" applyFill="1" applyBorder="1" applyAlignment="1">
      <alignment horizontal="center"/>
    </xf>
    <xf numFmtId="0" fontId="16" fillId="12" borderId="26" xfId="0" applyFont="1" applyFill="1" applyBorder="1" applyAlignment="1">
      <alignment horizontal="center" vertical="center"/>
    </xf>
    <xf numFmtId="49" fontId="5" fillId="12" borderId="22" xfId="0" applyNumberFormat="1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/>
    </xf>
    <xf numFmtId="49" fontId="3" fillId="12" borderId="21" xfId="0" applyNumberFormat="1" applyFont="1" applyFill="1" applyBorder="1" applyAlignment="1">
      <alignment horizontal="center"/>
    </xf>
    <xf numFmtId="49" fontId="3" fillId="12" borderId="18" xfId="0" applyNumberFormat="1" applyFont="1" applyFill="1" applyBorder="1" applyAlignment="1">
      <alignment horizontal="center"/>
    </xf>
    <xf numFmtId="0" fontId="16" fillId="12" borderId="2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49" fontId="12" fillId="12" borderId="22" xfId="0" applyNumberFormat="1" applyFont="1" applyFill="1" applyBorder="1" applyAlignment="1">
      <alignment horizontal="center"/>
    </xf>
    <xf numFmtId="49" fontId="2" fillId="12" borderId="22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1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49" fontId="12" fillId="4" borderId="26" xfId="0" applyNumberFormat="1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4" fillId="13" borderId="21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/>
    </xf>
    <xf numFmtId="0" fontId="12" fillId="13" borderId="22" xfId="0" applyFont="1" applyFill="1" applyBorder="1" applyAlignment="1">
      <alignment horizontal="center"/>
    </xf>
    <xf numFmtId="49" fontId="12" fillId="13" borderId="21" xfId="0" applyNumberFormat="1" applyFont="1" applyFill="1" applyBorder="1" applyAlignment="1">
      <alignment horizontal="center"/>
    </xf>
    <xf numFmtId="0" fontId="11" fillId="13" borderId="26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49" fontId="1" fillId="13" borderId="26" xfId="0" applyNumberFormat="1" applyFont="1" applyFill="1" applyBorder="1" applyAlignment="1">
      <alignment horizontal="center"/>
    </xf>
    <xf numFmtId="4" fontId="8" fillId="0" borderId="7" xfId="0" applyNumberFormat="1" applyFont="1" applyBorder="1" applyAlignment="1">
      <alignment horizontal="right" vertical="center" wrapText="1"/>
    </xf>
    <xf numFmtId="0" fontId="1" fillId="17" borderId="30" xfId="0" applyFont="1" applyFill="1" applyBorder="1" applyAlignment="1">
      <alignment vertical="center" wrapText="1"/>
    </xf>
    <xf numFmtId="49" fontId="9" fillId="17" borderId="23" xfId="0" applyNumberFormat="1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9" fontId="9" fillId="17" borderId="27" xfId="0" applyNumberFormat="1" applyFont="1" applyFill="1" applyBorder="1" applyAlignment="1">
      <alignment horizontal="center" vertical="center"/>
    </xf>
    <xf numFmtId="49" fontId="9" fillId="17" borderId="17" xfId="0" applyNumberFormat="1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vertical="center" wrapText="1"/>
    </xf>
    <xf numFmtId="0" fontId="9" fillId="18" borderId="21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49" fontId="1" fillId="18" borderId="21" xfId="0" applyNumberFormat="1" applyFont="1" applyFill="1" applyBorder="1" applyAlignment="1">
      <alignment horizontal="right"/>
    </xf>
    <xf numFmtId="0" fontId="17" fillId="17" borderId="27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/>
    </xf>
    <xf numFmtId="0" fontId="12" fillId="17" borderId="29" xfId="0" applyFont="1" applyFill="1" applyBorder="1" applyAlignment="1">
      <alignment horizontal="center"/>
    </xf>
    <xf numFmtId="49" fontId="12" fillId="17" borderId="27" xfId="0" applyNumberFormat="1" applyFont="1" applyFill="1" applyBorder="1" applyAlignment="1">
      <alignment horizontal="center"/>
    </xf>
    <xf numFmtId="0" fontId="14" fillId="17" borderId="26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/>
    </xf>
    <xf numFmtId="0" fontId="12" fillId="17" borderId="9" xfId="0" applyFont="1" applyFill="1" applyBorder="1" applyAlignment="1">
      <alignment horizontal="center"/>
    </xf>
    <xf numFmtId="49" fontId="12" fillId="17" borderId="25" xfId="0" applyNumberFormat="1" applyFont="1" applyFill="1" applyBorder="1" applyAlignment="1">
      <alignment horizontal="center"/>
    </xf>
    <xf numFmtId="0" fontId="14" fillId="19" borderId="21" xfId="0" applyFont="1" applyFill="1" applyBorder="1" applyAlignment="1">
      <alignment horizontal="center" vertical="center"/>
    </xf>
    <xf numFmtId="0" fontId="1" fillId="19" borderId="29" xfId="0" applyFont="1" applyFill="1" applyBorder="1" applyAlignment="1">
      <alignment vertical="center" wrapText="1"/>
    </xf>
    <xf numFmtId="49" fontId="1" fillId="19" borderId="6" xfId="0" applyNumberFormat="1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vertical="center" wrapText="1"/>
    </xf>
    <xf numFmtId="49" fontId="9" fillId="19" borderId="23" xfId="0" applyNumberFormat="1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vertical="center" wrapText="1"/>
    </xf>
    <xf numFmtId="49" fontId="9" fillId="19" borderId="20" xfId="0" applyNumberFormat="1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vertical="center" wrapText="1"/>
    </xf>
    <xf numFmtId="49" fontId="9" fillId="19" borderId="1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19" borderId="5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/>
    </xf>
    <xf numFmtId="0" fontId="9" fillId="19" borderId="12" xfId="0" applyFont="1" applyFill="1" applyBorder="1" applyAlignment="1">
      <alignment horizontal="center"/>
    </xf>
    <xf numFmtId="49" fontId="12" fillId="19" borderId="5" xfId="0" applyNumberFormat="1" applyFont="1" applyFill="1" applyBorder="1" applyAlignment="1">
      <alignment horizontal="right"/>
    </xf>
    <xf numFmtId="49" fontId="12" fillId="8" borderId="25" xfId="0" applyNumberFormat="1" applyFont="1" applyFill="1" applyBorder="1" applyAlignment="1">
      <alignment horizontal="center"/>
    </xf>
    <xf numFmtId="49" fontId="12" fillId="8" borderId="27" xfId="0" applyNumberFormat="1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2" fillId="14" borderId="24" xfId="0" applyFont="1" applyFill="1" applyBorder="1" applyAlignment="1">
      <alignment horizontal="center" vertical="center" wrapText="1"/>
    </xf>
    <xf numFmtId="0" fontId="12" fillId="14" borderId="22" xfId="0" applyFont="1" applyFill="1" applyBorder="1" applyAlignment="1">
      <alignment horizontal="center" vertical="center" wrapText="1"/>
    </xf>
    <xf numFmtId="0" fontId="12" fillId="14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24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top"/>
    </xf>
    <xf numFmtId="0" fontId="8" fillId="14" borderId="25" xfId="0" applyFont="1" applyFill="1" applyBorder="1" applyAlignment="1">
      <alignment horizontal="center" vertical="top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12" fillId="7" borderId="10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center" vertical="top"/>
    </xf>
    <xf numFmtId="0" fontId="8" fillId="4" borderId="25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center"/>
    </xf>
    <xf numFmtId="0" fontId="8" fillId="11" borderId="16" xfId="0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left" wrapText="1"/>
    </xf>
    <xf numFmtId="0" fontId="15" fillId="15" borderId="16" xfId="0" applyFont="1" applyFill="1" applyBorder="1" applyAlignment="1">
      <alignment horizontal="left" wrapText="1"/>
    </xf>
    <xf numFmtId="0" fontId="15" fillId="15" borderId="31" xfId="0" applyFont="1" applyFill="1" applyBorder="1" applyAlignment="1">
      <alignment horizontal="left" wrapText="1"/>
    </xf>
    <xf numFmtId="0" fontId="8" fillId="15" borderId="11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13" xfId="0" applyBorder="1"/>
    <xf numFmtId="0" fontId="0" fillId="0" borderId="12" xfId="0" applyBorder="1"/>
    <xf numFmtId="0" fontId="0" fillId="0" borderId="34" xfId="0" applyBorder="1"/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9" fillId="0" borderId="1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19" borderId="15" xfId="0" applyFont="1" applyFill="1" applyBorder="1" applyAlignment="1">
      <alignment horizontal="center"/>
    </xf>
    <xf numFmtId="0" fontId="7" fillId="19" borderId="33" xfId="0" applyFont="1" applyFill="1" applyBorder="1" applyAlignment="1">
      <alignment horizontal="center"/>
    </xf>
    <xf numFmtId="0" fontId="7" fillId="19" borderId="32" xfId="0" applyFont="1" applyFill="1" applyBorder="1" applyAlignment="1">
      <alignment horizontal="center"/>
    </xf>
    <xf numFmtId="0" fontId="12" fillId="19" borderId="24" xfId="0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center" vertical="center"/>
    </xf>
    <xf numFmtId="0" fontId="12" fillId="19" borderId="23" xfId="0" applyFont="1" applyFill="1" applyBorder="1" applyAlignment="1">
      <alignment horizontal="center" vertical="center"/>
    </xf>
    <xf numFmtId="0" fontId="7" fillId="19" borderId="7" xfId="0" applyFont="1" applyFill="1" applyBorder="1" applyAlignment="1">
      <alignment horizontal="center"/>
    </xf>
    <xf numFmtId="0" fontId="7" fillId="19" borderId="0" xfId="0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19" borderId="24" xfId="0" applyFont="1" applyFill="1" applyBorder="1" applyAlignment="1">
      <alignment horizontal="center"/>
    </xf>
    <xf numFmtId="0" fontId="7" fillId="19" borderId="22" xfId="0" applyFont="1" applyFill="1" applyBorder="1" applyAlignment="1">
      <alignment horizontal="center"/>
    </xf>
    <xf numFmtId="0" fontId="7" fillId="19" borderId="23" xfId="0" applyFont="1" applyFill="1" applyBorder="1" applyAlignment="1">
      <alignment horizontal="center"/>
    </xf>
    <xf numFmtId="0" fontId="0" fillId="19" borderId="24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23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17" borderId="28" xfId="0" applyFont="1" applyFill="1" applyBorder="1" applyAlignment="1">
      <alignment horizontal="center" vertical="center" wrapText="1"/>
    </xf>
    <xf numFmtId="0" fontId="12" fillId="17" borderId="29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49" fontId="1" fillId="4" borderId="26" xfId="0" applyNumberFormat="1" applyFont="1" applyFill="1" applyBorder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2D050"/>
      <color rgb="FFED7D31"/>
      <color rgb="FFCC9900"/>
      <color rgb="FFFFCC00"/>
      <color rgb="FFCCFF66"/>
      <color rgb="FFCC6600"/>
      <color rgb="FF00CC66"/>
      <color rgb="FFBDD7EE"/>
      <color rgb="FFFFFF00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is.praha12.cz/registry/ren-gdpr/parcely/report_output.php?ID=2178368101&amp;REPORT=info" TargetMode="External"/><Relationship Id="rId1" Type="http://schemas.openxmlformats.org/officeDocument/2006/relationships/hyperlink" Target="https://gis.praha12.cz/registry/ren-gdpr/parcely/report_output.php?ID=52334681010&amp;REPORT=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zoomScale="90" zoomScaleNormal="90" workbookViewId="0">
      <pane ySplit="2" topLeftCell="A35" activePane="bottomLeft" state="frozen"/>
      <selection pane="bottomLeft" activeCell="N133" sqref="N133"/>
    </sheetView>
  </sheetViews>
  <sheetFormatPr defaultRowHeight="15.75" x14ac:dyDescent="0.25"/>
  <cols>
    <col min="1" max="1" width="17.42578125" style="8" customWidth="1"/>
    <col min="2" max="2" width="58.42578125" style="8" customWidth="1"/>
    <col min="3" max="5" width="10.5703125" style="12" customWidth="1"/>
    <col min="6" max="6" width="17" style="7" customWidth="1"/>
    <col min="7" max="7" width="42.42578125" style="6" customWidth="1"/>
    <col min="8" max="8" width="33.85546875" style="6" bestFit="1" customWidth="1"/>
    <col min="9" max="9" width="11.7109375" style="6" customWidth="1"/>
    <col min="10" max="10" width="11.7109375" style="5" customWidth="1"/>
    <col min="11" max="12" width="14.7109375" style="4" customWidth="1"/>
    <col min="13" max="13" width="23.28515625" style="3" customWidth="1"/>
    <col min="14" max="14" width="18" style="2" customWidth="1"/>
    <col min="15" max="15" width="10.85546875" style="1" customWidth="1"/>
  </cols>
  <sheetData>
    <row r="1" spans="1:15" ht="16.5" thickBot="1" x14ac:dyDescent="0.3">
      <c r="A1" s="343" t="s">
        <v>224</v>
      </c>
    </row>
    <row r="2" spans="1:15" ht="16.5" thickBot="1" x14ac:dyDescent="0.3">
      <c r="A2" s="426" t="s">
        <v>113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8"/>
      <c r="N2"/>
      <c r="O2"/>
    </row>
    <row r="3" spans="1:15" ht="51.75" thickBot="1" x14ac:dyDescent="0.3">
      <c r="A3" s="98" t="s">
        <v>29</v>
      </c>
      <c r="B3" s="103" t="s">
        <v>28</v>
      </c>
      <c r="C3" s="104" t="s">
        <v>37</v>
      </c>
      <c r="D3" s="104" t="s">
        <v>38</v>
      </c>
      <c r="E3" s="105" t="s">
        <v>41</v>
      </c>
      <c r="F3" s="106" t="s">
        <v>27</v>
      </c>
      <c r="G3" s="107" t="s">
        <v>26</v>
      </c>
      <c r="H3" s="98" t="s">
        <v>25</v>
      </c>
      <c r="I3" s="98" t="s">
        <v>24</v>
      </c>
      <c r="J3" s="108" t="s">
        <v>21</v>
      </c>
      <c r="K3" s="108" t="s">
        <v>20</v>
      </c>
      <c r="L3" s="109" t="s">
        <v>19</v>
      </c>
      <c r="O3"/>
    </row>
    <row r="4" spans="1:15" ht="16.5" thickBot="1" x14ac:dyDescent="0.3">
      <c r="A4" s="205" t="s">
        <v>62</v>
      </c>
      <c r="B4" s="214" t="s">
        <v>150</v>
      </c>
      <c r="C4" s="215">
        <v>2</v>
      </c>
      <c r="D4" s="216"/>
      <c r="E4" s="216"/>
      <c r="F4" s="217" t="s">
        <v>78</v>
      </c>
      <c r="G4" s="332" t="s">
        <v>211</v>
      </c>
      <c r="H4" s="331" t="s">
        <v>210</v>
      </c>
      <c r="I4" s="206" t="s">
        <v>96</v>
      </c>
      <c r="J4" s="207"/>
      <c r="K4" s="208"/>
      <c r="L4" s="208"/>
      <c r="O4"/>
    </row>
    <row r="5" spans="1:15" x14ac:dyDescent="0.25">
      <c r="A5" s="429" t="s">
        <v>30</v>
      </c>
      <c r="B5" s="218" t="s">
        <v>133</v>
      </c>
      <c r="C5" s="219">
        <v>2</v>
      </c>
      <c r="D5" s="220"/>
      <c r="E5" s="220"/>
      <c r="F5" s="221" t="s">
        <v>78</v>
      </c>
      <c r="G5" s="16" t="s">
        <v>124</v>
      </c>
      <c r="H5" s="50" t="s">
        <v>123</v>
      </c>
      <c r="I5" s="16" t="s">
        <v>71</v>
      </c>
      <c r="J5" s="168"/>
      <c r="K5" s="203"/>
      <c r="L5" s="173"/>
      <c r="O5"/>
    </row>
    <row r="6" spans="1:15" x14ac:dyDescent="0.25">
      <c r="A6" s="429"/>
      <c r="B6" s="224" t="s">
        <v>81</v>
      </c>
      <c r="C6" s="219">
        <v>1</v>
      </c>
      <c r="D6" s="220"/>
      <c r="E6" s="220"/>
      <c r="F6" s="337" t="s">
        <v>78</v>
      </c>
      <c r="G6" s="17" t="s">
        <v>125</v>
      </c>
      <c r="H6" s="18" t="s">
        <v>126</v>
      </c>
      <c r="I6" s="135" t="s">
        <v>71</v>
      </c>
      <c r="J6" s="174"/>
      <c r="K6" s="169"/>
      <c r="L6" s="169"/>
      <c r="O6"/>
    </row>
    <row r="7" spans="1:15" ht="16.5" thickBot="1" x14ac:dyDescent="0.3">
      <c r="A7" s="429"/>
      <c r="B7" s="218" t="s">
        <v>143</v>
      </c>
      <c r="C7" s="219">
        <v>3</v>
      </c>
      <c r="D7" s="220"/>
      <c r="E7" s="220"/>
      <c r="F7" s="235" t="s">
        <v>78</v>
      </c>
      <c r="G7" s="17" t="s">
        <v>127</v>
      </c>
      <c r="H7" s="137" t="s">
        <v>128</v>
      </c>
      <c r="I7" s="20" t="s">
        <v>71</v>
      </c>
      <c r="J7" s="175"/>
      <c r="K7" s="172"/>
      <c r="L7" s="172"/>
      <c r="N7" s="10"/>
      <c r="O7"/>
    </row>
    <row r="8" spans="1:15" x14ac:dyDescent="0.25">
      <c r="A8" s="430" t="s">
        <v>32</v>
      </c>
      <c r="B8" s="236" t="s">
        <v>137</v>
      </c>
      <c r="C8" s="237">
        <v>3</v>
      </c>
      <c r="D8" s="237"/>
      <c r="E8" s="238"/>
      <c r="F8" s="338" t="s">
        <v>78</v>
      </c>
      <c r="G8" s="23" t="s">
        <v>80</v>
      </c>
      <c r="H8" s="21" t="s">
        <v>79</v>
      </c>
      <c r="I8" s="182" t="s">
        <v>71</v>
      </c>
      <c r="J8" s="132"/>
      <c r="K8" s="14"/>
      <c r="L8" s="14"/>
      <c r="N8" s="10"/>
      <c r="O8"/>
    </row>
    <row r="9" spans="1:15" x14ac:dyDescent="0.25">
      <c r="A9" s="429"/>
      <c r="B9" s="281" t="s">
        <v>138</v>
      </c>
      <c r="C9" s="282"/>
      <c r="D9" s="282">
        <v>15</v>
      </c>
      <c r="E9" s="283"/>
      <c r="F9" s="280" t="s">
        <v>217</v>
      </c>
      <c r="G9" s="181" t="s">
        <v>80</v>
      </c>
      <c r="H9" s="21" t="s">
        <v>79</v>
      </c>
      <c r="I9" s="15" t="s">
        <v>71</v>
      </c>
      <c r="J9" s="133"/>
      <c r="K9" s="134"/>
      <c r="L9" s="134"/>
      <c r="N9" s="10"/>
      <c r="O9"/>
    </row>
    <row r="10" spans="1:15" ht="16.5" thickBot="1" x14ac:dyDescent="0.3">
      <c r="A10" s="164"/>
      <c r="B10" s="277" t="s">
        <v>139</v>
      </c>
      <c r="C10" s="278"/>
      <c r="D10" s="278">
        <v>7</v>
      </c>
      <c r="E10" s="279"/>
      <c r="F10" s="280" t="s">
        <v>217</v>
      </c>
      <c r="G10" s="181" t="s">
        <v>80</v>
      </c>
      <c r="H10" s="21" t="s">
        <v>79</v>
      </c>
      <c r="I10" s="183" t="s">
        <v>71</v>
      </c>
      <c r="J10" s="167"/>
      <c r="K10" s="70"/>
      <c r="L10" s="70"/>
      <c r="N10" s="10"/>
      <c r="O10"/>
    </row>
    <row r="11" spans="1:15" hidden="1" x14ac:dyDescent="0.25">
      <c r="A11" s="164"/>
      <c r="B11" s="165"/>
      <c r="C11" s="118"/>
      <c r="D11" s="118"/>
      <c r="E11" s="120"/>
      <c r="F11" s="119"/>
      <c r="G11" s="166"/>
      <c r="H11" s="21"/>
      <c r="I11" s="166"/>
      <c r="J11" s="167"/>
      <c r="K11" s="70"/>
      <c r="L11" s="70"/>
      <c r="N11" s="10"/>
      <c r="O11"/>
    </row>
    <row r="12" spans="1:15" ht="16.5" hidden="1" thickBot="1" x14ac:dyDescent="0.3">
      <c r="A12" s="164"/>
      <c r="B12" s="165"/>
      <c r="C12" s="118"/>
      <c r="D12" s="118"/>
      <c r="E12" s="120"/>
      <c r="F12" s="119"/>
      <c r="G12" s="166"/>
      <c r="H12" s="21"/>
      <c r="I12" s="166"/>
      <c r="J12" s="167"/>
      <c r="K12" s="70"/>
      <c r="L12" s="70"/>
      <c r="N12" s="10"/>
      <c r="O12"/>
    </row>
    <row r="13" spans="1:15" x14ac:dyDescent="0.25">
      <c r="A13" s="423" t="s">
        <v>35</v>
      </c>
      <c r="B13" s="246" t="s">
        <v>70</v>
      </c>
      <c r="C13" s="247">
        <v>2</v>
      </c>
      <c r="D13" s="247"/>
      <c r="E13" s="248"/>
      <c r="F13" s="249" t="s">
        <v>72</v>
      </c>
      <c r="G13" s="22" t="s">
        <v>69</v>
      </c>
      <c r="H13" s="72" t="s">
        <v>216</v>
      </c>
      <c r="I13" s="22" t="s">
        <v>71</v>
      </c>
      <c r="J13" s="138"/>
      <c r="K13" s="161"/>
      <c r="L13" s="14"/>
      <c r="M13" s="3" t="s">
        <v>73</v>
      </c>
      <c r="N13" s="10"/>
      <c r="O13"/>
    </row>
    <row r="14" spans="1:15" x14ac:dyDescent="0.25">
      <c r="A14" s="424"/>
      <c r="B14" s="284" t="s">
        <v>108</v>
      </c>
      <c r="C14" s="285"/>
      <c r="D14" s="285">
        <v>1</v>
      </c>
      <c r="E14" s="286"/>
      <c r="F14" s="280" t="s">
        <v>109</v>
      </c>
      <c r="G14" s="17" t="s">
        <v>107</v>
      </c>
      <c r="H14" s="16" t="s">
        <v>212</v>
      </c>
      <c r="I14" s="185" t="s">
        <v>71</v>
      </c>
      <c r="J14" s="209"/>
      <c r="K14" s="210"/>
      <c r="L14" s="134"/>
      <c r="N14" s="10"/>
      <c r="O14"/>
    </row>
    <row r="15" spans="1:15" x14ac:dyDescent="0.25">
      <c r="A15" s="424"/>
      <c r="B15" s="218" t="s">
        <v>145</v>
      </c>
      <c r="C15" s="220">
        <v>3</v>
      </c>
      <c r="D15" s="220"/>
      <c r="E15" s="219"/>
      <c r="F15" s="221" t="s">
        <v>78</v>
      </c>
      <c r="G15" s="17" t="s">
        <v>144</v>
      </c>
      <c r="H15" s="16" t="s">
        <v>214</v>
      </c>
      <c r="I15" s="185" t="s">
        <v>71</v>
      </c>
      <c r="J15" s="211"/>
      <c r="K15" s="212"/>
      <c r="L15" s="134"/>
      <c r="M15" s="3" t="s">
        <v>146</v>
      </c>
      <c r="N15" s="10"/>
      <c r="O15"/>
    </row>
    <row r="16" spans="1:15" x14ac:dyDescent="0.25">
      <c r="A16" s="424"/>
      <c r="B16" s="295" t="s">
        <v>74</v>
      </c>
      <c r="C16" s="296">
        <v>3</v>
      </c>
      <c r="D16" s="296"/>
      <c r="E16" s="297"/>
      <c r="F16" s="298" t="s">
        <v>190</v>
      </c>
      <c r="G16" s="17" t="s">
        <v>75</v>
      </c>
      <c r="H16" s="18" t="s">
        <v>215</v>
      </c>
      <c r="I16" s="136" t="s">
        <v>71</v>
      </c>
      <c r="J16" s="71"/>
      <c r="K16" s="213"/>
      <c r="L16" s="51"/>
      <c r="M16" s="3" t="s">
        <v>76</v>
      </c>
      <c r="N16" s="10"/>
      <c r="O16"/>
    </row>
    <row r="17" spans="1:15" x14ac:dyDescent="0.25">
      <c r="A17" s="424"/>
      <c r="B17" s="218" t="s">
        <v>147</v>
      </c>
      <c r="C17" s="222">
        <v>1</v>
      </c>
      <c r="D17" s="222"/>
      <c r="E17" s="223"/>
      <c r="F17" s="221" t="s">
        <v>78</v>
      </c>
      <c r="G17" s="17" t="s">
        <v>148</v>
      </c>
      <c r="H17" s="16" t="s">
        <v>213</v>
      </c>
      <c r="I17" s="185" t="s">
        <v>71</v>
      </c>
      <c r="J17" s="204"/>
      <c r="K17" s="134"/>
      <c r="L17" s="134"/>
      <c r="M17" s="3" t="s">
        <v>149</v>
      </c>
      <c r="N17" s="10"/>
      <c r="O17"/>
    </row>
    <row r="18" spans="1:15" ht="16.5" thickBot="1" x14ac:dyDescent="0.3">
      <c r="A18" s="425"/>
      <c r="B18" s="333" t="s">
        <v>222</v>
      </c>
      <c r="C18" s="334">
        <v>3</v>
      </c>
      <c r="D18" s="334"/>
      <c r="E18" s="335"/>
      <c r="F18" s="336" t="s">
        <v>223</v>
      </c>
      <c r="G18" s="128" t="s">
        <v>110</v>
      </c>
      <c r="H18" s="129" t="s">
        <v>213</v>
      </c>
      <c r="I18" s="130">
        <v>1</v>
      </c>
      <c r="J18" s="151"/>
      <c r="K18" s="131"/>
      <c r="L18" s="131"/>
      <c r="N18" s="10"/>
      <c r="O18"/>
    </row>
    <row r="19" spans="1:15" ht="14.25" customHeight="1" x14ac:dyDescent="0.25">
      <c r="A19" s="429" t="s">
        <v>160</v>
      </c>
      <c r="B19" s="246" t="s">
        <v>95</v>
      </c>
      <c r="C19" s="250">
        <v>1</v>
      </c>
      <c r="D19" s="251"/>
      <c r="E19" s="250"/>
      <c r="F19" s="249" t="s">
        <v>72</v>
      </c>
      <c r="G19" s="141" t="s">
        <v>94</v>
      </c>
      <c r="H19" s="50" t="s">
        <v>93</v>
      </c>
      <c r="I19" s="72" t="s">
        <v>71</v>
      </c>
      <c r="J19" s="179"/>
      <c r="K19" s="14"/>
      <c r="L19" s="14"/>
      <c r="N19" s="10"/>
      <c r="O19"/>
    </row>
    <row r="20" spans="1:15" ht="14.25" customHeight="1" x14ac:dyDescent="0.25">
      <c r="A20" s="429"/>
      <c r="B20" s="252" t="s">
        <v>102</v>
      </c>
      <c r="C20" s="250">
        <v>1</v>
      </c>
      <c r="D20" s="253"/>
      <c r="E20" s="250"/>
      <c r="F20" s="254" t="s">
        <v>72</v>
      </c>
      <c r="G20" s="141" t="s">
        <v>101</v>
      </c>
      <c r="H20" s="50" t="s">
        <v>100</v>
      </c>
      <c r="I20" s="16" t="s">
        <v>71</v>
      </c>
      <c r="J20" s="102"/>
      <c r="K20" s="70"/>
      <c r="L20" s="70"/>
      <c r="M20" s="3" t="s">
        <v>106</v>
      </c>
      <c r="N20" s="10"/>
      <c r="O20"/>
    </row>
    <row r="21" spans="1:15" ht="14.25" customHeight="1" x14ac:dyDescent="0.25">
      <c r="A21" s="429"/>
      <c r="B21" s="252" t="s">
        <v>153</v>
      </c>
      <c r="C21" s="255">
        <v>1</v>
      </c>
      <c r="D21" s="256"/>
      <c r="E21" s="255"/>
      <c r="F21" s="257" t="s">
        <v>72</v>
      </c>
      <c r="G21" s="186" t="s">
        <v>174</v>
      </c>
      <c r="H21" s="50" t="s">
        <v>157</v>
      </c>
      <c r="I21" s="18" t="s">
        <v>71</v>
      </c>
      <c r="J21" s="179"/>
      <c r="K21" s="134"/>
      <c r="L21" s="134"/>
      <c r="N21" s="10"/>
      <c r="O21"/>
    </row>
    <row r="22" spans="1:15" ht="14.25" customHeight="1" x14ac:dyDescent="0.25">
      <c r="A22" s="429"/>
      <c r="B22" s="224" t="s">
        <v>152</v>
      </c>
      <c r="C22" s="225">
        <v>2</v>
      </c>
      <c r="D22" s="226"/>
      <c r="E22" s="225"/>
      <c r="F22" s="227" t="s">
        <v>78</v>
      </c>
      <c r="G22" s="186" t="s">
        <v>162</v>
      </c>
      <c r="H22" s="50" t="s">
        <v>163</v>
      </c>
      <c r="I22" s="16" t="s">
        <v>71</v>
      </c>
      <c r="J22" s="102"/>
      <c r="K22" s="70"/>
      <c r="L22" s="70"/>
      <c r="N22" s="10"/>
      <c r="O22"/>
    </row>
    <row r="23" spans="1:15" ht="14.25" customHeight="1" x14ac:dyDescent="0.25">
      <c r="A23" s="429"/>
      <c r="B23" s="252" t="s">
        <v>176</v>
      </c>
      <c r="C23" s="255">
        <v>3</v>
      </c>
      <c r="D23" s="256"/>
      <c r="E23" s="255"/>
      <c r="F23" s="258" t="s">
        <v>72</v>
      </c>
      <c r="G23" s="186" t="s">
        <v>162</v>
      </c>
      <c r="H23" s="50" t="s">
        <v>163</v>
      </c>
      <c r="I23" s="16" t="s">
        <v>71</v>
      </c>
      <c r="J23" s="102"/>
      <c r="K23" s="70"/>
      <c r="L23" s="70"/>
      <c r="N23" s="10"/>
      <c r="O23"/>
    </row>
    <row r="24" spans="1:15" ht="14.25" customHeight="1" x14ac:dyDescent="0.25">
      <c r="A24" s="429"/>
      <c r="B24" s="224" t="s">
        <v>99</v>
      </c>
      <c r="C24" s="225">
        <v>1</v>
      </c>
      <c r="D24" s="226"/>
      <c r="E24" s="225"/>
      <c r="F24" s="221" t="s">
        <v>78</v>
      </c>
      <c r="G24" s="186" t="s">
        <v>162</v>
      </c>
      <c r="H24" s="50" t="s">
        <v>163</v>
      </c>
      <c r="I24" s="16" t="s">
        <v>71</v>
      </c>
      <c r="J24" s="102"/>
      <c r="K24" s="70"/>
      <c r="L24" s="70"/>
      <c r="N24" s="10"/>
      <c r="O24"/>
    </row>
    <row r="25" spans="1:15" ht="14.25" customHeight="1" x14ac:dyDescent="0.25">
      <c r="A25" s="429"/>
      <c r="B25" s="228" t="s">
        <v>140</v>
      </c>
      <c r="C25" s="229">
        <v>2</v>
      </c>
      <c r="D25" s="230"/>
      <c r="E25" s="229"/>
      <c r="F25" s="227" t="s">
        <v>78</v>
      </c>
      <c r="G25" s="188" t="s">
        <v>155</v>
      </c>
      <c r="H25" s="50" t="s">
        <v>156</v>
      </c>
      <c r="I25" s="18" t="s">
        <v>71</v>
      </c>
      <c r="J25" s="179"/>
      <c r="K25" s="134"/>
      <c r="L25" s="134"/>
      <c r="N25" s="10"/>
      <c r="O25"/>
    </row>
    <row r="26" spans="1:15" ht="14.25" customHeight="1" thickBot="1" x14ac:dyDescent="0.3">
      <c r="A26" s="429"/>
      <c r="B26" s="231" t="s">
        <v>152</v>
      </c>
      <c r="C26" s="229">
        <v>1</v>
      </c>
      <c r="D26" s="230"/>
      <c r="E26" s="229"/>
      <c r="F26" s="227" t="s">
        <v>78</v>
      </c>
      <c r="G26" s="188" t="s">
        <v>158</v>
      </c>
      <c r="H26" s="20" t="s">
        <v>159</v>
      </c>
      <c r="I26" s="18" t="s">
        <v>71</v>
      </c>
      <c r="J26" s="179"/>
      <c r="K26" s="134"/>
      <c r="L26" s="134"/>
      <c r="N26" s="10"/>
      <c r="O26"/>
    </row>
    <row r="27" spans="1:15" s="13" customFormat="1" x14ac:dyDescent="0.25">
      <c r="A27" s="443" t="s">
        <v>36</v>
      </c>
      <c r="B27" s="314" t="s">
        <v>90</v>
      </c>
      <c r="C27" s="315">
        <v>1</v>
      </c>
      <c r="D27" s="315"/>
      <c r="E27" s="316"/>
      <c r="F27" s="317" t="s">
        <v>202</v>
      </c>
      <c r="G27" s="160" t="s">
        <v>91</v>
      </c>
      <c r="H27" s="50" t="s">
        <v>92</v>
      </c>
      <c r="I27" s="72" t="s">
        <v>71</v>
      </c>
      <c r="J27" s="138"/>
      <c r="K27" s="161"/>
      <c r="L27" s="161"/>
      <c r="M27" s="3"/>
      <c r="N27" s="10"/>
      <c r="O27"/>
    </row>
    <row r="28" spans="1:15" s="13" customFormat="1" x14ac:dyDescent="0.25">
      <c r="A28" s="444"/>
      <c r="B28" s="224" t="s">
        <v>99</v>
      </c>
      <c r="C28" s="230">
        <v>1</v>
      </c>
      <c r="D28" s="230"/>
      <c r="E28" s="229"/>
      <c r="F28" s="227" t="s">
        <v>78</v>
      </c>
      <c r="G28" s="141" t="s">
        <v>98</v>
      </c>
      <c r="H28" s="50" t="s">
        <v>97</v>
      </c>
      <c r="I28" s="18" t="s">
        <v>71</v>
      </c>
      <c r="J28" s="153"/>
      <c r="K28" s="134"/>
      <c r="L28" s="134"/>
      <c r="M28" s="3"/>
      <c r="N28" s="10"/>
      <c r="O28"/>
    </row>
    <row r="29" spans="1:15" s="13" customFormat="1" x14ac:dyDescent="0.25">
      <c r="A29" s="444"/>
      <c r="B29" s="322" t="s">
        <v>165</v>
      </c>
      <c r="C29" s="311">
        <v>1</v>
      </c>
      <c r="D29" s="311"/>
      <c r="E29" s="312"/>
      <c r="F29" s="313" t="s">
        <v>199</v>
      </c>
      <c r="G29" s="141" t="s">
        <v>154</v>
      </c>
      <c r="H29" s="50" t="s">
        <v>164</v>
      </c>
      <c r="I29" s="18" t="s">
        <v>71</v>
      </c>
      <c r="J29" s="153"/>
      <c r="K29" s="134"/>
      <c r="L29" s="134"/>
      <c r="M29" s="3"/>
      <c r="N29" s="10"/>
      <c r="O29"/>
    </row>
    <row r="30" spans="1:15" s="13" customFormat="1" ht="16.5" thickBot="1" x14ac:dyDescent="0.3">
      <c r="A30" s="444"/>
      <c r="B30" s="232" t="s">
        <v>140</v>
      </c>
      <c r="C30" s="233">
        <v>1</v>
      </c>
      <c r="D30" s="234"/>
      <c r="E30" s="233"/>
      <c r="F30" s="235" t="s">
        <v>78</v>
      </c>
      <c r="G30" s="199" t="s">
        <v>175</v>
      </c>
      <c r="H30" s="200" t="s">
        <v>159</v>
      </c>
      <c r="I30" s="20" t="s">
        <v>71</v>
      </c>
      <c r="J30" s="201"/>
      <c r="K30" s="25"/>
      <c r="L30" s="25"/>
      <c r="M30" s="3"/>
      <c r="N30" s="10"/>
      <c r="O30"/>
    </row>
    <row r="31" spans="1:15" s="11" customFormat="1" x14ac:dyDescent="0.25">
      <c r="A31" s="440" t="s">
        <v>33</v>
      </c>
      <c r="B31" s="318" t="s">
        <v>114</v>
      </c>
      <c r="C31" s="319">
        <v>1</v>
      </c>
      <c r="D31" s="319"/>
      <c r="E31" s="320"/>
      <c r="F31" s="321" t="s">
        <v>201</v>
      </c>
      <c r="G31" s="17" t="s">
        <v>111</v>
      </c>
      <c r="H31" s="16" t="s">
        <v>112</v>
      </c>
      <c r="I31" s="16" t="s">
        <v>117</v>
      </c>
      <c r="J31" s="168"/>
      <c r="K31" s="203"/>
      <c r="L31" s="169"/>
      <c r="M31" s="3"/>
      <c r="N31" s="10"/>
    </row>
    <row r="32" spans="1:15" s="11" customFormat="1" x14ac:dyDescent="0.25">
      <c r="A32" s="441"/>
      <c r="B32" s="284" t="s">
        <v>134</v>
      </c>
      <c r="C32" s="285"/>
      <c r="D32" s="285">
        <v>4</v>
      </c>
      <c r="E32" s="286"/>
      <c r="F32" s="287" t="s">
        <v>103</v>
      </c>
      <c r="G32" s="17" t="s">
        <v>135</v>
      </c>
      <c r="H32" s="16" t="s">
        <v>136</v>
      </c>
      <c r="I32" s="135" t="s">
        <v>71</v>
      </c>
      <c r="J32" s="180"/>
      <c r="K32" s="169"/>
      <c r="L32" s="202"/>
      <c r="M32" s="3"/>
      <c r="N32" s="10"/>
    </row>
    <row r="33" spans="1:15" ht="16.5" thickBot="1" x14ac:dyDescent="0.3">
      <c r="A33" s="442"/>
      <c r="B33" s="218" t="s">
        <v>132</v>
      </c>
      <c r="C33" s="220">
        <v>1</v>
      </c>
      <c r="D33" s="220"/>
      <c r="E33" s="219"/>
      <c r="F33" s="235" t="s">
        <v>77</v>
      </c>
      <c r="G33" s="17" t="s">
        <v>129</v>
      </c>
      <c r="H33" s="16" t="s">
        <v>130</v>
      </c>
      <c r="I33" s="20" t="s">
        <v>131</v>
      </c>
      <c r="J33" s="170"/>
      <c r="K33" s="171"/>
      <c r="L33" s="172"/>
      <c r="N33" s="9"/>
      <c r="O33"/>
    </row>
    <row r="34" spans="1:15" x14ac:dyDescent="0.25">
      <c r="A34" s="430" t="s">
        <v>34</v>
      </c>
      <c r="B34" s="236" t="s">
        <v>140</v>
      </c>
      <c r="C34" s="237">
        <v>1</v>
      </c>
      <c r="D34" s="237"/>
      <c r="E34" s="238">
        <v>1</v>
      </c>
      <c r="F34" s="239" t="s">
        <v>78</v>
      </c>
      <c r="G34" s="184" t="s">
        <v>141</v>
      </c>
      <c r="H34" s="182" t="s">
        <v>142</v>
      </c>
      <c r="I34" s="22" t="s">
        <v>117</v>
      </c>
      <c r="J34" s="73"/>
      <c r="K34" s="14"/>
      <c r="L34" s="14"/>
      <c r="N34" s="9"/>
      <c r="O34"/>
    </row>
    <row r="35" spans="1:15" x14ac:dyDescent="0.25">
      <c r="A35" s="429"/>
      <c r="B35" s="299" t="s">
        <v>74</v>
      </c>
      <c r="C35" s="300">
        <v>1</v>
      </c>
      <c r="D35" s="300"/>
      <c r="E35" s="301">
        <v>1</v>
      </c>
      <c r="F35" s="302" t="s">
        <v>190</v>
      </c>
      <c r="G35" s="197" t="s">
        <v>191</v>
      </c>
      <c r="H35" s="198" t="s">
        <v>192</v>
      </c>
      <c r="I35" s="185" t="s">
        <v>117</v>
      </c>
      <c r="J35" s="102"/>
      <c r="K35" s="70"/>
      <c r="L35" s="51"/>
      <c r="N35" s="9"/>
      <c r="O35"/>
    </row>
    <row r="36" spans="1:15" x14ac:dyDescent="0.25">
      <c r="A36" s="429"/>
      <c r="B36" s="240" t="s">
        <v>115</v>
      </c>
      <c r="C36" s="230">
        <v>1</v>
      </c>
      <c r="D36" s="230"/>
      <c r="E36" s="229">
        <v>1</v>
      </c>
      <c r="F36" s="241" t="s">
        <v>78</v>
      </c>
      <c r="G36" s="178" t="s">
        <v>116</v>
      </c>
      <c r="H36" s="163" t="s">
        <v>119</v>
      </c>
      <c r="I36" s="136" t="s">
        <v>117</v>
      </c>
      <c r="J36" s="179"/>
      <c r="K36" s="134"/>
      <c r="L36" s="134"/>
      <c r="M36" s="3" t="s">
        <v>120</v>
      </c>
      <c r="N36" s="9"/>
      <c r="O36"/>
    </row>
    <row r="37" spans="1:15" x14ac:dyDescent="0.25">
      <c r="A37" s="429"/>
      <c r="B37" s="240" t="s">
        <v>115</v>
      </c>
      <c r="C37" s="230">
        <v>1</v>
      </c>
      <c r="D37" s="230"/>
      <c r="E37" s="229"/>
      <c r="F37" s="241" t="s">
        <v>78</v>
      </c>
      <c r="G37" s="178" t="s">
        <v>121</v>
      </c>
      <c r="H37" s="163" t="s">
        <v>122</v>
      </c>
      <c r="I37" s="136" t="s">
        <v>71</v>
      </c>
      <c r="J37" s="179"/>
      <c r="K37" s="134"/>
      <c r="L37" s="134"/>
      <c r="N37" s="9"/>
      <c r="O37"/>
    </row>
    <row r="38" spans="1:15" ht="16.5" thickBot="1" x14ac:dyDescent="0.3">
      <c r="A38" s="431"/>
      <c r="B38" s="232" t="s">
        <v>115</v>
      </c>
      <c r="C38" s="234">
        <v>1</v>
      </c>
      <c r="D38" s="234"/>
      <c r="E38" s="233">
        <v>1</v>
      </c>
      <c r="F38" s="242" t="s">
        <v>78</v>
      </c>
      <c r="G38" s="176" t="s">
        <v>118</v>
      </c>
      <c r="H38" s="177" t="s">
        <v>119</v>
      </c>
      <c r="I38" s="177" t="s">
        <v>117</v>
      </c>
      <c r="J38" s="87"/>
      <c r="K38" s="25"/>
      <c r="L38" s="25"/>
      <c r="N38" s="10"/>
      <c r="O38"/>
    </row>
    <row r="39" spans="1:15" x14ac:dyDescent="0.25">
      <c r="A39" s="432" t="s">
        <v>31</v>
      </c>
      <c r="B39" s="259" t="s">
        <v>82</v>
      </c>
      <c r="C39" s="251">
        <v>1</v>
      </c>
      <c r="D39" s="260"/>
      <c r="E39" s="261"/>
      <c r="F39" s="262" t="s">
        <v>72</v>
      </c>
      <c r="G39" s="189" t="s">
        <v>85</v>
      </c>
      <c r="H39" s="17" t="s">
        <v>84</v>
      </c>
      <c r="I39" s="193" t="s">
        <v>71</v>
      </c>
      <c r="J39" s="146"/>
      <c r="K39" s="14"/>
      <c r="L39" s="14"/>
      <c r="M39" s="3" t="s">
        <v>83</v>
      </c>
      <c r="N39" s="9"/>
      <c r="O39"/>
    </row>
    <row r="40" spans="1:15" x14ac:dyDescent="0.25">
      <c r="A40" s="433"/>
      <c r="B40" s="263" t="s">
        <v>86</v>
      </c>
      <c r="C40" s="253">
        <v>1</v>
      </c>
      <c r="D40" s="250"/>
      <c r="E40" s="253"/>
      <c r="F40" s="264" t="s">
        <v>72</v>
      </c>
      <c r="G40" s="152" t="s">
        <v>87</v>
      </c>
      <c r="H40" s="17" t="s">
        <v>88</v>
      </c>
      <c r="I40" s="191" t="s">
        <v>71</v>
      </c>
      <c r="J40" s="147"/>
      <c r="K40" s="134"/>
      <c r="L40" s="134"/>
      <c r="M40" s="3" t="s">
        <v>89</v>
      </c>
      <c r="N40" s="9"/>
      <c r="O40"/>
    </row>
    <row r="41" spans="1:15" x14ac:dyDescent="0.25">
      <c r="A41" s="433"/>
      <c r="B41" s="288" t="s">
        <v>161</v>
      </c>
      <c r="C41" s="282"/>
      <c r="D41" s="283">
        <v>3</v>
      </c>
      <c r="E41" s="282"/>
      <c r="F41" s="289" t="s">
        <v>200</v>
      </c>
      <c r="G41" s="162" t="s">
        <v>105</v>
      </c>
      <c r="H41" s="17" t="s">
        <v>104</v>
      </c>
      <c r="I41" s="193" t="s">
        <v>71</v>
      </c>
      <c r="J41" s="147"/>
      <c r="K41" s="134"/>
      <c r="L41" s="134"/>
      <c r="M41" s="3" t="s">
        <v>106</v>
      </c>
      <c r="N41" s="9"/>
      <c r="O41"/>
    </row>
    <row r="42" spans="1:15" x14ac:dyDescent="0.25">
      <c r="A42" s="433"/>
      <c r="B42" s="252" t="s">
        <v>176</v>
      </c>
      <c r="C42" s="256">
        <v>2</v>
      </c>
      <c r="D42" s="265"/>
      <c r="E42" s="266">
        <v>1</v>
      </c>
      <c r="F42" s="267" t="s">
        <v>72</v>
      </c>
      <c r="G42" s="190" t="s">
        <v>193</v>
      </c>
      <c r="H42" s="141" t="s">
        <v>151</v>
      </c>
      <c r="I42" s="193" t="s">
        <v>181</v>
      </c>
      <c r="J42" s="134"/>
      <c r="K42" s="134"/>
      <c r="L42" s="196"/>
      <c r="N42" s="9"/>
      <c r="O42"/>
    </row>
    <row r="43" spans="1:15" x14ac:dyDescent="0.25">
      <c r="A43" s="433"/>
      <c r="B43" s="263" t="s">
        <v>82</v>
      </c>
      <c r="C43" s="256">
        <v>6</v>
      </c>
      <c r="D43" s="265"/>
      <c r="E43" s="266">
        <v>6</v>
      </c>
      <c r="F43" s="262" t="s">
        <v>72</v>
      </c>
      <c r="G43" s="190" t="s">
        <v>194</v>
      </c>
      <c r="H43" s="141" t="s">
        <v>185</v>
      </c>
      <c r="I43" s="193" t="s">
        <v>117</v>
      </c>
      <c r="J43" s="134"/>
      <c r="K43" s="134"/>
      <c r="L43" s="196"/>
      <c r="N43" s="9"/>
      <c r="O43"/>
    </row>
    <row r="44" spans="1:15" x14ac:dyDescent="0.25">
      <c r="A44" s="433"/>
      <c r="B44" s="290" t="s">
        <v>182</v>
      </c>
      <c r="C44" s="291"/>
      <c r="D44" s="292">
        <v>6</v>
      </c>
      <c r="E44" s="293"/>
      <c r="F44" s="289" t="s">
        <v>200</v>
      </c>
      <c r="G44" s="190" t="s">
        <v>195</v>
      </c>
      <c r="H44" s="141" t="s">
        <v>186</v>
      </c>
      <c r="I44" s="193" t="s">
        <v>71</v>
      </c>
      <c r="J44" s="134"/>
      <c r="K44" s="134"/>
      <c r="L44" s="196"/>
      <c r="N44" s="9"/>
      <c r="O44"/>
    </row>
    <row r="45" spans="1:15" x14ac:dyDescent="0.25">
      <c r="A45" s="433"/>
      <c r="B45" s="252" t="s">
        <v>176</v>
      </c>
      <c r="C45" s="256">
        <v>2</v>
      </c>
      <c r="D45" s="265"/>
      <c r="E45" s="266">
        <v>2</v>
      </c>
      <c r="F45" s="268" t="s">
        <v>72</v>
      </c>
      <c r="G45" s="190" t="s">
        <v>196</v>
      </c>
      <c r="H45" s="141" t="s">
        <v>187</v>
      </c>
      <c r="I45" s="191" t="s">
        <v>117</v>
      </c>
      <c r="J45" s="134"/>
      <c r="K45" s="134"/>
      <c r="L45" s="196"/>
      <c r="N45" s="9"/>
      <c r="O45"/>
    </row>
    <row r="46" spans="1:15" x14ac:dyDescent="0.25">
      <c r="A46" s="433"/>
      <c r="B46" s="269" t="s">
        <v>183</v>
      </c>
      <c r="C46" s="253">
        <v>2</v>
      </c>
      <c r="D46" s="270"/>
      <c r="E46" s="271"/>
      <c r="F46" s="268" t="s">
        <v>72</v>
      </c>
      <c r="G46" s="162" t="s">
        <v>198</v>
      </c>
      <c r="H46" s="18" t="s">
        <v>166</v>
      </c>
      <c r="I46" s="193" t="s">
        <v>71</v>
      </c>
      <c r="J46" s="147"/>
      <c r="K46" s="134"/>
      <c r="L46" s="134"/>
      <c r="M46" s="192"/>
      <c r="N46" s="9"/>
      <c r="O46"/>
    </row>
    <row r="47" spans="1:15" x14ac:dyDescent="0.25">
      <c r="A47" s="433"/>
      <c r="B47" s="252" t="s">
        <v>153</v>
      </c>
      <c r="C47" s="253">
        <v>3</v>
      </c>
      <c r="D47" s="250"/>
      <c r="E47" s="253"/>
      <c r="F47" s="272" t="s">
        <v>72</v>
      </c>
      <c r="G47" s="162" t="s">
        <v>218</v>
      </c>
      <c r="H47" s="187" t="s">
        <v>170</v>
      </c>
      <c r="I47" s="193" t="s">
        <v>71</v>
      </c>
      <c r="J47" s="147"/>
      <c r="K47" s="134"/>
      <c r="L47" s="134"/>
      <c r="N47" s="9"/>
      <c r="O47"/>
    </row>
    <row r="48" spans="1:15" x14ac:dyDescent="0.25">
      <c r="A48" s="433"/>
      <c r="B48" s="252" t="s">
        <v>184</v>
      </c>
      <c r="C48" s="253">
        <v>2</v>
      </c>
      <c r="D48" s="270"/>
      <c r="E48" s="271">
        <v>1</v>
      </c>
      <c r="F48" s="273" t="s">
        <v>72</v>
      </c>
      <c r="G48" s="162" t="s">
        <v>219</v>
      </c>
      <c r="H48" s="141" t="s">
        <v>178</v>
      </c>
      <c r="I48" s="193" t="s">
        <v>181</v>
      </c>
      <c r="J48" s="147"/>
      <c r="K48" s="134"/>
      <c r="L48" s="134"/>
      <c r="N48" s="9"/>
      <c r="O48"/>
    </row>
    <row r="49" spans="1:15" x14ac:dyDescent="0.25">
      <c r="A49" s="433"/>
      <c r="B49" s="252" t="s">
        <v>179</v>
      </c>
      <c r="C49" s="253">
        <v>1</v>
      </c>
      <c r="D49" s="270"/>
      <c r="E49" s="271"/>
      <c r="F49" s="272" t="s">
        <v>72</v>
      </c>
      <c r="G49" s="162" t="s">
        <v>188</v>
      </c>
      <c r="H49" s="141" t="s">
        <v>177</v>
      </c>
      <c r="I49" s="193" t="s">
        <v>117</v>
      </c>
      <c r="J49" s="147"/>
      <c r="K49" s="134"/>
      <c r="L49" s="134"/>
      <c r="N49" s="9"/>
      <c r="O49"/>
    </row>
    <row r="50" spans="1:15" ht="15.75" customHeight="1" x14ac:dyDescent="0.35">
      <c r="A50" s="433"/>
      <c r="B50" s="252" t="s">
        <v>176</v>
      </c>
      <c r="C50" s="253">
        <v>2</v>
      </c>
      <c r="D50" s="270"/>
      <c r="E50" s="271"/>
      <c r="F50" s="273" t="s">
        <v>72</v>
      </c>
      <c r="G50" s="162" t="s">
        <v>220</v>
      </c>
      <c r="H50" s="141" t="s">
        <v>171</v>
      </c>
      <c r="I50" s="193" t="s">
        <v>71</v>
      </c>
      <c r="J50" s="147"/>
      <c r="K50" s="134"/>
      <c r="L50" s="134"/>
      <c r="N50" s="194" t="s">
        <v>167</v>
      </c>
      <c r="O50"/>
    </row>
    <row r="51" spans="1:15" x14ac:dyDescent="0.25">
      <c r="A51" s="433"/>
      <c r="B51" s="290" t="s">
        <v>182</v>
      </c>
      <c r="C51" s="282"/>
      <c r="D51" s="294">
        <v>8</v>
      </c>
      <c r="E51" s="294"/>
      <c r="F51" s="289" t="s">
        <v>200</v>
      </c>
      <c r="G51" s="162" t="s">
        <v>221</v>
      </c>
      <c r="H51" s="141" t="s">
        <v>180</v>
      </c>
      <c r="I51" s="193" t="s">
        <v>71</v>
      </c>
      <c r="J51" s="147"/>
      <c r="K51" s="134"/>
      <c r="L51" s="134"/>
      <c r="M51" s="192"/>
      <c r="N51" s="9"/>
      <c r="O51"/>
    </row>
    <row r="52" spans="1:15" x14ac:dyDescent="0.25">
      <c r="A52" s="433"/>
      <c r="B52" s="263" t="s">
        <v>82</v>
      </c>
      <c r="C52" s="253">
        <v>6</v>
      </c>
      <c r="D52" s="270"/>
      <c r="E52" s="271"/>
      <c r="F52" s="262" t="s">
        <v>72</v>
      </c>
      <c r="G52" s="162" t="s">
        <v>197</v>
      </c>
      <c r="H52" s="141" t="s">
        <v>172</v>
      </c>
      <c r="I52" s="191" t="s">
        <v>71</v>
      </c>
      <c r="J52" s="147"/>
      <c r="K52" s="134"/>
      <c r="L52" s="134"/>
      <c r="N52" s="9"/>
      <c r="O52"/>
    </row>
    <row r="53" spans="1:15" x14ac:dyDescent="0.25">
      <c r="A53" s="433"/>
      <c r="B53" s="252" t="s">
        <v>153</v>
      </c>
      <c r="C53" s="253">
        <v>2</v>
      </c>
      <c r="D53" s="270"/>
      <c r="E53" s="271"/>
      <c r="F53" s="273" t="s">
        <v>72</v>
      </c>
      <c r="G53" s="162" t="s">
        <v>168</v>
      </c>
      <c r="H53" s="141" t="s">
        <v>189</v>
      </c>
      <c r="I53" s="193" t="s">
        <v>71</v>
      </c>
      <c r="J53" s="147"/>
      <c r="K53" s="134"/>
      <c r="L53" s="134"/>
      <c r="N53" s="9"/>
      <c r="O53"/>
    </row>
    <row r="54" spans="1:15" x14ac:dyDescent="0.25">
      <c r="A54" s="433"/>
      <c r="B54" s="252" t="s">
        <v>184</v>
      </c>
      <c r="C54" s="253">
        <v>2</v>
      </c>
      <c r="D54" s="270"/>
      <c r="E54" s="271"/>
      <c r="F54" s="273" t="s">
        <v>72</v>
      </c>
      <c r="G54" s="162" t="s">
        <v>168</v>
      </c>
      <c r="H54" s="141" t="s">
        <v>189</v>
      </c>
      <c r="I54" s="193" t="s">
        <v>71</v>
      </c>
      <c r="J54" s="147"/>
      <c r="K54" s="134"/>
      <c r="L54" s="134"/>
      <c r="N54" s="9"/>
      <c r="O54"/>
    </row>
    <row r="55" spans="1:15" ht="16.5" thickBot="1" x14ac:dyDescent="0.3">
      <c r="A55" s="433"/>
      <c r="B55" s="228" t="s">
        <v>140</v>
      </c>
      <c r="C55" s="230">
        <v>1</v>
      </c>
      <c r="D55" s="243"/>
      <c r="E55" s="244">
        <v>1</v>
      </c>
      <c r="F55" s="245" t="s">
        <v>78</v>
      </c>
      <c r="G55" s="162" t="s">
        <v>169</v>
      </c>
      <c r="H55" s="141" t="s">
        <v>173</v>
      </c>
      <c r="I55" s="191" t="s">
        <v>117</v>
      </c>
      <c r="J55" s="147"/>
      <c r="K55" s="134"/>
      <c r="L55" s="134"/>
      <c r="M55" s="192"/>
      <c r="N55" s="9"/>
      <c r="O55"/>
    </row>
    <row r="56" spans="1:15" x14ac:dyDescent="0.25">
      <c r="A56" s="110"/>
      <c r="B56" s="154" t="s">
        <v>39</v>
      </c>
      <c r="C56" s="53">
        <f>SUM(C4:C55)</f>
        <v>79</v>
      </c>
      <c r="D56" s="23"/>
      <c r="E56" s="140">
        <f>SUM(E4:E55)</f>
        <v>15</v>
      </c>
      <c r="F56" s="26"/>
      <c r="G56" s="142"/>
      <c r="H56" s="144"/>
      <c r="I56" s="27"/>
      <c r="J56" s="148"/>
      <c r="K56" s="52"/>
      <c r="L56" s="52"/>
      <c r="M56" s="195"/>
      <c r="N56"/>
      <c r="O56"/>
    </row>
    <row r="57" spans="1:15" ht="16.5" thickBot="1" x14ac:dyDescent="0.3">
      <c r="A57" s="111"/>
      <c r="B57" s="155" t="s">
        <v>40</v>
      </c>
      <c r="C57" s="24"/>
      <c r="D57" s="54">
        <f>SUM(D4:D55)</f>
        <v>44</v>
      </c>
      <c r="E57" s="19"/>
      <c r="F57" s="143"/>
      <c r="G57" s="49"/>
      <c r="H57" s="145"/>
      <c r="I57" s="139"/>
      <c r="J57" s="35"/>
      <c r="K57" s="149"/>
      <c r="L57" s="150"/>
      <c r="M57" s="195"/>
      <c r="N57"/>
      <c r="O57"/>
    </row>
    <row r="58" spans="1:15" ht="16.5" thickBot="1" x14ac:dyDescent="0.3">
      <c r="A58" s="101" t="s">
        <v>47</v>
      </c>
      <c r="B58" s="156"/>
      <c r="C58" s="28"/>
      <c r="D58" s="28"/>
      <c r="E58" s="28"/>
      <c r="F58" s="29"/>
      <c r="G58" s="28"/>
      <c r="H58" s="28"/>
      <c r="I58" s="30"/>
      <c r="J58" s="31"/>
      <c r="K58" s="32">
        <f>SUM(K4:K55)</f>
        <v>0</v>
      </c>
      <c r="L58" s="33">
        <f>K58*1.21</f>
        <v>0</v>
      </c>
      <c r="N58"/>
      <c r="O58"/>
    </row>
    <row r="59" spans="1:15" ht="16.5" customHeight="1" thickBot="1" x14ac:dyDescent="0.3">
      <c r="A59" s="19"/>
      <c r="B59" s="157"/>
      <c r="C59" s="19"/>
      <c r="D59" s="19"/>
      <c r="E59" s="19"/>
      <c r="F59" s="34"/>
      <c r="G59" s="19"/>
      <c r="H59" s="19"/>
      <c r="I59" s="19"/>
      <c r="J59" s="35"/>
      <c r="K59" s="34"/>
      <c r="L59" s="34"/>
      <c r="N59"/>
      <c r="O59"/>
    </row>
    <row r="60" spans="1:15" ht="16.5" customHeight="1" thickBot="1" x14ac:dyDescent="0.3">
      <c r="A60" s="434" t="s">
        <v>68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6"/>
      <c r="N60"/>
      <c r="O60"/>
    </row>
    <row r="61" spans="1:15" ht="16.5" thickBot="1" x14ac:dyDescent="0.3">
      <c r="A61" s="112" t="s">
        <v>60</v>
      </c>
      <c r="B61" s="36" t="s">
        <v>48</v>
      </c>
      <c r="C61" s="437" t="s">
        <v>23</v>
      </c>
      <c r="D61" s="438"/>
      <c r="E61" s="439"/>
      <c r="F61" s="88" t="s">
        <v>22</v>
      </c>
      <c r="G61" s="437"/>
      <c r="H61" s="438"/>
      <c r="I61" s="439"/>
      <c r="J61" s="89" t="s">
        <v>21</v>
      </c>
      <c r="K61" s="90" t="s">
        <v>20</v>
      </c>
      <c r="L61" s="90" t="s">
        <v>19</v>
      </c>
      <c r="N61"/>
      <c r="O61"/>
    </row>
    <row r="62" spans="1:15" ht="31.5" x14ac:dyDescent="0.25">
      <c r="A62" s="365" t="s">
        <v>18</v>
      </c>
      <c r="B62" s="121" t="s">
        <v>50</v>
      </c>
      <c r="C62" s="370">
        <v>4</v>
      </c>
      <c r="D62" s="371"/>
      <c r="E62" s="372"/>
      <c r="F62" s="80" t="s">
        <v>3</v>
      </c>
      <c r="G62" s="347"/>
      <c r="H62" s="348"/>
      <c r="I62" s="349"/>
      <c r="J62" s="39"/>
      <c r="K62" s="40"/>
      <c r="L62" s="59"/>
      <c r="N62"/>
      <c r="O62"/>
    </row>
    <row r="63" spans="1:15" x14ac:dyDescent="0.25">
      <c r="A63" s="366"/>
      <c r="B63" s="38" t="s">
        <v>56</v>
      </c>
      <c r="C63" s="370">
        <f>SUM(C62:E62)</f>
        <v>4</v>
      </c>
      <c r="D63" s="371"/>
      <c r="E63" s="372"/>
      <c r="F63" s="80" t="s">
        <v>3</v>
      </c>
      <c r="G63" s="347"/>
      <c r="H63" s="348"/>
      <c r="I63" s="349"/>
      <c r="J63" s="39"/>
      <c r="K63" s="40"/>
      <c r="L63" s="59"/>
      <c r="N63"/>
      <c r="O63"/>
    </row>
    <row r="64" spans="1:15" x14ac:dyDescent="0.25">
      <c r="A64" s="366"/>
      <c r="B64" s="38" t="s">
        <v>49</v>
      </c>
      <c r="C64" s="370">
        <f>SUM(C63:E63)*0.18/2</f>
        <v>0.36</v>
      </c>
      <c r="D64" s="371"/>
      <c r="E64" s="372"/>
      <c r="F64" s="80" t="s">
        <v>1</v>
      </c>
      <c r="G64" s="347"/>
      <c r="H64" s="348"/>
      <c r="I64" s="349"/>
      <c r="J64" s="39"/>
      <c r="K64" s="40"/>
      <c r="L64" s="59"/>
      <c r="N64"/>
      <c r="O64"/>
    </row>
    <row r="65" spans="1:15" x14ac:dyDescent="0.25">
      <c r="A65" s="366"/>
      <c r="B65" s="38" t="s">
        <v>57</v>
      </c>
      <c r="C65" s="370">
        <f>SUM(C62:E62)*0.18*3</f>
        <v>2.16</v>
      </c>
      <c r="D65" s="371"/>
      <c r="E65" s="372"/>
      <c r="F65" s="80" t="s">
        <v>12</v>
      </c>
      <c r="G65" s="347"/>
      <c r="H65" s="348"/>
      <c r="I65" s="349"/>
      <c r="J65" s="39"/>
      <c r="K65" s="40"/>
      <c r="L65" s="59"/>
      <c r="N65"/>
      <c r="O65"/>
    </row>
    <row r="66" spans="1:15" x14ac:dyDescent="0.25">
      <c r="A66" s="366"/>
      <c r="B66" s="38" t="s">
        <v>209</v>
      </c>
      <c r="C66" s="370">
        <f>SUM(C62:E62)</f>
        <v>4</v>
      </c>
      <c r="D66" s="371"/>
      <c r="E66" s="372"/>
      <c r="F66" s="80" t="s">
        <v>3</v>
      </c>
      <c r="G66" s="347"/>
      <c r="H66" s="348"/>
      <c r="I66" s="349"/>
      <c r="J66" s="39"/>
      <c r="K66" s="40"/>
      <c r="L66" s="59"/>
      <c r="N66"/>
      <c r="O66"/>
    </row>
    <row r="67" spans="1:15" x14ac:dyDescent="0.25">
      <c r="A67" s="366"/>
      <c r="B67" s="38" t="s">
        <v>45</v>
      </c>
      <c r="C67" s="370">
        <f>SUM(C66:E66)</f>
        <v>4</v>
      </c>
      <c r="D67" s="371"/>
      <c r="E67" s="372"/>
      <c r="F67" s="80" t="s">
        <v>3</v>
      </c>
      <c r="G67" s="347"/>
      <c r="H67" s="348"/>
      <c r="I67" s="349"/>
      <c r="J67" s="39"/>
      <c r="K67" s="40"/>
      <c r="L67" s="40"/>
      <c r="N67"/>
      <c r="O67"/>
    </row>
    <row r="68" spans="1:15" ht="16.5" thickBot="1" x14ac:dyDescent="0.3">
      <c r="A68" s="366"/>
      <c r="B68" s="99" t="s">
        <v>42</v>
      </c>
      <c r="C68" s="405">
        <f>SUM(C67:E67)</f>
        <v>4</v>
      </c>
      <c r="D68" s="406"/>
      <c r="E68" s="407"/>
      <c r="F68" s="81" t="s">
        <v>3</v>
      </c>
      <c r="G68" s="353"/>
      <c r="H68" s="354"/>
      <c r="I68" s="355"/>
      <c r="J68" s="58"/>
      <c r="K68" s="59"/>
      <c r="L68" s="47"/>
      <c r="N68"/>
      <c r="O68"/>
    </row>
    <row r="69" spans="1:15" x14ac:dyDescent="0.25">
      <c r="A69" s="366"/>
      <c r="B69" s="323" t="s">
        <v>207</v>
      </c>
      <c r="C69" s="464">
        <v>4</v>
      </c>
      <c r="D69" s="465"/>
      <c r="E69" s="466"/>
      <c r="F69" s="324" t="s">
        <v>3</v>
      </c>
      <c r="G69" s="461"/>
      <c r="H69" s="462"/>
      <c r="I69" s="463"/>
      <c r="J69" s="303"/>
      <c r="K69" s="69"/>
      <c r="L69" s="69"/>
      <c r="N69"/>
      <c r="O69"/>
    </row>
    <row r="70" spans="1:15" x14ac:dyDescent="0.25">
      <c r="A70" s="366"/>
      <c r="B70" s="325" t="s">
        <v>208</v>
      </c>
      <c r="C70" s="467">
        <f>C69</f>
        <v>4</v>
      </c>
      <c r="D70" s="468"/>
      <c r="E70" s="469"/>
      <c r="F70" s="326" t="s">
        <v>3</v>
      </c>
      <c r="G70" s="459"/>
      <c r="H70" s="379"/>
      <c r="I70" s="380"/>
      <c r="J70" s="303"/>
      <c r="K70" s="47"/>
      <c r="L70" s="47"/>
      <c r="N70"/>
      <c r="O70"/>
    </row>
    <row r="71" spans="1:15" x14ac:dyDescent="0.25">
      <c r="A71" s="366"/>
      <c r="B71" s="327" t="s">
        <v>49</v>
      </c>
      <c r="C71" s="470">
        <f>SUM(C69)*0.1/2</f>
        <v>0.2</v>
      </c>
      <c r="D71" s="471"/>
      <c r="E71" s="472"/>
      <c r="F71" s="326" t="s">
        <v>1</v>
      </c>
      <c r="G71" s="459"/>
      <c r="H71" s="379"/>
      <c r="I71" s="380"/>
      <c r="J71" s="303"/>
      <c r="K71" s="47"/>
      <c r="L71" s="47"/>
      <c r="N71"/>
      <c r="O71"/>
    </row>
    <row r="72" spans="1:15" x14ac:dyDescent="0.25">
      <c r="A72" s="366"/>
      <c r="B72" s="327" t="s">
        <v>7</v>
      </c>
      <c r="C72" s="473">
        <f>C69</f>
        <v>4</v>
      </c>
      <c r="D72" s="474"/>
      <c r="E72" s="475"/>
      <c r="F72" s="326" t="s">
        <v>3</v>
      </c>
      <c r="G72" s="459"/>
      <c r="H72" s="379"/>
      <c r="I72" s="380"/>
      <c r="J72" s="303"/>
      <c r="K72" s="47"/>
      <c r="L72" s="47"/>
      <c r="N72"/>
      <c r="O72"/>
    </row>
    <row r="73" spans="1:15" x14ac:dyDescent="0.25">
      <c r="A73" s="366"/>
      <c r="B73" s="327" t="s">
        <v>57</v>
      </c>
      <c r="C73" s="470">
        <f>SUM(C69)*0.1*3</f>
        <v>1.2000000000000002</v>
      </c>
      <c r="D73" s="471"/>
      <c r="E73" s="472"/>
      <c r="F73" s="326" t="s">
        <v>12</v>
      </c>
      <c r="G73" s="459"/>
      <c r="H73" s="379"/>
      <c r="I73" s="380"/>
      <c r="J73" s="303"/>
      <c r="K73" s="47"/>
      <c r="L73" s="47"/>
      <c r="N73"/>
      <c r="O73"/>
    </row>
    <row r="74" spans="1:15" x14ac:dyDescent="0.25">
      <c r="A74" s="366"/>
      <c r="B74" s="325" t="s">
        <v>209</v>
      </c>
      <c r="C74" s="476">
        <f>C69</f>
        <v>4</v>
      </c>
      <c r="D74" s="477"/>
      <c r="E74" s="478"/>
      <c r="F74" s="326" t="s">
        <v>3</v>
      </c>
      <c r="G74" s="459"/>
      <c r="H74" s="379"/>
      <c r="I74" s="380"/>
      <c r="J74" s="303"/>
      <c r="K74" s="47"/>
      <c r="L74" s="47"/>
      <c r="N74"/>
      <c r="O74"/>
    </row>
    <row r="75" spans="1:15" x14ac:dyDescent="0.25">
      <c r="A75" s="366"/>
      <c r="B75" s="327" t="s">
        <v>45</v>
      </c>
      <c r="C75" s="479">
        <f>C69</f>
        <v>4</v>
      </c>
      <c r="D75" s="480"/>
      <c r="E75" s="481"/>
      <c r="F75" s="328" t="s">
        <v>3</v>
      </c>
      <c r="G75" s="459"/>
      <c r="H75" s="379"/>
      <c r="I75" s="380"/>
      <c r="J75" s="303"/>
      <c r="K75" s="47"/>
      <c r="L75" s="47"/>
      <c r="N75"/>
      <c r="O75"/>
    </row>
    <row r="76" spans="1:15" x14ac:dyDescent="0.25">
      <c r="A76" s="366"/>
      <c r="B76" s="327" t="s">
        <v>42</v>
      </c>
      <c r="C76" s="476">
        <f>C69</f>
        <v>4</v>
      </c>
      <c r="D76" s="477"/>
      <c r="E76" s="478"/>
      <c r="F76" s="328" t="s">
        <v>3</v>
      </c>
      <c r="G76" s="459"/>
      <c r="H76" s="379"/>
      <c r="I76" s="380"/>
      <c r="J76" s="303"/>
      <c r="K76" s="47"/>
      <c r="L76" s="47"/>
      <c r="N76"/>
      <c r="O76"/>
    </row>
    <row r="77" spans="1:15" x14ac:dyDescent="0.25">
      <c r="A77" s="366"/>
      <c r="B77" s="327" t="s">
        <v>16</v>
      </c>
      <c r="C77" s="479">
        <f>C69</f>
        <v>4</v>
      </c>
      <c r="D77" s="480"/>
      <c r="E77" s="481"/>
      <c r="F77" s="328" t="s">
        <v>3</v>
      </c>
      <c r="G77" s="459"/>
      <c r="H77" s="379"/>
      <c r="I77" s="380"/>
      <c r="J77" s="303"/>
      <c r="K77" s="47"/>
      <c r="L77" s="47"/>
      <c r="N77"/>
      <c r="O77"/>
    </row>
    <row r="78" spans="1:15" x14ac:dyDescent="0.25">
      <c r="A78" s="366"/>
      <c r="B78" s="327" t="s">
        <v>15</v>
      </c>
      <c r="C78" s="476">
        <f>SUM(C69)*0.164*0.15</f>
        <v>9.8400000000000001E-2</v>
      </c>
      <c r="D78" s="477"/>
      <c r="E78" s="478"/>
      <c r="F78" s="326" t="s">
        <v>12</v>
      </c>
      <c r="G78" s="459"/>
      <c r="H78" s="379"/>
      <c r="I78" s="380"/>
      <c r="J78" s="303"/>
      <c r="K78" s="47"/>
      <c r="L78" s="47"/>
      <c r="N78"/>
      <c r="O78"/>
    </row>
    <row r="79" spans="1:15" x14ac:dyDescent="0.25">
      <c r="A79" s="366"/>
      <c r="B79" s="327" t="s">
        <v>14</v>
      </c>
      <c r="C79" s="479">
        <f>C69</f>
        <v>4</v>
      </c>
      <c r="D79" s="480"/>
      <c r="E79" s="481"/>
      <c r="F79" s="326" t="s">
        <v>3</v>
      </c>
      <c r="G79" s="459"/>
      <c r="H79" s="379"/>
      <c r="I79" s="380"/>
      <c r="J79" s="303"/>
      <c r="K79" s="47"/>
      <c r="L79" s="47"/>
      <c r="N79"/>
      <c r="O79"/>
    </row>
    <row r="80" spans="1:15" ht="16.5" thickBot="1" x14ac:dyDescent="0.3">
      <c r="A80" s="366"/>
      <c r="B80" s="329" t="s">
        <v>13</v>
      </c>
      <c r="C80" s="487">
        <f>SUM(C69)*0.164*0.15</f>
        <v>9.8400000000000001E-2</v>
      </c>
      <c r="D80" s="488"/>
      <c r="E80" s="489"/>
      <c r="F80" s="330" t="s">
        <v>12</v>
      </c>
      <c r="G80" s="482"/>
      <c r="H80" s="483"/>
      <c r="I80" s="484"/>
      <c r="J80" s="303"/>
      <c r="K80" s="47"/>
      <c r="L80" s="47"/>
      <c r="N80"/>
      <c r="O80"/>
    </row>
    <row r="81" spans="1:15" ht="31.5" x14ac:dyDescent="0.25">
      <c r="A81" s="366"/>
      <c r="B81" s="304" t="s">
        <v>206</v>
      </c>
      <c r="C81" s="485">
        <v>2</v>
      </c>
      <c r="D81" s="486"/>
      <c r="E81" s="486"/>
      <c r="F81" s="308" t="s">
        <v>3</v>
      </c>
      <c r="G81" s="462"/>
      <c r="H81" s="462"/>
      <c r="I81" s="463"/>
      <c r="J81" s="307"/>
      <c r="K81" s="69"/>
      <c r="L81" s="69"/>
      <c r="N81"/>
      <c r="O81"/>
    </row>
    <row r="82" spans="1:15" x14ac:dyDescent="0.25">
      <c r="A82" s="366"/>
      <c r="B82" s="306" t="s">
        <v>54</v>
      </c>
      <c r="C82" s="445">
        <f>SUM(C81:E81)</f>
        <v>2</v>
      </c>
      <c r="D82" s="446"/>
      <c r="E82" s="447"/>
      <c r="F82" s="305" t="s">
        <v>3</v>
      </c>
      <c r="G82" s="379"/>
      <c r="H82" s="379"/>
      <c r="I82" s="380"/>
      <c r="J82" s="303"/>
      <c r="K82" s="47"/>
      <c r="L82" s="47"/>
      <c r="N82"/>
      <c r="O82"/>
    </row>
    <row r="83" spans="1:15" x14ac:dyDescent="0.25">
      <c r="A83" s="366"/>
      <c r="B83" s="306" t="s">
        <v>49</v>
      </c>
      <c r="C83" s="445">
        <f>SUM(C82:E82)*0.032/2</f>
        <v>3.2000000000000001E-2</v>
      </c>
      <c r="D83" s="446"/>
      <c r="E83" s="447"/>
      <c r="F83" s="305" t="s">
        <v>1</v>
      </c>
      <c r="G83" s="379"/>
      <c r="H83" s="379"/>
      <c r="I83" s="380"/>
      <c r="J83" s="303"/>
      <c r="K83" s="47"/>
      <c r="L83" s="47"/>
      <c r="N83"/>
      <c r="O83"/>
    </row>
    <row r="84" spans="1:15" x14ac:dyDescent="0.25">
      <c r="A84" s="366"/>
      <c r="B84" s="306" t="s">
        <v>7</v>
      </c>
      <c r="C84" s="445">
        <f>SUM(C81:E81)</f>
        <v>2</v>
      </c>
      <c r="D84" s="446"/>
      <c r="E84" s="447"/>
      <c r="F84" s="305" t="s">
        <v>3</v>
      </c>
      <c r="G84" s="379"/>
      <c r="H84" s="379"/>
      <c r="I84" s="380"/>
      <c r="J84" s="303"/>
      <c r="K84" s="47"/>
      <c r="L84" s="47"/>
      <c r="N84"/>
      <c r="O84"/>
    </row>
    <row r="85" spans="1:15" x14ac:dyDescent="0.25">
      <c r="A85" s="366"/>
      <c r="B85" s="306" t="s">
        <v>57</v>
      </c>
      <c r="C85" s="445">
        <f>SUM(C81:E81)*0.32*3</f>
        <v>1.92</v>
      </c>
      <c r="D85" s="446"/>
      <c r="E85" s="447"/>
      <c r="F85" s="305" t="s">
        <v>12</v>
      </c>
      <c r="G85" s="379"/>
      <c r="H85" s="379"/>
      <c r="I85" s="380"/>
      <c r="J85" s="303"/>
      <c r="K85" s="47"/>
      <c r="L85" s="47"/>
      <c r="N85"/>
      <c r="O85"/>
    </row>
    <row r="86" spans="1:15" x14ac:dyDescent="0.25">
      <c r="A86" s="366"/>
      <c r="B86" s="306" t="s">
        <v>58</v>
      </c>
      <c r="C86" s="445">
        <f>SUM(C81:E81)</f>
        <v>2</v>
      </c>
      <c r="D86" s="446"/>
      <c r="E86" s="447"/>
      <c r="F86" s="305" t="s">
        <v>3</v>
      </c>
      <c r="G86" s="379"/>
      <c r="H86" s="379"/>
      <c r="I86" s="380"/>
      <c r="J86" s="303"/>
      <c r="K86" s="47"/>
      <c r="L86" s="47"/>
      <c r="N86"/>
      <c r="O86"/>
    </row>
    <row r="87" spans="1:15" x14ac:dyDescent="0.25">
      <c r="A87" s="366"/>
      <c r="B87" s="306" t="s">
        <v>45</v>
      </c>
      <c r="C87" s="445">
        <f>SUM(C81:E81)*3</f>
        <v>6</v>
      </c>
      <c r="D87" s="446"/>
      <c r="E87" s="447"/>
      <c r="F87" s="305" t="s">
        <v>3</v>
      </c>
      <c r="G87" s="379"/>
      <c r="H87" s="379"/>
      <c r="I87" s="380"/>
      <c r="J87" s="303"/>
      <c r="K87" s="47"/>
      <c r="L87" s="47"/>
      <c r="N87"/>
      <c r="O87"/>
    </row>
    <row r="88" spans="1:15" ht="31.5" x14ac:dyDescent="0.25">
      <c r="A88" s="366"/>
      <c r="B88" s="306" t="s">
        <v>53</v>
      </c>
      <c r="C88" s="445">
        <f>SUM(C87:E87)</f>
        <v>6</v>
      </c>
      <c r="D88" s="446"/>
      <c r="E88" s="447"/>
      <c r="F88" s="305" t="s">
        <v>3</v>
      </c>
      <c r="G88" s="459"/>
      <c r="H88" s="379"/>
      <c r="I88" s="380"/>
      <c r="J88" s="303"/>
      <c r="K88" s="47"/>
      <c r="L88" s="47"/>
      <c r="N88"/>
      <c r="O88"/>
    </row>
    <row r="89" spans="1:15" x14ac:dyDescent="0.25">
      <c r="A89" s="366"/>
      <c r="B89" s="306" t="s">
        <v>42</v>
      </c>
      <c r="C89" s="445">
        <f>SUM(C81:E81)</f>
        <v>2</v>
      </c>
      <c r="D89" s="446"/>
      <c r="E89" s="447"/>
      <c r="F89" s="305" t="s">
        <v>3</v>
      </c>
      <c r="G89" s="460"/>
      <c r="H89" s="454"/>
      <c r="I89" s="455"/>
      <c r="J89" s="303"/>
      <c r="K89" s="47"/>
      <c r="L89" s="47"/>
      <c r="N89"/>
      <c r="O89"/>
    </row>
    <row r="90" spans="1:15" x14ac:dyDescent="0.25">
      <c r="A90" s="366"/>
      <c r="B90" s="306" t="s">
        <v>16</v>
      </c>
      <c r="C90" s="445">
        <f>SUM(C89:E89)</f>
        <v>2</v>
      </c>
      <c r="D90" s="446"/>
      <c r="E90" s="447"/>
      <c r="F90" s="305" t="s">
        <v>3</v>
      </c>
      <c r="G90" s="454"/>
      <c r="H90" s="454"/>
      <c r="I90" s="455"/>
      <c r="J90" s="303"/>
      <c r="K90" s="47"/>
      <c r="L90" s="47"/>
      <c r="N90"/>
      <c r="O90"/>
    </row>
    <row r="91" spans="1:15" x14ac:dyDescent="0.25">
      <c r="A91" s="366"/>
      <c r="B91" s="306" t="s">
        <v>15</v>
      </c>
      <c r="C91" s="445">
        <f>SUM(C90:E90)*0.164*0.15</f>
        <v>4.9200000000000001E-2</v>
      </c>
      <c r="D91" s="446"/>
      <c r="E91" s="447"/>
      <c r="F91" s="305" t="s">
        <v>12</v>
      </c>
      <c r="G91" s="454"/>
      <c r="H91" s="454"/>
      <c r="I91" s="455"/>
      <c r="J91" s="303"/>
      <c r="K91" s="47"/>
      <c r="L91" s="47"/>
      <c r="N91"/>
      <c r="O91"/>
    </row>
    <row r="92" spans="1:15" x14ac:dyDescent="0.25">
      <c r="A92" s="366"/>
      <c r="B92" s="306" t="s">
        <v>14</v>
      </c>
      <c r="C92" s="445">
        <f>SUM(C81:E81)</f>
        <v>2</v>
      </c>
      <c r="D92" s="446"/>
      <c r="E92" s="447"/>
      <c r="F92" s="305" t="s">
        <v>3</v>
      </c>
      <c r="G92" s="454"/>
      <c r="H92" s="454"/>
      <c r="I92" s="455"/>
      <c r="J92" s="303"/>
      <c r="K92" s="47"/>
      <c r="L92" s="47"/>
      <c r="N92"/>
      <c r="O92"/>
    </row>
    <row r="93" spans="1:15" ht="16.5" thickBot="1" x14ac:dyDescent="0.3">
      <c r="A93" s="366"/>
      <c r="B93" s="310" t="s">
        <v>13</v>
      </c>
      <c r="C93" s="451">
        <f>SUM(C92:E92)*0.164*0.15</f>
        <v>4.9200000000000001E-2</v>
      </c>
      <c r="D93" s="452"/>
      <c r="E93" s="453"/>
      <c r="F93" s="309" t="s">
        <v>12</v>
      </c>
      <c r="G93" s="456"/>
      <c r="H93" s="457"/>
      <c r="I93" s="458"/>
      <c r="J93" s="60"/>
      <c r="K93" s="114"/>
      <c r="L93" s="114"/>
      <c r="N93"/>
      <c r="O93"/>
    </row>
    <row r="94" spans="1:15" ht="63" x14ac:dyDescent="0.25">
      <c r="A94" s="366"/>
      <c r="B94" s="57" t="s">
        <v>51</v>
      </c>
      <c r="C94" s="373">
        <v>40</v>
      </c>
      <c r="D94" s="374"/>
      <c r="E94" s="375"/>
      <c r="F94" s="76" t="s">
        <v>3</v>
      </c>
      <c r="G94" s="376"/>
      <c r="H94" s="377"/>
      <c r="I94" s="378"/>
      <c r="J94" s="55"/>
      <c r="K94" s="56"/>
      <c r="L94" s="47"/>
      <c r="N94"/>
      <c r="O94"/>
    </row>
    <row r="95" spans="1:15" x14ac:dyDescent="0.25">
      <c r="A95" s="366"/>
      <c r="B95" s="41" t="s">
        <v>55</v>
      </c>
      <c r="C95" s="393">
        <f>SUM(C94:E94)</f>
        <v>40</v>
      </c>
      <c r="D95" s="394"/>
      <c r="E95" s="395"/>
      <c r="F95" s="77" t="s">
        <v>3</v>
      </c>
      <c r="G95" s="347"/>
      <c r="H95" s="348"/>
      <c r="I95" s="349"/>
      <c r="J95" s="39"/>
      <c r="K95" s="40"/>
      <c r="L95" s="59"/>
      <c r="N95"/>
      <c r="O95"/>
    </row>
    <row r="96" spans="1:15" x14ac:dyDescent="0.25">
      <c r="A96" s="366"/>
      <c r="B96" s="41" t="s">
        <v>49</v>
      </c>
      <c r="C96" s="393">
        <f>SUM(C95:E95)*0.245/2</f>
        <v>4.9000000000000004</v>
      </c>
      <c r="D96" s="394"/>
      <c r="E96" s="395"/>
      <c r="F96" s="77" t="s">
        <v>1</v>
      </c>
      <c r="G96" s="347"/>
      <c r="H96" s="348"/>
      <c r="I96" s="349"/>
      <c r="J96" s="39"/>
      <c r="K96" s="40"/>
      <c r="L96" s="59"/>
      <c r="N96"/>
      <c r="O96"/>
    </row>
    <row r="97" spans="1:15" x14ac:dyDescent="0.25">
      <c r="A97" s="366"/>
      <c r="B97" s="41" t="s">
        <v>7</v>
      </c>
      <c r="C97" s="393">
        <f>SUM(C94:E94)</f>
        <v>40</v>
      </c>
      <c r="D97" s="394"/>
      <c r="E97" s="395"/>
      <c r="F97" s="77" t="s">
        <v>3</v>
      </c>
      <c r="G97" s="347"/>
      <c r="H97" s="348"/>
      <c r="I97" s="349"/>
      <c r="J97" s="39"/>
      <c r="K97" s="40"/>
      <c r="L97" s="40"/>
      <c r="N97"/>
      <c r="O97"/>
    </row>
    <row r="98" spans="1:15" x14ac:dyDescent="0.25">
      <c r="A98" s="366"/>
      <c r="B98" s="41" t="s">
        <v>57</v>
      </c>
      <c r="C98" s="393">
        <f>SUM(C97:E97)*0.245*3</f>
        <v>29.400000000000002</v>
      </c>
      <c r="D98" s="394"/>
      <c r="E98" s="395"/>
      <c r="F98" s="77" t="s">
        <v>12</v>
      </c>
      <c r="G98" s="347"/>
      <c r="H98" s="348"/>
      <c r="I98" s="349"/>
      <c r="J98" s="39"/>
      <c r="K98" s="40"/>
      <c r="L98" s="40"/>
      <c r="N98"/>
      <c r="O98"/>
    </row>
    <row r="99" spans="1:15" x14ac:dyDescent="0.25">
      <c r="A99" s="366"/>
      <c r="B99" s="41" t="s">
        <v>58</v>
      </c>
      <c r="C99" s="393">
        <f>SUM(C94:E94)</f>
        <v>40</v>
      </c>
      <c r="D99" s="394"/>
      <c r="E99" s="395"/>
      <c r="F99" s="77" t="s">
        <v>3</v>
      </c>
      <c r="G99" s="347"/>
      <c r="H99" s="348"/>
      <c r="I99" s="349"/>
      <c r="J99" s="39"/>
      <c r="K99" s="40"/>
      <c r="L99" s="47"/>
      <c r="N99"/>
      <c r="O99"/>
    </row>
    <row r="100" spans="1:15" x14ac:dyDescent="0.25">
      <c r="A100" s="366"/>
      <c r="B100" s="41" t="s">
        <v>45</v>
      </c>
      <c r="C100" s="393">
        <f>SUM(C94:E94)*3</f>
        <v>120</v>
      </c>
      <c r="D100" s="394"/>
      <c r="E100" s="395"/>
      <c r="F100" s="77" t="s">
        <v>3</v>
      </c>
      <c r="G100" s="347"/>
      <c r="H100" s="348"/>
      <c r="I100" s="349"/>
      <c r="J100" s="39"/>
      <c r="K100" s="40"/>
      <c r="L100" s="59"/>
      <c r="N100"/>
      <c r="O100"/>
    </row>
    <row r="101" spans="1:15" ht="31.5" x14ac:dyDescent="0.25">
      <c r="A101" s="366"/>
      <c r="B101" s="41" t="s">
        <v>53</v>
      </c>
      <c r="C101" s="393">
        <f>SUM(C100:E100)</f>
        <v>120</v>
      </c>
      <c r="D101" s="394"/>
      <c r="E101" s="395"/>
      <c r="F101" s="77" t="s">
        <v>3</v>
      </c>
      <c r="G101" s="347"/>
      <c r="H101" s="348"/>
      <c r="I101" s="349"/>
      <c r="J101" s="39"/>
      <c r="K101" s="40"/>
      <c r="L101" s="40"/>
      <c r="N101"/>
      <c r="O101"/>
    </row>
    <row r="102" spans="1:15" x14ac:dyDescent="0.25">
      <c r="A102" s="366"/>
      <c r="B102" s="41" t="s">
        <v>42</v>
      </c>
      <c r="C102" s="393">
        <f>SUM(C94:E94)</f>
        <v>40</v>
      </c>
      <c r="D102" s="394"/>
      <c r="E102" s="395"/>
      <c r="F102" s="77" t="s">
        <v>3</v>
      </c>
      <c r="G102" s="347"/>
      <c r="H102" s="348"/>
      <c r="I102" s="349"/>
      <c r="J102" s="39"/>
      <c r="K102" s="40"/>
      <c r="L102" s="47"/>
      <c r="N102"/>
      <c r="O102"/>
    </row>
    <row r="103" spans="1:15" x14ac:dyDescent="0.25">
      <c r="A103" s="366"/>
      <c r="B103" s="342" t="s">
        <v>16</v>
      </c>
      <c r="C103" s="393">
        <f>SUM(C102:E102)</f>
        <v>40</v>
      </c>
      <c r="D103" s="394"/>
      <c r="E103" s="395"/>
      <c r="F103" s="77" t="s">
        <v>3</v>
      </c>
      <c r="G103" s="347"/>
      <c r="H103" s="348"/>
      <c r="I103" s="349"/>
      <c r="J103" s="39"/>
      <c r="K103" s="40"/>
      <c r="L103" s="59"/>
      <c r="N103"/>
      <c r="O103"/>
    </row>
    <row r="104" spans="1:15" x14ac:dyDescent="0.25">
      <c r="A104" s="366"/>
      <c r="B104" s="41" t="s">
        <v>15</v>
      </c>
      <c r="C104" s="393">
        <f>SUM(C103:E103)*0.13*0.15</f>
        <v>0.78</v>
      </c>
      <c r="D104" s="394"/>
      <c r="E104" s="395"/>
      <c r="F104" s="77" t="s">
        <v>12</v>
      </c>
      <c r="G104" s="347"/>
      <c r="H104" s="348"/>
      <c r="I104" s="349"/>
      <c r="J104" s="39"/>
      <c r="K104" s="40"/>
      <c r="L104" s="40"/>
      <c r="N104"/>
      <c r="O104"/>
    </row>
    <row r="105" spans="1:15" x14ac:dyDescent="0.25">
      <c r="A105" s="366"/>
      <c r="B105" s="122" t="s">
        <v>14</v>
      </c>
      <c r="C105" s="396">
        <f>SUM(C94:E94)</f>
        <v>40</v>
      </c>
      <c r="D105" s="397"/>
      <c r="E105" s="398"/>
      <c r="F105" s="78" t="s">
        <v>3</v>
      </c>
      <c r="G105" s="347"/>
      <c r="H105" s="348"/>
      <c r="I105" s="349"/>
      <c r="J105" s="39"/>
      <c r="K105" s="40"/>
      <c r="L105" s="47"/>
      <c r="N105"/>
      <c r="O105"/>
    </row>
    <row r="106" spans="1:15" ht="16.5" thickBot="1" x14ac:dyDescent="0.3">
      <c r="A106" s="366"/>
      <c r="B106" s="123" t="s">
        <v>13</v>
      </c>
      <c r="C106" s="399">
        <f>SUM(C105:E105)*0.13*0.15</f>
        <v>0.78</v>
      </c>
      <c r="D106" s="400"/>
      <c r="E106" s="401"/>
      <c r="F106" s="79" t="s">
        <v>12</v>
      </c>
      <c r="G106" s="482"/>
      <c r="H106" s="483"/>
      <c r="I106" s="484"/>
      <c r="J106" s="60"/>
      <c r="K106" s="46"/>
      <c r="L106" s="46"/>
      <c r="N106"/>
      <c r="O106"/>
    </row>
    <row r="107" spans="1:15" ht="63" x14ac:dyDescent="0.25">
      <c r="A107" s="366"/>
      <c r="B107" s="124" t="s">
        <v>52</v>
      </c>
      <c r="C107" s="448">
        <v>29</v>
      </c>
      <c r="D107" s="449"/>
      <c r="E107" s="450"/>
      <c r="F107" s="84" t="s">
        <v>17</v>
      </c>
      <c r="G107" s="376"/>
      <c r="H107" s="377"/>
      <c r="I107" s="378"/>
      <c r="J107" s="55"/>
      <c r="K107" s="56"/>
      <c r="L107" s="69"/>
      <c r="N107"/>
      <c r="O107"/>
    </row>
    <row r="108" spans="1:15" x14ac:dyDescent="0.25">
      <c r="A108" s="366"/>
      <c r="B108" s="125" t="s">
        <v>54</v>
      </c>
      <c r="C108" s="367">
        <f>SUM(C107:E107)</f>
        <v>29</v>
      </c>
      <c r="D108" s="368"/>
      <c r="E108" s="369"/>
      <c r="F108" s="82" t="s">
        <v>3</v>
      </c>
      <c r="G108" s="347"/>
      <c r="H108" s="348"/>
      <c r="I108" s="349"/>
      <c r="J108" s="39"/>
      <c r="K108" s="40"/>
      <c r="L108" s="59"/>
      <c r="N108"/>
      <c r="O108"/>
    </row>
    <row r="109" spans="1:15" x14ac:dyDescent="0.25">
      <c r="A109" s="366"/>
      <c r="B109" s="125" t="s">
        <v>49</v>
      </c>
      <c r="C109" s="367">
        <f>SUM(C108:E108)*0.032/2</f>
        <v>0.46400000000000002</v>
      </c>
      <c r="D109" s="368"/>
      <c r="E109" s="369"/>
      <c r="F109" s="82" t="s">
        <v>1</v>
      </c>
      <c r="G109" s="347"/>
      <c r="H109" s="348"/>
      <c r="I109" s="349"/>
      <c r="J109" s="39"/>
      <c r="K109" s="40"/>
      <c r="L109" s="59"/>
      <c r="N109"/>
      <c r="O109"/>
    </row>
    <row r="110" spans="1:15" x14ac:dyDescent="0.25">
      <c r="A110" s="366"/>
      <c r="B110" s="125" t="s">
        <v>7</v>
      </c>
      <c r="C110" s="367">
        <f>SUM(C107:E107)</f>
        <v>29</v>
      </c>
      <c r="D110" s="368"/>
      <c r="E110" s="369"/>
      <c r="F110" s="82" t="s">
        <v>3</v>
      </c>
      <c r="G110" s="347"/>
      <c r="H110" s="348"/>
      <c r="I110" s="349"/>
      <c r="J110" s="39"/>
      <c r="K110" s="40"/>
      <c r="L110" s="59"/>
      <c r="N110"/>
      <c r="O110"/>
    </row>
    <row r="111" spans="1:15" x14ac:dyDescent="0.25">
      <c r="A111" s="366"/>
      <c r="B111" s="125" t="s">
        <v>57</v>
      </c>
      <c r="C111" s="367">
        <f>SUM(C107:E107)*0.32*3</f>
        <v>27.839999999999996</v>
      </c>
      <c r="D111" s="368"/>
      <c r="E111" s="369"/>
      <c r="F111" s="82" t="s">
        <v>12</v>
      </c>
      <c r="G111" s="347"/>
      <c r="H111" s="348"/>
      <c r="I111" s="349"/>
      <c r="J111" s="39"/>
      <c r="K111" s="40"/>
      <c r="L111" s="59"/>
      <c r="N111"/>
      <c r="O111"/>
    </row>
    <row r="112" spans="1:15" x14ac:dyDescent="0.25">
      <c r="A112" s="366"/>
      <c r="B112" s="125" t="s">
        <v>58</v>
      </c>
      <c r="C112" s="367">
        <f>SUM(C107:E107)</f>
        <v>29</v>
      </c>
      <c r="D112" s="368"/>
      <c r="E112" s="369"/>
      <c r="F112" s="82" t="s">
        <v>3</v>
      </c>
      <c r="G112" s="347"/>
      <c r="H112" s="348"/>
      <c r="I112" s="349"/>
      <c r="J112" s="39"/>
      <c r="K112" s="40"/>
      <c r="L112" s="59"/>
      <c r="N112"/>
      <c r="O112"/>
    </row>
    <row r="113" spans="1:15" x14ac:dyDescent="0.25">
      <c r="A113" s="366"/>
      <c r="B113" s="125" t="s">
        <v>45</v>
      </c>
      <c r="C113" s="367">
        <f>SUM(C107:E107)*3</f>
        <v>87</v>
      </c>
      <c r="D113" s="368"/>
      <c r="E113" s="369"/>
      <c r="F113" s="82" t="s">
        <v>3</v>
      </c>
      <c r="G113" s="347"/>
      <c r="H113" s="348"/>
      <c r="I113" s="349"/>
      <c r="J113" s="39"/>
      <c r="K113" s="40"/>
      <c r="L113" s="40"/>
      <c r="N113"/>
      <c r="O113"/>
    </row>
    <row r="114" spans="1:15" ht="31.5" x14ac:dyDescent="0.25">
      <c r="A114" s="366"/>
      <c r="B114" s="125" t="s">
        <v>53</v>
      </c>
      <c r="C114" s="367">
        <f>SUM(C113:E113)</f>
        <v>87</v>
      </c>
      <c r="D114" s="368"/>
      <c r="E114" s="369"/>
      <c r="F114" s="82" t="s">
        <v>3</v>
      </c>
      <c r="G114" s="347"/>
      <c r="H114" s="348"/>
      <c r="I114" s="349"/>
      <c r="J114" s="39"/>
      <c r="K114" s="40"/>
      <c r="L114" s="47"/>
      <c r="N114"/>
      <c r="O114"/>
    </row>
    <row r="115" spans="1:15" x14ac:dyDescent="0.25">
      <c r="A115" s="366"/>
      <c r="B115" s="125" t="s">
        <v>42</v>
      </c>
      <c r="C115" s="367">
        <f>SUM(C107:E107)</f>
        <v>29</v>
      </c>
      <c r="D115" s="368"/>
      <c r="E115" s="369"/>
      <c r="F115" s="82" t="s">
        <v>3</v>
      </c>
      <c r="G115" s="347"/>
      <c r="H115" s="348"/>
      <c r="I115" s="349"/>
      <c r="J115" s="39"/>
      <c r="K115" s="40"/>
      <c r="L115" s="59"/>
      <c r="N115"/>
      <c r="O115"/>
    </row>
    <row r="116" spans="1:15" x14ac:dyDescent="0.25">
      <c r="A116" s="366"/>
      <c r="B116" s="125" t="s">
        <v>16</v>
      </c>
      <c r="C116" s="367">
        <f>SUM(C115:E115)</f>
        <v>29</v>
      </c>
      <c r="D116" s="368"/>
      <c r="E116" s="369"/>
      <c r="F116" s="82" t="s">
        <v>3</v>
      </c>
      <c r="G116" s="347"/>
      <c r="H116" s="348"/>
      <c r="I116" s="349"/>
      <c r="J116" s="39"/>
      <c r="K116" s="40"/>
      <c r="L116" s="59"/>
      <c r="N116"/>
      <c r="O116"/>
    </row>
    <row r="117" spans="1:15" x14ac:dyDescent="0.25">
      <c r="A117" s="366"/>
      <c r="B117" s="125" t="s">
        <v>15</v>
      </c>
      <c r="C117" s="367">
        <f>SUM(C116:E116)*0.164*0.15</f>
        <v>0.71340000000000003</v>
      </c>
      <c r="D117" s="368"/>
      <c r="E117" s="369"/>
      <c r="F117" s="82" t="s">
        <v>12</v>
      </c>
      <c r="G117" s="347"/>
      <c r="H117" s="348"/>
      <c r="I117" s="349"/>
      <c r="J117" s="39"/>
      <c r="K117" s="40"/>
      <c r="L117" s="59"/>
      <c r="N117"/>
      <c r="O117"/>
    </row>
    <row r="118" spans="1:15" x14ac:dyDescent="0.25">
      <c r="A118" s="366"/>
      <c r="B118" s="125" t="s">
        <v>14</v>
      </c>
      <c r="C118" s="367">
        <f>SUM(C107:E107)</f>
        <v>29</v>
      </c>
      <c r="D118" s="368"/>
      <c r="E118" s="369"/>
      <c r="F118" s="82" t="s">
        <v>3</v>
      </c>
      <c r="G118" s="347"/>
      <c r="H118" s="348"/>
      <c r="I118" s="349"/>
      <c r="J118" s="39"/>
      <c r="K118" s="40"/>
      <c r="L118" s="59"/>
      <c r="N118"/>
      <c r="O118"/>
    </row>
    <row r="119" spans="1:15" ht="16.5" thickBot="1" x14ac:dyDescent="0.3">
      <c r="A119" s="366"/>
      <c r="B119" s="126" t="s">
        <v>13</v>
      </c>
      <c r="C119" s="367">
        <f>SUM(C118:E118)*0.164*0.15</f>
        <v>0.71340000000000003</v>
      </c>
      <c r="D119" s="368"/>
      <c r="E119" s="369"/>
      <c r="F119" s="85" t="s">
        <v>12</v>
      </c>
      <c r="G119" s="353"/>
      <c r="H119" s="354"/>
      <c r="I119" s="355"/>
      <c r="J119" s="58"/>
      <c r="K119" s="46"/>
      <c r="L119" s="46"/>
      <c r="N119"/>
      <c r="O119"/>
    </row>
    <row r="120" spans="1:15" x14ac:dyDescent="0.25">
      <c r="A120" s="366"/>
      <c r="B120" s="62" t="s">
        <v>11</v>
      </c>
      <c r="C120" s="402">
        <f>C56*5</f>
        <v>395</v>
      </c>
      <c r="D120" s="403"/>
      <c r="E120" s="404"/>
      <c r="F120" s="86" t="s">
        <v>3</v>
      </c>
      <c r="G120" s="376"/>
      <c r="H120" s="377"/>
      <c r="I120" s="378"/>
      <c r="J120" s="55"/>
      <c r="K120" s="37"/>
      <c r="L120" s="69"/>
      <c r="N120"/>
      <c r="O120"/>
    </row>
    <row r="121" spans="1:15" x14ac:dyDescent="0.25">
      <c r="A121" s="366"/>
      <c r="B121" s="275" t="s">
        <v>204</v>
      </c>
      <c r="C121" s="344">
        <f>C56</f>
        <v>79</v>
      </c>
      <c r="D121" s="345"/>
      <c r="E121" s="346"/>
      <c r="F121" s="83" t="s">
        <v>3</v>
      </c>
      <c r="G121" s="347"/>
      <c r="H121" s="348"/>
      <c r="I121" s="349"/>
      <c r="J121" s="42"/>
      <c r="K121" s="40"/>
      <c r="L121" s="59"/>
      <c r="N121"/>
      <c r="O121"/>
    </row>
    <row r="122" spans="1:15" x14ac:dyDescent="0.25">
      <c r="A122" s="366"/>
      <c r="B122" s="63" t="s">
        <v>10</v>
      </c>
      <c r="C122" s="344">
        <f>C56*0.4</f>
        <v>31.6</v>
      </c>
      <c r="D122" s="345"/>
      <c r="E122" s="346"/>
      <c r="F122" s="83" t="s">
        <v>9</v>
      </c>
      <c r="G122" s="347"/>
      <c r="H122" s="348"/>
      <c r="I122" s="349"/>
      <c r="J122" s="42"/>
      <c r="K122" s="40"/>
      <c r="L122" s="59"/>
      <c r="N122"/>
      <c r="O122"/>
    </row>
    <row r="123" spans="1:15" x14ac:dyDescent="0.25">
      <c r="A123" s="366"/>
      <c r="B123" s="63" t="s">
        <v>59</v>
      </c>
      <c r="C123" s="344">
        <f>C56*0.06</f>
        <v>4.74</v>
      </c>
      <c r="D123" s="345"/>
      <c r="E123" s="346"/>
      <c r="F123" s="83" t="s">
        <v>1</v>
      </c>
      <c r="G123" s="347"/>
      <c r="H123" s="348"/>
      <c r="I123" s="349"/>
      <c r="J123" s="42"/>
      <c r="K123" s="59"/>
      <c r="L123" s="40"/>
      <c r="N123"/>
      <c r="O123"/>
    </row>
    <row r="124" spans="1:15" x14ac:dyDescent="0.25">
      <c r="A124" s="366"/>
      <c r="B124" s="100" t="s">
        <v>8</v>
      </c>
      <c r="C124" s="344">
        <f>C56*2*0.05</f>
        <v>7.9</v>
      </c>
      <c r="D124" s="345"/>
      <c r="E124" s="346"/>
      <c r="F124" s="93" t="s">
        <v>1</v>
      </c>
      <c r="G124" s="347"/>
      <c r="H124" s="348"/>
      <c r="I124" s="349"/>
      <c r="J124" s="92"/>
      <c r="K124" s="59"/>
      <c r="L124" s="56"/>
      <c r="N124"/>
      <c r="O124"/>
    </row>
    <row r="125" spans="1:15" ht="16.5" thickBot="1" x14ac:dyDescent="0.3">
      <c r="A125" s="127"/>
      <c r="B125" s="96" t="s">
        <v>61</v>
      </c>
      <c r="C125" s="350">
        <f>C56</f>
        <v>79</v>
      </c>
      <c r="D125" s="351"/>
      <c r="E125" s="352"/>
      <c r="F125" s="94" t="s">
        <v>3</v>
      </c>
      <c r="G125" s="353"/>
      <c r="H125" s="354"/>
      <c r="I125" s="355"/>
      <c r="J125" s="95"/>
      <c r="K125" s="46"/>
      <c r="L125" s="56"/>
      <c r="N125"/>
      <c r="O125"/>
    </row>
    <row r="126" spans="1:15" ht="31.5" x14ac:dyDescent="0.25">
      <c r="A126" s="411" t="s">
        <v>6</v>
      </c>
      <c r="B126" s="274" t="s">
        <v>203</v>
      </c>
      <c r="C126" s="414">
        <f>SUM(D57)</f>
        <v>44</v>
      </c>
      <c r="D126" s="415"/>
      <c r="E126" s="416"/>
      <c r="F126" s="74" t="s">
        <v>3</v>
      </c>
      <c r="G126" s="362"/>
      <c r="H126" s="363"/>
      <c r="I126" s="364"/>
      <c r="J126" s="64"/>
      <c r="K126" s="69"/>
      <c r="L126" s="69"/>
      <c r="N126"/>
      <c r="O126"/>
    </row>
    <row r="127" spans="1:15" ht="47.25" x14ac:dyDescent="0.25">
      <c r="A127" s="412"/>
      <c r="B127" s="43" t="s">
        <v>43</v>
      </c>
      <c r="C127" s="417">
        <f>(D57)</f>
        <v>44</v>
      </c>
      <c r="D127" s="418"/>
      <c r="E127" s="419"/>
      <c r="F127" s="74" t="s">
        <v>3</v>
      </c>
      <c r="G127" s="347"/>
      <c r="H127" s="348"/>
      <c r="I127" s="349"/>
      <c r="J127" s="65"/>
      <c r="K127" s="59"/>
      <c r="L127" s="59"/>
      <c r="N127"/>
      <c r="O127"/>
    </row>
    <row r="128" spans="1:15" x14ac:dyDescent="0.25">
      <c r="A128" s="412"/>
      <c r="B128" s="61" t="s">
        <v>44</v>
      </c>
      <c r="C128" s="417">
        <f>SUM(D57*0.0025)</f>
        <v>0.11</v>
      </c>
      <c r="D128" s="418"/>
      <c r="E128" s="419"/>
      <c r="F128" s="74" t="s">
        <v>1</v>
      </c>
      <c r="G128" s="347"/>
      <c r="H128" s="348"/>
      <c r="I128" s="349"/>
      <c r="J128" s="65"/>
      <c r="K128" s="40"/>
      <c r="L128" s="59"/>
      <c r="N128"/>
      <c r="O128"/>
    </row>
    <row r="129" spans="1:15" x14ac:dyDescent="0.25">
      <c r="A129" s="412"/>
      <c r="B129" s="276" t="s">
        <v>205</v>
      </c>
      <c r="C129" s="339"/>
      <c r="D129" s="340">
        <f>D57</f>
        <v>44</v>
      </c>
      <c r="E129" s="341"/>
      <c r="F129" s="490" t="s">
        <v>3</v>
      </c>
      <c r="G129" s="347"/>
      <c r="H129" s="348"/>
      <c r="I129" s="349"/>
      <c r="J129" s="65"/>
      <c r="K129" s="40"/>
      <c r="L129" s="59"/>
      <c r="N129"/>
      <c r="O129"/>
    </row>
    <row r="130" spans="1:15" x14ac:dyDescent="0.25">
      <c r="A130" s="412"/>
      <c r="B130" s="61" t="s">
        <v>5</v>
      </c>
      <c r="C130" s="417">
        <f>SUM(D57*5*5*0.5/1000)</f>
        <v>0.55000000000000004</v>
      </c>
      <c r="D130" s="418"/>
      <c r="E130" s="419"/>
      <c r="F130" s="75" t="s">
        <v>1</v>
      </c>
      <c r="G130" s="347"/>
      <c r="H130" s="348"/>
      <c r="I130" s="349"/>
      <c r="J130" s="66"/>
      <c r="K130" s="40"/>
      <c r="L130" s="40"/>
      <c r="N130"/>
      <c r="O130"/>
    </row>
    <row r="131" spans="1:15" x14ac:dyDescent="0.25">
      <c r="A131" s="412"/>
      <c r="B131" s="61" t="s">
        <v>4</v>
      </c>
      <c r="C131" s="417">
        <f>SUM(D57)*2</f>
        <v>88</v>
      </c>
      <c r="D131" s="418"/>
      <c r="E131" s="419"/>
      <c r="F131" s="75" t="s">
        <v>3</v>
      </c>
      <c r="G131" s="347"/>
      <c r="H131" s="348"/>
      <c r="I131" s="349"/>
      <c r="J131" s="66"/>
      <c r="K131" s="40"/>
      <c r="L131" s="40"/>
      <c r="N131"/>
      <c r="O131"/>
    </row>
    <row r="132" spans="1:15" ht="16.5" thickBot="1" x14ac:dyDescent="0.3">
      <c r="A132" s="413"/>
      <c r="B132" s="61" t="s">
        <v>2</v>
      </c>
      <c r="C132" s="417">
        <f>SUM(D57*0.015*2)</f>
        <v>1.3199999999999998</v>
      </c>
      <c r="D132" s="418"/>
      <c r="E132" s="419"/>
      <c r="F132" s="75" t="s">
        <v>1</v>
      </c>
      <c r="G132" s="420"/>
      <c r="H132" s="421"/>
      <c r="I132" s="422"/>
      <c r="J132" s="67"/>
      <c r="K132" s="47"/>
      <c r="L132" s="56"/>
      <c r="N132"/>
      <c r="O132"/>
    </row>
    <row r="133" spans="1:15" ht="16.5" customHeight="1" thickBot="1" x14ac:dyDescent="0.3">
      <c r="A133" s="97" t="s">
        <v>46</v>
      </c>
      <c r="B133" s="158"/>
      <c r="C133" s="359"/>
      <c r="D133" s="359"/>
      <c r="E133" s="359"/>
      <c r="F133" s="44"/>
      <c r="G133" s="360"/>
      <c r="H133" s="360"/>
      <c r="I133" s="361"/>
      <c r="J133" s="68"/>
      <c r="K133" s="45">
        <f>SUM(K62:K132)</f>
        <v>0</v>
      </c>
      <c r="L133" s="45">
        <f>K133*1.21</f>
        <v>0</v>
      </c>
      <c r="N133" s="491"/>
      <c r="O133"/>
    </row>
    <row r="134" spans="1:15" x14ac:dyDescent="0.25">
      <c r="A134" s="390" t="s">
        <v>63</v>
      </c>
      <c r="B134" s="391"/>
      <c r="C134" s="391"/>
      <c r="D134" s="391"/>
      <c r="E134" s="391"/>
      <c r="F134" s="391"/>
      <c r="G134" s="391"/>
      <c r="H134" s="391"/>
      <c r="I134" s="391"/>
      <c r="J134" s="392"/>
      <c r="K134" s="116">
        <f>SUM(K58,K133)</f>
        <v>0</v>
      </c>
      <c r="L134" s="117">
        <f t="shared" ref="L134:L135" si="0">K134*1.21</f>
        <v>0</v>
      </c>
      <c r="N134"/>
      <c r="O134"/>
    </row>
    <row r="135" spans="1:15" x14ac:dyDescent="0.25">
      <c r="A135" s="356" t="s">
        <v>67</v>
      </c>
      <c r="B135" s="357"/>
      <c r="C135" s="357"/>
      <c r="D135" s="357"/>
      <c r="E135" s="357"/>
      <c r="F135" s="357"/>
      <c r="G135" s="357"/>
      <c r="H135" s="357"/>
      <c r="I135" s="357"/>
      <c r="J135" s="358"/>
      <c r="K135" s="115">
        <v>4000</v>
      </c>
      <c r="L135" s="40">
        <f t="shared" si="0"/>
        <v>4840</v>
      </c>
      <c r="N135"/>
      <c r="O135"/>
    </row>
    <row r="136" spans="1:15" ht="16.5" thickBot="1" x14ac:dyDescent="0.3">
      <c r="A136" s="408" t="s">
        <v>66</v>
      </c>
      <c r="B136" s="409"/>
      <c r="C136" s="409"/>
      <c r="D136" s="409"/>
      <c r="E136" s="409"/>
      <c r="F136" s="409"/>
      <c r="G136" s="409"/>
      <c r="H136" s="409"/>
      <c r="I136" s="409"/>
      <c r="J136" s="410"/>
      <c r="K136" s="113">
        <v>15000</v>
      </c>
      <c r="L136" s="114">
        <f>K136*1.21</f>
        <v>18150</v>
      </c>
      <c r="N136"/>
      <c r="O136"/>
    </row>
    <row r="137" spans="1:15" ht="16.5" thickBot="1" x14ac:dyDescent="0.3">
      <c r="A137" s="381" t="s">
        <v>64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3"/>
      <c r="L137" s="48">
        <f>SUM(K134:K136)</f>
        <v>19000</v>
      </c>
      <c r="N137"/>
      <c r="O137"/>
    </row>
    <row r="138" spans="1:15" ht="16.5" thickBot="1" x14ac:dyDescent="0.3">
      <c r="A138" s="384" t="s">
        <v>0</v>
      </c>
      <c r="B138" s="385"/>
      <c r="C138" s="385"/>
      <c r="D138" s="385"/>
      <c r="E138" s="385"/>
      <c r="F138" s="385"/>
      <c r="G138" s="385"/>
      <c r="H138" s="385"/>
      <c r="I138" s="385"/>
      <c r="J138" s="385"/>
      <c r="K138" s="386"/>
      <c r="L138" s="48">
        <f>SUM(L137*0.21)</f>
        <v>3990</v>
      </c>
      <c r="N138"/>
      <c r="O138"/>
    </row>
    <row r="139" spans="1:15" ht="16.5" thickBot="1" x14ac:dyDescent="0.3">
      <c r="A139" s="387" t="s">
        <v>65</v>
      </c>
      <c r="B139" s="388"/>
      <c r="C139" s="388"/>
      <c r="D139" s="388"/>
      <c r="E139" s="388"/>
      <c r="F139" s="388"/>
      <c r="G139" s="388"/>
      <c r="H139" s="388"/>
      <c r="I139" s="388"/>
      <c r="J139" s="388"/>
      <c r="K139" s="389"/>
      <c r="L139" s="91">
        <f>SUM(L137:L138)</f>
        <v>22990</v>
      </c>
      <c r="N139"/>
      <c r="O139"/>
    </row>
    <row r="141" spans="1:15" x14ac:dyDescent="0.25">
      <c r="B141" s="159"/>
    </row>
    <row r="143" spans="1:15" x14ac:dyDescent="0.25">
      <c r="B143" s="159"/>
    </row>
  </sheetData>
  <mergeCells count="163">
    <mergeCell ref="C119:E119"/>
    <mergeCell ref="G129:I129"/>
    <mergeCell ref="G71:I71"/>
    <mergeCell ref="G72:I72"/>
    <mergeCell ref="G73:I73"/>
    <mergeCell ref="G74:I74"/>
    <mergeCell ref="G75:I75"/>
    <mergeCell ref="G76:I76"/>
    <mergeCell ref="G77:I77"/>
    <mergeCell ref="G78:I78"/>
    <mergeCell ref="G79:I79"/>
    <mergeCell ref="G81:I81"/>
    <mergeCell ref="G82:I82"/>
    <mergeCell ref="G83:I83"/>
    <mergeCell ref="G84:I84"/>
    <mergeCell ref="G85:I85"/>
    <mergeCell ref="G103:I103"/>
    <mergeCell ref="G115:I115"/>
    <mergeCell ref="C78:E78"/>
    <mergeCell ref="C79:E79"/>
    <mergeCell ref="C80:E80"/>
    <mergeCell ref="G104:I104"/>
    <mergeCell ref="G105:I105"/>
    <mergeCell ref="G106:I106"/>
    <mergeCell ref="C115:E115"/>
    <mergeCell ref="C111:E111"/>
    <mergeCell ref="C112:E112"/>
    <mergeCell ref="G101:I101"/>
    <mergeCell ref="C99:E99"/>
    <mergeCell ref="G114:I114"/>
    <mergeCell ref="C97:E97"/>
    <mergeCell ref="G69:I69"/>
    <mergeCell ref="G70:I70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G80:I80"/>
    <mergeCell ref="G98:I98"/>
    <mergeCell ref="C81:E81"/>
    <mergeCell ref="C82:E82"/>
    <mergeCell ref="C83:E83"/>
    <mergeCell ref="C84:E84"/>
    <mergeCell ref="C85:E85"/>
    <mergeCell ref="C107:E107"/>
    <mergeCell ref="G107:I107"/>
    <mergeCell ref="C91:E91"/>
    <mergeCell ref="C92:E92"/>
    <mergeCell ref="C93:E93"/>
    <mergeCell ref="G91:I91"/>
    <mergeCell ref="G92:I92"/>
    <mergeCell ref="G93:I93"/>
    <mergeCell ref="G99:I99"/>
    <mergeCell ref="G100:I100"/>
    <mergeCell ref="C98:E98"/>
    <mergeCell ref="G88:I88"/>
    <mergeCell ref="G89:I89"/>
    <mergeCell ref="G90:I90"/>
    <mergeCell ref="C86:E86"/>
    <mergeCell ref="C87:E87"/>
    <mergeCell ref="C88:E88"/>
    <mergeCell ref="C89:E89"/>
    <mergeCell ref="C90:E90"/>
    <mergeCell ref="G86:I86"/>
    <mergeCell ref="A13:A18"/>
    <mergeCell ref="A2:L2"/>
    <mergeCell ref="A5:A7"/>
    <mergeCell ref="A8:A9"/>
    <mergeCell ref="A34:A38"/>
    <mergeCell ref="A39:A55"/>
    <mergeCell ref="A60:L60"/>
    <mergeCell ref="C61:E61"/>
    <mergeCell ref="G61:I61"/>
    <mergeCell ref="A19:A26"/>
    <mergeCell ref="A31:A33"/>
    <mergeCell ref="A27:A30"/>
    <mergeCell ref="G63:I63"/>
    <mergeCell ref="G64:I64"/>
    <mergeCell ref="G65:I65"/>
    <mergeCell ref="G66:I66"/>
    <mergeCell ref="C63:E63"/>
    <mergeCell ref="C64:E64"/>
    <mergeCell ref="C65:E65"/>
    <mergeCell ref="C66:E66"/>
    <mergeCell ref="C67:E67"/>
    <mergeCell ref="G67:I67"/>
    <mergeCell ref="G118:I118"/>
    <mergeCell ref="G113:I113"/>
    <mergeCell ref="C117:E117"/>
    <mergeCell ref="C118:E118"/>
    <mergeCell ref="C68:E68"/>
    <mergeCell ref="C95:E95"/>
    <mergeCell ref="C96:E96"/>
    <mergeCell ref="A136:J136"/>
    <mergeCell ref="C113:E113"/>
    <mergeCell ref="C114:E114"/>
    <mergeCell ref="G116:I116"/>
    <mergeCell ref="G117:I117"/>
    <mergeCell ref="G119:I119"/>
    <mergeCell ref="A126:A132"/>
    <mergeCell ref="C126:E126"/>
    <mergeCell ref="C128:E128"/>
    <mergeCell ref="G128:I128"/>
    <mergeCell ref="C130:E130"/>
    <mergeCell ref="G130:I130"/>
    <mergeCell ref="C131:E131"/>
    <mergeCell ref="G131:I131"/>
    <mergeCell ref="C132:E132"/>
    <mergeCell ref="C127:E127"/>
    <mergeCell ref="G132:I132"/>
    <mergeCell ref="A137:K137"/>
    <mergeCell ref="A138:K138"/>
    <mergeCell ref="A139:K139"/>
    <mergeCell ref="A134:J134"/>
    <mergeCell ref="C121:E121"/>
    <mergeCell ref="G121:I121"/>
    <mergeCell ref="C100:E100"/>
    <mergeCell ref="C101:E101"/>
    <mergeCell ref="C102:E102"/>
    <mergeCell ref="C103:E103"/>
    <mergeCell ref="C104:E104"/>
    <mergeCell ref="C105:E105"/>
    <mergeCell ref="C106:E106"/>
    <mergeCell ref="C108:E108"/>
    <mergeCell ref="G102:I102"/>
    <mergeCell ref="G108:I108"/>
    <mergeCell ref="G120:I120"/>
    <mergeCell ref="C120:E120"/>
    <mergeCell ref="G109:I109"/>
    <mergeCell ref="G110:I110"/>
    <mergeCell ref="G111:I111"/>
    <mergeCell ref="G112:I112"/>
    <mergeCell ref="C109:E109"/>
    <mergeCell ref="C110:E110"/>
    <mergeCell ref="C122:E122"/>
    <mergeCell ref="G122:I122"/>
    <mergeCell ref="G127:I127"/>
    <mergeCell ref="C124:E124"/>
    <mergeCell ref="G124:I124"/>
    <mergeCell ref="C125:E125"/>
    <mergeCell ref="G125:I125"/>
    <mergeCell ref="A135:J135"/>
    <mergeCell ref="C123:E123"/>
    <mergeCell ref="G123:I123"/>
    <mergeCell ref="C133:E133"/>
    <mergeCell ref="G133:I133"/>
    <mergeCell ref="G126:I126"/>
    <mergeCell ref="A62:A124"/>
    <mergeCell ref="G68:I68"/>
    <mergeCell ref="G95:I95"/>
    <mergeCell ref="G96:I96"/>
    <mergeCell ref="G97:I97"/>
    <mergeCell ref="C116:E116"/>
    <mergeCell ref="C62:E62"/>
    <mergeCell ref="G62:I62"/>
    <mergeCell ref="C94:E94"/>
    <mergeCell ref="G94:I94"/>
    <mergeCell ref="G87:I87"/>
  </mergeCells>
  <hyperlinks>
    <hyperlink ref="H46" r:id="rId1" tooltip="Informace o parcele (Výpis z KN)" display="https://gis.praha12.cz/registry/ren-gdpr/parcely/report_output.php?ID=52334681010&amp;REPORT=info"/>
    <hyperlink ref="H47" r:id="rId2" tooltip="Informace o parcele (Výpis z KN)" display="https://gis.praha12.cz/registry/ren-gdpr/parcely/report_output.php?ID=2178368101&amp;REPORT=info"/>
  </hyperlinks>
  <pageMargins left="0.7" right="0.7" top="0.78740157499999996" bottom="0.78740157499999996" header="0.3" footer="0.3"/>
  <pageSetup paperSize="8" scale="63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Hrubant Petr (Praha 12)</cp:lastModifiedBy>
  <cp:lastPrinted>2024-09-23T14:29:32Z</cp:lastPrinted>
  <dcterms:created xsi:type="dcterms:W3CDTF">2021-10-08T08:34:14Z</dcterms:created>
  <dcterms:modified xsi:type="dcterms:W3CDTF">2024-09-23T14:30:51Z</dcterms:modified>
</cp:coreProperties>
</file>