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445" firstSheet="1" activeTab="1"/>
  </bookViews>
  <sheets>
    <sheet name="Rekapitulace stavby" sheetId="1" state="veryHidden" r:id="rId1"/>
    <sheet name="D.1.4.b - Vytápění - Opra..." sheetId="2" r:id="rId2"/>
  </sheets>
  <definedNames>
    <definedName name="_xlnm._FilterDatabase" localSheetId="1" hidden="1">'D.1.4.b - Vytápění - Opra...'!$C$86:$K$209</definedName>
    <definedName name="_xlnm.Print_Titles" localSheetId="1">'D.1.4.b - Vytápění - Opra...'!$86:$86</definedName>
    <definedName name="_xlnm.Print_Titles" localSheetId="0">'Rekapitulace stavby'!$52:$52</definedName>
    <definedName name="_xlnm.Print_Area" localSheetId="1">'D.1.4.b - Vytápění - Opra...'!$C$4:$J$39,'D.1.4.b - Vytápění - Opra...'!$C$45:$J$68,'D.1.4.b - Vytápění - Opra...'!$C$74:$K$209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T207" i="2"/>
  <c r="R208" i="2"/>
  <c r="R207" i="2"/>
  <c r="P208" i="2"/>
  <c r="P207" i="2"/>
  <c r="BK208" i="2"/>
  <c r="BK207" i="2"/>
  <c r="J207" i="2" s="1"/>
  <c r="J67" i="2" s="1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T199" i="2"/>
  <c r="R200" i="2"/>
  <c r="R199" i="2"/>
  <c r="P200" i="2"/>
  <c r="P199" i="2"/>
  <c r="BK200" i="2"/>
  <c r="BK199" i="2"/>
  <c r="J199" i="2" s="1"/>
  <c r="J66" i="2" s="1"/>
  <c r="J200" i="2"/>
  <c r="BE200" i="2" s="1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R166" i="2" s="1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BK166" i="2" s="1"/>
  <c r="J166" i="2" s="1"/>
  <c r="J65" i="2" s="1"/>
  <c r="J168" i="2"/>
  <c r="BE168" i="2"/>
  <c r="BI167" i="2"/>
  <c r="BH167" i="2"/>
  <c r="BG167" i="2"/>
  <c r="BF167" i="2"/>
  <c r="T167" i="2"/>
  <c r="T166" i="2"/>
  <c r="R167" i="2"/>
  <c r="P167" i="2"/>
  <c r="P166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P148" i="2" s="1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T148" i="2"/>
  <c r="R149" i="2"/>
  <c r="R148" i="2"/>
  <c r="P149" i="2"/>
  <c r="BK149" i="2"/>
  <c r="BK148" i="2"/>
  <c r="J148" i="2" s="1"/>
  <c r="J64" i="2" s="1"/>
  <c r="J149" i="2"/>
  <c r="BE149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T121" i="2"/>
  <c r="R122" i="2"/>
  <c r="R121" i="2"/>
  <c r="P122" i="2"/>
  <c r="P121" i="2"/>
  <c r="BK122" i="2"/>
  <c r="BK121" i="2"/>
  <c r="J121" i="2" s="1"/>
  <c r="J63" i="2" s="1"/>
  <c r="J122" i="2"/>
  <c r="BE122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T112" i="2"/>
  <c r="R113" i="2"/>
  <c r="R112" i="2"/>
  <c r="P113" i="2"/>
  <c r="P112" i="2"/>
  <c r="BK113" i="2"/>
  <c r="BK112" i="2"/>
  <c r="J112" i="2" s="1"/>
  <c r="J62" i="2" s="1"/>
  <c r="J113" i="2"/>
  <c r="BE113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F37" i="2"/>
  <c r="BD55" i="1" s="1"/>
  <c r="BD54" i="1" s="1"/>
  <c r="W33" i="1" s="1"/>
  <c r="BH90" i="2"/>
  <c r="F36" i="2" s="1"/>
  <c r="BC55" i="1" s="1"/>
  <c r="BC54" i="1" s="1"/>
  <c r="BG90" i="2"/>
  <c r="F35" i="2"/>
  <c r="BB55" i="1" s="1"/>
  <c r="BB54" i="1" s="1"/>
  <c r="BF90" i="2"/>
  <c r="J34" i="2" s="1"/>
  <c r="AW55" i="1" s="1"/>
  <c r="T90" i="2"/>
  <c r="T89" i="2"/>
  <c r="T88" i="2" s="1"/>
  <c r="T87" i="2" s="1"/>
  <c r="R90" i="2"/>
  <c r="R89" i="2"/>
  <c r="R88" i="2" s="1"/>
  <c r="R87" i="2" s="1"/>
  <c r="P90" i="2"/>
  <c r="P89" i="2"/>
  <c r="P88" i="2" s="1"/>
  <c r="P87" i="2" s="1"/>
  <c r="AU55" i="1" s="1"/>
  <c r="AU54" i="1" s="1"/>
  <c r="BK90" i="2"/>
  <c r="BK89" i="2" s="1"/>
  <c r="J90" i="2"/>
  <c r="BE90" i="2" s="1"/>
  <c r="J83" i="2"/>
  <c r="F83" i="2"/>
  <c r="F81" i="2"/>
  <c r="E79" i="2"/>
  <c r="J54" i="2"/>
  <c r="F54" i="2"/>
  <c r="F52" i="2"/>
  <c r="E50" i="2"/>
  <c r="J24" i="2"/>
  <c r="E24" i="2"/>
  <c r="J55" i="2" s="1"/>
  <c r="J23" i="2"/>
  <c r="J18" i="2"/>
  <c r="E18" i="2"/>
  <c r="F55" i="2" s="1"/>
  <c r="F84" i="2"/>
  <c r="J17" i="2"/>
  <c r="J12" i="2"/>
  <c r="J81" i="2"/>
  <c r="J52" i="2"/>
  <c r="E7" i="2"/>
  <c r="E48" i="2" s="1"/>
  <c r="AS54" i="1"/>
  <c r="L50" i="1"/>
  <c r="AM50" i="1"/>
  <c r="AM49" i="1"/>
  <c r="L49" i="1"/>
  <c r="AM47" i="1"/>
  <c r="L47" i="1"/>
  <c r="L45" i="1"/>
  <c r="L44" i="1"/>
  <c r="AX54" i="1" l="1"/>
  <c r="W31" i="1"/>
  <c r="W32" i="1"/>
  <c r="AY54" i="1"/>
  <c r="J33" i="2"/>
  <c r="AV55" i="1" s="1"/>
  <c r="AT55" i="1" s="1"/>
  <c r="F33" i="2"/>
  <c r="AZ55" i="1" s="1"/>
  <c r="AZ54" i="1" s="1"/>
  <c r="J89" i="2"/>
  <c r="J61" i="2" s="1"/>
  <c r="BK88" i="2"/>
  <c r="E77" i="2"/>
  <c r="J84" i="2"/>
  <c r="F34" i="2"/>
  <c r="BA55" i="1" s="1"/>
  <c r="BA54" i="1" s="1"/>
  <c r="AW54" i="1" l="1"/>
  <c r="AK30" i="1" s="1"/>
  <c r="W30" i="1"/>
  <c r="J88" i="2"/>
  <c r="J60" i="2" s="1"/>
  <c r="BK87" i="2"/>
  <c r="J87" i="2" s="1"/>
  <c r="AV54" i="1"/>
  <c r="W29" i="1"/>
  <c r="AK29" i="1" l="1"/>
  <c r="AT54" i="1"/>
  <c r="J59" i="2"/>
  <c r="J30" i="2"/>
  <c r="AG55" i="1" l="1"/>
  <c r="J39" i="2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<sst xmlns="http://schemas.openxmlformats.org/spreadsheetml/2006/main" count="1866" uniqueCount="520">
  <si>
    <t>Export Komplet</t>
  </si>
  <si>
    <t/>
  </si>
  <si>
    <t>2.0</t>
  </si>
  <si>
    <t>False</t>
  </si>
  <si>
    <t>{5ebbe9f8-67f5-4217-a9eb-55f3f51eae24}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</si>
  <si>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</si>
  <si>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</si>
  <si>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</si>
  <si>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</si>
  <si>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</si>
  <si>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</si>
  <si>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</si>
  <si>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</si>
  <si>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</si>
  <si>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05-24-004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</si>
  <si>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</si>
  <si>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</si>
  <si>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MŠ Karásek</t>
  </si>
  <si>
    <t>KSO:</t>
  </si>
  <si>
    <t>CC-CZ:</t>
  </si>
  <si>
    <t>Místo:</t>
  </si>
  <si>
    <t>Praha 4, Karasova ulice 1829/14</t>
  </si>
  <si>
    <t>Datum:</t>
  </si>
  <si>
    <t>18. 6. 2024</t>
  </si>
  <si>
    <t>Zadavatel:</t>
  </si>
  <si>
    <t>IČ:</t>
  </si>
  <si>
    <t>64769241</t>
  </si>
  <si>
    <t>Ing.arch. Michala Dvořáková</t>
  </si>
  <si>
    <t>DIČ:</t>
  </si>
  <si>
    <t>Uchazeč:</t>
  </si>
  <si>
    <t>Vyplň údaj</t>
  </si>
  <si>
    <t>Projektant:</t>
  </si>
  <si>
    <t>KLIMATIK spol. s .r.o., Č.Budějovice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</si>
  <si>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</si>
  <si>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</si>
  <si>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</si>
  <si>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</si>
  <si>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</si>
  <si>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</si>
  <si>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</si>
  <si>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</si>
  <si>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</si>
  <si>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</si>
  <si>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</si>
  <si>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</si>
  <si>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</si>
  <si>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</si>
  <si>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</si>
  <si>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</si>
  <si>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</si>
  <si>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</si>
  <si>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</si>
  <si>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</si>
  <si>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</si>
  <si>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</si>
  <si>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</si>
  <si>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</si>
  <si>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</si>
  <si>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</si>
  <si>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</si>
  <si>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</si>
  <si>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</si>
  <si>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</si>
  <si>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</si>
  <si>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</si>
  <si>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</si>
  <si>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</si>
  <si>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</si>
  <si>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</si>
  <si>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</si>
  <si>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</si>
  <si>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</si>
  <si>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</si>
  <si>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</si>
  <si>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</si>
  <si>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</si>
  <si>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D.1.4.b - Vytápění</t>
  </si>
  <si>
    <t>STA</t>
  </si>
  <si>
    <t>1</t>
  </si>
  <si>
    <t>{f7633d03-f45d-4bd2-b9c9-ef4d2e9c8b41}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</si>
  <si>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</si>
  <si>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</si>
  <si>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</si>
  <si>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</si>
  <si>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</si>
  <si>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</si>
  <si>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</si>
  <si>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</si>
  <si>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</si>
  <si>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</si>
  <si>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</si>
  <si>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</si>
  <si>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</si>
  <si>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</si>
  <si>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</si>
  <si>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</si>
  <si>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</si>
  <si>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</si>
  <si>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</si>
  <si>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</si>
  <si>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</si>
  <si>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</si>
  <si>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</si>
  <si>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</si>
  <si>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</si>
  <si>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</si>
  <si>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</si>
  <si>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</si>
  <si>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</si>
  <si>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</si>
  <si>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</si>
  <si>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</si>
  <si>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731</t>
  </si>
  <si>
    <t>Ústřední vytápění - kotelny</t>
  </si>
  <si>
    <t>K</t>
  </si>
  <si>
    <t>731200823</t>
  </si>
  <si>
    <t>Demontáž kotle ocelového na plynná nebo kapalná paliva výkon do 25 kW</t>
  </si>
  <si>
    <t>kus</t>
  </si>
  <si>
    <t>CS ÚRS 2019 01</t>
  </si>
  <si>
    <t>16</t>
  </si>
  <si>
    <t>-995092198</t>
  </si>
  <si>
    <t>731244492</t>
  </si>
  <si>
    <t>Montáž kotle ocelového závěsného na plyn kondenzačního o výkonu do 20 kW</t>
  </si>
  <si>
    <t>soubor</t>
  </si>
  <si>
    <t>-564429858</t>
  </si>
  <si>
    <t>3</t>
  </si>
  <si>
    <t>M</t>
  </si>
  <si>
    <t>73101 Rpol</t>
  </si>
  <si>
    <t>Plynový závěsný kondenzační kotel kompakt kombi 24/18 s 2okruhovým výměníkem (nezávislý provoz vytápění a ohřevu TV); jmen.tep. výkon (Prated) 18 kW vč. kotlového adaptéru DN100/60</t>
  </si>
  <si>
    <t>32</t>
  </si>
  <si>
    <t>8340820</t>
  </si>
  <si>
    <t>4</t>
  </si>
  <si>
    <t>73121 Rpol</t>
  </si>
  <si>
    <t xml:space="preserve">Kotlový adaptér DN 125/80 pro kondenzační plyn. kotel kombi 24/18 </t>
  </si>
  <si>
    <t>-738610377</t>
  </si>
  <si>
    <t>5</t>
  </si>
  <si>
    <t>73102 Rpol</t>
  </si>
  <si>
    <t>Rám s expanzní nádobou 8 lt., pro kombi plyn.kotel - dod. s kotlem</t>
  </si>
  <si>
    <t>699830894</t>
  </si>
  <si>
    <t>6</t>
  </si>
  <si>
    <t>73103 Rpol</t>
  </si>
  <si>
    <t>Instalační konzole s dpopouštěním zakončená ventily s vnějším závitem vč. čištění (dod. s kotlem)</t>
  </si>
  <si>
    <t>457618043</t>
  </si>
  <si>
    <t>7</t>
  </si>
  <si>
    <t>73104 Rpol</t>
  </si>
  <si>
    <t>Kryt připojení 14 cm (dod. s kotlem); vhodné pro kombinaci s rámem s integr. exp. nádobou</t>
  </si>
  <si>
    <t>-466182090</t>
  </si>
  <si>
    <t>8</t>
  </si>
  <si>
    <t>73105 Rpol</t>
  </si>
  <si>
    <t xml:space="preserve">Modulační pokojový termostat drátový t4m, Open Therm, týdenní program  </t>
  </si>
  <si>
    <t>-157973983</t>
  </si>
  <si>
    <t>9</t>
  </si>
  <si>
    <t>73106 Rpol</t>
  </si>
  <si>
    <t>Odkouření fasádní - univerzální fasádní koaxiální komínová sada  DN125/80</t>
  </si>
  <si>
    <t>-1089560824</t>
  </si>
  <si>
    <t>10</t>
  </si>
  <si>
    <t>73109 Rpol</t>
  </si>
  <si>
    <t>Odkouření fasádní - fasádní kontrolní kus přímý DN125/80 nerez</t>
  </si>
  <si>
    <t>-1036373222</t>
  </si>
  <si>
    <t>11</t>
  </si>
  <si>
    <t>73110 Rpol</t>
  </si>
  <si>
    <t>Odkouření fasádní - fasádní trubka koaxiální DN125/80 x 2000 mm nerez</t>
  </si>
  <si>
    <t>-1625061237</t>
  </si>
  <si>
    <t>12</t>
  </si>
  <si>
    <t>73111 Rpol</t>
  </si>
  <si>
    <t>Odkouření fasádní - fasádní trubka koaxiální DN125/80 x1000 mm nerez</t>
  </si>
  <si>
    <t>1565454842</t>
  </si>
  <si>
    <t>13</t>
  </si>
  <si>
    <t>73114 Rpol</t>
  </si>
  <si>
    <t>Odkouření fasádní - kryt zděře a venkovní krycí plech nerez</t>
  </si>
  <si>
    <t>136603285</t>
  </si>
  <si>
    <t>14</t>
  </si>
  <si>
    <t>73113 Rpol</t>
  </si>
  <si>
    <t>Odkouření fasádní - fasádní kotvící třmen DN125 nerez</t>
  </si>
  <si>
    <t>225246834</t>
  </si>
  <si>
    <t>731341130</t>
  </si>
  <si>
    <t>Hadice napouštěcí pryžové D 16/23</t>
  </si>
  <si>
    <t>m</t>
  </si>
  <si>
    <t>1112564043</t>
  </si>
  <si>
    <t>731391812</t>
  </si>
  <si>
    <t>Vypuštění vody z kotle samospádem plocha kotle do 10 m2</t>
  </si>
  <si>
    <t>1075930018</t>
  </si>
  <si>
    <t>17</t>
  </si>
  <si>
    <t>731890802</t>
  </si>
  <si>
    <t>Přemístění demontovaných kotelen umístěných ve výšce nebo hloubce objektu do 12 m</t>
  </si>
  <si>
    <t>t</t>
  </si>
  <si>
    <t>-729461354</t>
  </si>
  <si>
    <t>18</t>
  </si>
  <si>
    <t>998731101</t>
  </si>
  <si>
    <t>Přesun hmot tonážní pro kotelny v objektech v do 6 m</t>
  </si>
  <si>
    <t>1239527745</t>
  </si>
  <si>
    <t>19</t>
  </si>
  <si>
    <t>998731181</t>
  </si>
  <si>
    <t>Příplatek k přesunu hmot tonážní 731 prováděný bez použití mechanizace</t>
  </si>
  <si>
    <t>-1223382112</t>
  </si>
  <si>
    <t>20</t>
  </si>
  <si>
    <t>998731194</t>
  </si>
  <si>
    <t>Příplatek k přesunu hmot tonážní 731 za zvětšený přesun do 1000 m</t>
  </si>
  <si>
    <t>2074725720</t>
  </si>
  <si>
    <t>998731199</t>
  </si>
  <si>
    <t>Příplatek k přesunu hmot tonážní 731 za zvětšený přesun ZKD 1000 m přes 1000 m - do 10,0 km</t>
  </si>
  <si>
    <t>168756504</t>
  </si>
  <si>
    <t>VV</t>
  </si>
  <si>
    <t>0,184*9 'Přepočtené koeficientem množství</t>
  </si>
  <si>
    <t>732</t>
  </si>
  <si>
    <t>Ústřední vytápění - strojovny</t>
  </si>
  <si>
    <t>22</t>
  </si>
  <si>
    <t>732320812</t>
  </si>
  <si>
    <t>Demontáž nádrže beztlaké nebo tlakové odpojení od rozvodů potrubí obsah do 100 litrů</t>
  </si>
  <si>
    <t>233652351</t>
  </si>
  <si>
    <t>23</t>
  </si>
  <si>
    <t>732331615</t>
  </si>
  <si>
    <t>Nádoba tlaková expanzní s membránou závitové připojení PN 0,6 o objemu 35 l</t>
  </si>
  <si>
    <t>886771808</t>
  </si>
  <si>
    <t>24</t>
  </si>
  <si>
    <t>732890802</t>
  </si>
  <si>
    <t>Přesun demontovaných strojoven vodorovně 100 m v objektech výšky do 12 m</t>
  </si>
  <si>
    <t>1295428149</t>
  </si>
  <si>
    <t>25</t>
  </si>
  <si>
    <t>998732101</t>
  </si>
  <si>
    <t>Přesun hmot tonážní pro strojovny v objektech v do 6 m</t>
  </si>
  <si>
    <t>-1161852970</t>
  </si>
  <si>
    <t>26</t>
  </si>
  <si>
    <t>998732181</t>
  </si>
  <si>
    <t>Příplatek k přesunu hmot tonážní 732 prováděný bez použití mechanizace</t>
  </si>
  <si>
    <t>985284874</t>
  </si>
  <si>
    <t>27</t>
  </si>
  <si>
    <t>998732194</t>
  </si>
  <si>
    <t>Příplatek k přesunu hmot tonážní 732 za zvětšený přesun do 1000 m</t>
  </si>
  <si>
    <t>-1935756672</t>
  </si>
  <si>
    <t>28</t>
  </si>
  <si>
    <t>998732199</t>
  </si>
  <si>
    <t>Příplatek k přesunu hmot tonážní 732 za zvětšený přesun ZKD 1000 m přes 1000 m - do 10,0 km</t>
  </si>
  <si>
    <t>225944217</t>
  </si>
  <si>
    <t>0,005*9 'Přepočtené koeficientem množství</t>
  </si>
  <si>
    <t>733</t>
  </si>
  <si>
    <t>Ústřední vytápění - rozvodné potrubí</t>
  </si>
  <si>
    <t>29</t>
  </si>
  <si>
    <t>733110806</t>
  </si>
  <si>
    <t>Demontáž potrubí ocelového závitového do DN 32</t>
  </si>
  <si>
    <t>-1596588081</t>
  </si>
  <si>
    <t>30</t>
  </si>
  <si>
    <t>733122202</t>
  </si>
  <si>
    <t>Potrubí z uhlíkové oceli hladké spojované lisováním DN 12</t>
  </si>
  <si>
    <t>434292145</t>
  </si>
  <si>
    <t xml:space="preserve">d15x1,2 mm - 20,0m + 10% prořez </t>
  </si>
  <si>
    <t>20*1,1</t>
  </si>
  <si>
    <t>31</t>
  </si>
  <si>
    <t>733122203</t>
  </si>
  <si>
    <t>Potrubí z uhlíkové oceli hladké spojované lisováním DN 15</t>
  </si>
  <si>
    <t>-1536327101</t>
  </si>
  <si>
    <t>d18*1,2 mm - 40,0 m + 10% prořez</t>
  </si>
  <si>
    <t>40*1,1</t>
  </si>
  <si>
    <t>733122204</t>
  </si>
  <si>
    <t>Potrubí z uhlíkové oceli hladké spojované lisováním DN 20</t>
  </si>
  <si>
    <t>796947921</t>
  </si>
  <si>
    <t>d22x1,5 mm - 22 m *1,1 + 10% prořez</t>
  </si>
  <si>
    <t>22*1,1</t>
  </si>
  <si>
    <t>33</t>
  </si>
  <si>
    <t>733122205</t>
  </si>
  <si>
    <t>Potrubí z uhlíkové oceli hladké spojované lisováním DN 25</t>
  </si>
  <si>
    <t>127065229</t>
  </si>
  <si>
    <t>d28x1,5 mm - 22 m + 10% prořez; rozvod + propojení těles v m. č. 1.11</t>
  </si>
  <si>
    <t>34</t>
  </si>
  <si>
    <t>733190107</t>
  </si>
  <si>
    <t>Zkouška těsnosti potrubí ocelové závitové do DN 40</t>
  </si>
  <si>
    <t>-1801975876</t>
  </si>
  <si>
    <t>35</t>
  </si>
  <si>
    <t>733190801</t>
  </si>
  <si>
    <t>Odřezání objímky dvojité do DN 50</t>
  </si>
  <si>
    <t>-2043393137</t>
  </si>
  <si>
    <t>36</t>
  </si>
  <si>
    <t>733191111</t>
  </si>
  <si>
    <t>Manžeta prostupová pro ocelové potrubí do DN 20</t>
  </si>
  <si>
    <t>1486987533</t>
  </si>
  <si>
    <t>37</t>
  </si>
  <si>
    <t>733191112</t>
  </si>
  <si>
    <t>Manžeta prostupová pro ocelové potrubí přes 20 do DN 32</t>
  </si>
  <si>
    <t>-2127047695</t>
  </si>
  <si>
    <t>38</t>
  </si>
  <si>
    <t>733811232</t>
  </si>
  <si>
    <t xml:space="preserve">Ochrana potrubí ústředního vytápění termoizolačními trubicemi z PE tl do 13 mm DN do 45 mm </t>
  </si>
  <si>
    <t>-2003846573</t>
  </si>
  <si>
    <t xml:space="preserve">PE termoizolační trubice tl. 20 mm na potrubí d28 v kuchyni (ve skříni a v podhledu) </t>
  </si>
  <si>
    <t>39</t>
  </si>
  <si>
    <t>733890803</t>
  </si>
  <si>
    <t>Přemístění potrubí demontovaného vodorovně do 100 m v objektech výšky přes 6 do 24 m</t>
  </si>
  <si>
    <t>932340368</t>
  </si>
  <si>
    <t>40</t>
  </si>
  <si>
    <t>998733101</t>
  </si>
  <si>
    <t>Přesun hmot tonážní pro rozvody potrubí v objektech v do 6 m</t>
  </si>
  <si>
    <t>1249257230</t>
  </si>
  <si>
    <t>41</t>
  </si>
  <si>
    <t>998733181</t>
  </si>
  <si>
    <t>Příplatek k přesunu hmot tonážní 733 prováděný bez použití mechanizace</t>
  </si>
  <si>
    <t>-502966984</t>
  </si>
  <si>
    <t>42</t>
  </si>
  <si>
    <t>998733194</t>
  </si>
  <si>
    <t>Příplatek k přesunu hmot tonážní 733 za zvětšený přesun do 1000 m</t>
  </si>
  <si>
    <t>-1282220822</t>
  </si>
  <si>
    <t>43</t>
  </si>
  <si>
    <t>998733199</t>
  </si>
  <si>
    <t>Příplatek k přesunu hmot tonážní 733 za zvětšený přesun ZKD 1000 m přes 1000 m - do 10,0 km</t>
  </si>
  <si>
    <t>-793107158</t>
  </si>
  <si>
    <t>0,11*9 'Přepočtené koeficientem množství</t>
  </si>
  <si>
    <t>734</t>
  </si>
  <si>
    <t>Ústřední vytápění - armatury</t>
  </si>
  <si>
    <t>44</t>
  </si>
  <si>
    <t>734200822</t>
  </si>
  <si>
    <t>Demontáž armatury závitové se dvěma závity do G 1</t>
  </si>
  <si>
    <t>-507746742</t>
  </si>
  <si>
    <t>45</t>
  </si>
  <si>
    <t>734209113</t>
  </si>
  <si>
    <t>Montáž armatury závitové s dvěma závity G 1/2</t>
  </si>
  <si>
    <t>1115609296</t>
  </si>
  <si>
    <t>46</t>
  </si>
  <si>
    <t>73401 Rpol</t>
  </si>
  <si>
    <t>Termostatický radiátorový ventil s automatickým omezením průtoku DN 15 pro hladké připojení, přímé, pro TH M30x1,5</t>
  </si>
  <si>
    <t>-1908224551</t>
  </si>
  <si>
    <t>47</t>
  </si>
  <si>
    <t>73402 Rpol</t>
  </si>
  <si>
    <t xml:space="preserve">Radiátorové uzavírací a regulační šroubení s vypouštěním DN 15, přímé </t>
  </si>
  <si>
    <t>1240102695</t>
  </si>
  <si>
    <t>48</t>
  </si>
  <si>
    <t>73403 Rpol</t>
  </si>
  <si>
    <t>Termostatická hlavice s vestavěným čidlem; 6÷28 °C na M30x1,5 mm</t>
  </si>
  <si>
    <t>-2010951919</t>
  </si>
  <si>
    <t>49</t>
  </si>
  <si>
    <t>734209115</t>
  </si>
  <si>
    <t>Montáž armatury závitové s dvěma závity G 1</t>
  </si>
  <si>
    <t>-1509120310</t>
  </si>
  <si>
    <t>50</t>
  </si>
  <si>
    <t>73404 Rpol</t>
  </si>
  <si>
    <t xml:space="preserve">Odlučovač nečistot a kalu, závitový, mosazný, svislá, otočný  s magnetem DT1"M   </t>
  </si>
  <si>
    <t>807177914</t>
  </si>
  <si>
    <t>51</t>
  </si>
  <si>
    <t>734211115</t>
  </si>
  <si>
    <t>Ventil závitový odvzdušňovací G 1/2 PN 10 do 120°C otopných těles</t>
  </si>
  <si>
    <t>-648631879</t>
  </si>
  <si>
    <t>52</t>
  </si>
  <si>
    <t>734211119</t>
  </si>
  <si>
    <t>Ventil závitový odvzdušňovací G 3/8 PN 14 do 120°C automatický</t>
  </si>
  <si>
    <t>-1255177704</t>
  </si>
  <si>
    <t>53</t>
  </si>
  <si>
    <t>73412 Rpol</t>
  </si>
  <si>
    <t>Termostatická hlavice s vestavěným čidlem 6÷28 °C na M30x1,5</t>
  </si>
  <si>
    <t>707286597</t>
  </si>
  <si>
    <t>54</t>
  </si>
  <si>
    <t>734291244</t>
  </si>
  <si>
    <t>Filtr závitový přímý G 1 PN 16 do 130°C s vnitřními závity</t>
  </si>
  <si>
    <t>-112626400</t>
  </si>
  <si>
    <t>55</t>
  </si>
  <si>
    <t>734292715</t>
  </si>
  <si>
    <t>Kohout kulový přímý G 1 PN 42 do 185°C vnitřní závit</t>
  </si>
  <si>
    <t>1038993104</t>
  </si>
  <si>
    <t>56</t>
  </si>
  <si>
    <t>734890803</t>
  </si>
  <si>
    <t>Přemístění demontovaných armatur vodorovně do 100 m v objektech výšky přes 6 do 24 m</t>
  </si>
  <si>
    <t>-1253191251</t>
  </si>
  <si>
    <t>57</t>
  </si>
  <si>
    <t>998734101</t>
  </si>
  <si>
    <t>Přesun hmot tonážní pro armatury v objektech v do 6 m</t>
  </si>
  <si>
    <t>1433839365</t>
  </si>
  <si>
    <t>58</t>
  </si>
  <si>
    <t>998734194</t>
  </si>
  <si>
    <t>Příplatek k přesunu hmot tonážní 734 za zvětšený přesun do 1000 m</t>
  </si>
  <si>
    <t>389900689</t>
  </si>
  <si>
    <t>59</t>
  </si>
  <si>
    <t>998734199</t>
  </si>
  <si>
    <t>Příplatek k přesunu hmot tonážní 734 za zvětšený přesun ZKD 1000 m přes 1000 m</t>
  </si>
  <si>
    <t>-144541344</t>
  </si>
  <si>
    <t>0,016*9 'Přepočtené koeficientem množství</t>
  </si>
  <si>
    <t>735</t>
  </si>
  <si>
    <t>Ústřední vytápění - otopná tělesa</t>
  </si>
  <si>
    <t>60</t>
  </si>
  <si>
    <t>735000912</t>
  </si>
  <si>
    <t>Vyregulování ventilu nebo kohoutu dvojregulačního s termostatickým ovládáním</t>
  </si>
  <si>
    <t>-1041536067</t>
  </si>
  <si>
    <t>61</t>
  </si>
  <si>
    <t>735110911</t>
  </si>
  <si>
    <t>Přetěsnění růžice radiátorové otopných těles litinových článkových</t>
  </si>
  <si>
    <t>328298698</t>
  </si>
  <si>
    <t>62</t>
  </si>
  <si>
    <t>735110914</t>
  </si>
  <si>
    <t>Stažení otopného tělesa</t>
  </si>
  <si>
    <t>-51448885</t>
  </si>
  <si>
    <t>63</t>
  </si>
  <si>
    <t>735111350</t>
  </si>
  <si>
    <t>Otopné těleso litinové článkové 500/160 mm 0,255 m2/kus se základním nátěrem</t>
  </si>
  <si>
    <t>m2</t>
  </si>
  <si>
    <t>-236660712</t>
  </si>
  <si>
    <t>nové těleso 25 článků</t>
  </si>
  <si>
    <t>25 * 0,255</t>
  </si>
  <si>
    <t>64</t>
  </si>
  <si>
    <t>73501 Rpol</t>
  </si>
  <si>
    <t>Stojan č.7 (standardu wemwfa) pro zavěšení litinového OT výšky 500 mm, pod okna, patka stojanu upevněna na hrubou podlahu vč. MTŽ</t>
  </si>
  <si>
    <t>1960292251</t>
  </si>
  <si>
    <t>65</t>
  </si>
  <si>
    <t>735111810</t>
  </si>
  <si>
    <t>Demontáž otopného tělesa litinového článkového</t>
  </si>
  <si>
    <t>-1164345878</t>
  </si>
  <si>
    <t>DMTŽ litinových článkovýc 500/100 - čl. 35+25+12+14+14</t>
  </si>
  <si>
    <t>(35+25+12+14+14)*0,215</t>
  </si>
  <si>
    <t>66</t>
  </si>
  <si>
    <t>735117110</t>
  </si>
  <si>
    <t>Odpojení a připojení otopného tělesa litinového po nátěru</t>
  </si>
  <si>
    <t>1195239881</t>
  </si>
  <si>
    <t xml:space="preserve">stávající tělesa 500/110  budou demontována a zpětně namotováno </t>
  </si>
  <si>
    <t>67</t>
  </si>
  <si>
    <t>735118110</t>
  </si>
  <si>
    <t>Zkoušky těsnosti otopných těles litinových článkových vodou</t>
  </si>
  <si>
    <t>1587920392</t>
  </si>
  <si>
    <t>6,375+21,5</t>
  </si>
  <si>
    <t>68</t>
  </si>
  <si>
    <t>735164522</t>
  </si>
  <si>
    <t>Montáž otopného tělesa trubkového na stěny výšky tělesa přes 1340 mm</t>
  </si>
  <si>
    <t>1442725943</t>
  </si>
  <si>
    <t>69</t>
  </si>
  <si>
    <t>73521 Rpol</t>
  </si>
  <si>
    <t>těleso trubkové klt 1820x750mm</t>
  </si>
  <si>
    <t>-2025308622</t>
  </si>
  <si>
    <t>70</t>
  </si>
  <si>
    <t>735190913</t>
  </si>
  <si>
    <t>Oprava vratné růžice otopných těles ocelových</t>
  </si>
  <si>
    <t>-2005503527</t>
  </si>
  <si>
    <t>71</t>
  </si>
  <si>
    <t>735191902</t>
  </si>
  <si>
    <t>Vyzkoušení otopných těles litinových po opravě tlakem</t>
  </si>
  <si>
    <t>-159719627</t>
  </si>
  <si>
    <t>72</t>
  </si>
  <si>
    <t>735191904</t>
  </si>
  <si>
    <t>Vyčištění otopných těles litinových proplachem vodou</t>
  </si>
  <si>
    <t>-1720572137</t>
  </si>
  <si>
    <t>73</t>
  </si>
  <si>
    <t>735191905</t>
  </si>
  <si>
    <t>Odvzdušnění otopných těles</t>
  </si>
  <si>
    <t>-848617885</t>
  </si>
  <si>
    <t>74</t>
  </si>
  <si>
    <t>735191910</t>
  </si>
  <si>
    <t>Napuštění vody do otopných těles</t>
  </si>
  <si>
    <t>434375291</t>
  </si>
  <si>
    <t>75</t>
  </si>
  <si>
    <t>735191914</t>
  </si>
  <si>
    <t>Montáž otopných těles sestavených z použitých článků litinových</t>
  </si>
  <si>
    <t>1205566319</t>
  </si>
  <si>
    <t>76</t>
  </si>
  <si>
    <t>735192911</t>
  </si>
  <si>
    <t>Zpětná montáž otopných těles článkových litinových</t>
  </si>
  <si>
    <t>709672415</t>
  </si>
  <si>
    <t>77</t>
  </si>
  <si>
    <t>735291800</t>
  </si>
  <si>
    <t>Demontáž konzoly nebo držáku otopných těles, registrů nebo konvektorů do odpadu</t>
  </si>
  <si>
    <t>-1825377085</t>
  </si>
  <si>
    <t>78</t>
  </si>
  <si>
    <t>735494811</t>
  </si>
  <si>
    <t>Vypuštění vody z otopných těles</t>
  </si>
  <si>
    <t>2124960545</t>
  </si>
  <si>
    <t>79</t>
  </si>
  <si>
    <t>735890802</t>
  </si>
  <si>
    <t>Přemístění demontovaného otopného tělesa vodorovně 100 m v objektech výšky přes 6 do 12 m</t>
  </si>
  <si>
    <t>-1781524563</t>
  </si>
  <si>
    <t>80</t>
  </si>
  <si>
    <t>998735101</t>
  </si>
  <si>
    <t>Přesun hmot tonážní pro otopná tělesa v objektech v do 6 m</t>
  </si>
  <si>
    <t>885842912</t>
  </si>
  <si>
    <t>81</t>
  </si>
  <si>
    <t>998735181</t>
  </si>
  <si>
    <t>Příplatek k přesunu hmot tonážní 735 prováděný bez použití mechanizace</t>
  </si>
  <si>
    <t>-1682057935</t>
  </si>
  <si>
    <t>82</t>
  </si>
  <si>
    <t>998735194</t>
  </si>
  <si>
    <t>Příplatek k přesunu hmot tonážní 735 za zvětšený přesun do 1000 m</t>
  </si>
  <si>
    <t>-68744489</t>
  </si>
  <si>
    <t>83</t>
  </si>
  <si>
    <t>998735199</t>
  </si>
  <si>
    <t>Příplatek k přesunu hmot tonážní 735 za zvětšený přesun ZKD 1000 m přes 1000 m</t>
  </si>
  <si>
    <t>-1111997167</t>
  </si>
  <si>
    <t>0,422*9 'Přepočtené koeficientem množství</t>
  </si>
  <si>
    <t>783</t>
  </si>
  <si>
    <t>Dokončovací práce - nátěry</t>
  </si>
  <si>
    <t>84</t>
  </si>
  <si>
    <t>783601341</t>
  </si>
  <si>
    <t>Odrezivění litinových otopných těles před provedením nátěru</t>
  </si>
  <si>
    <t>552740050</t>
  </si>
  <si>
    <t>85</t>
  </si>
  <si>
    <t>783601347</t>
  </si>
  <si>
    <t>Odmaštění litinových otopných těles odmašťovačem rozpouštědlovým před provedením nátěru</t>
  </si>
  <si>
    <t>77508269</t>
  </si>
  <si>
    <t>86</t>
  </si>
  <si>
    <t>783601441</t>
  </si>
  <si>
    <t>Ometením litinových otopných těles před provedením nátěru</t>
  </si>
  <si>
    <t>-1807204201</t>
  </si>
  <si>
    <t>87</t>
  </si>
  <si>
    <t>783606822</t>
  </si>
  <si>
    <t>Odstranění nátěrů z litinových otopných těles opálením s obroušením</t>
  </si>
  <si>
    <t>-56076046</t>
  </si>
  <si>
    <t>88</t>
  </si>
  <si>
    <t>783606824</t>
  </si>
  <si>
    <t>Odstranění nátěrů z litinových otopných těles okartáčováním</t>
  </si>
  <si>
    <t>-247650185</t>
  </si>
  <si>
    <t>89</t>
  </si>
  <si>
    <t>783614141</t>
  </si>
  <si>
    <t>Základní jednonásobný syntetický nátěr litinových otopných těles</t>
  </si>
  <si>
    <t>-411065248</t>
  </si>
  <si>
    <t>90</t>
  </si>
  <si>
    <t>783617147</t>
  </si>
  <si>
    <t>Krycí dvojnásobný syntetický nátěr litinových otopných těles - barva slonová kost</t>
  </si>
  <si>
    <t>-2069389418</t>
  </si>
  <si>
    <t>HZS</t>
  </si>
  <si>
    <t>Hodinové zúčtovací sazby</t>
  </si>
  <si>
    <t>91</t>
  </si>
  <si>
    <t>HZS2211</t>
  </si>
  <si>
    <t>Hodinová zúčtovací sazba instalatér</t>
  </si>
  <si>
    <t>hod</t>
  </si>
  <si>
    <t>512</t>
  </si>
  <si>
    <t>235529035</t>
  </si>
  <si>
    <t>92</t>
  </si>
  <si>
    <t>101 Rpol</t>
  </si>
  <si>
    <t>Stavební přípomoc</t>
  </si>
  <si>
    <t>-1021116581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</si>
</sst>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3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8" fillId="3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8" fillId="3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08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7"/>
      <c r="BE5" s="179" t="s">
        <v>15</v>
      </c>
      <c r="BS5" s="14" t="s">
        <v>6</v>
      </c>
    </row>
    <row r="6" spans="1:74" ht="36.950000000000003" customHeight="1">
      <c r="B6" s="17"/>
      <c r="D6" s="22" t="s">
        <v>16</v>
      </c>
      <c r="K6" s="20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7"/>
      <c r="BE6" s="180"/>
      <c r="BS6" s="14" t="s">
        <v>6</v>
      </c>
    </row>
    <row r="7" spans="1:74" ht="12" customHeight="1">
      <c r="B7" s="17"/>
      <c r="D7" s="23" t="s">
        <v>18</v>
      </c>
      <c r="K7" s="14" t="s">
        <v>1</v>
      </c>
      <c r="AK7" s="23" t="s">
        <v>19</v>
      </c>
      <c r="AN7" s="14" t="s">
        <v>1</v>
      </c>
      <c r="AR7" s="17"/>
      <c r="BE7" s="180"/>
      <c r="BS7" s="14" t="s">
        <v>6</v>
      </c>
    </row>
    <row r="8" spans="1:74" ht="12" customHeight="1">
      <c r="B8" s="17"/>
      <c r="D8" s="23" t="s">
        <v>20</v>
      </c>
      <c r="K8" s="14" t="s">
        <v>21</v>
      </c>
      <c r="AK8" s="23" t="s">
        <v>22</v>
      </c>
      <c r="AN8" s="24" t="s">
        <v>23</v>
      </c>
      <c r="AR8" s="17"/>
      <c r="BE8" s="180"/>
      <c r="BS8" s="14" t="s">
        <v>6</v>
      </c>
    </row>
    <row r="9" spans="1:74" ht="14.45" customHeight="1">
      <c r="B9" s="17"/>
      <c r="AR9" s="17"/>
      <c r="BE9" s="180"/>
      <c r="BS9" s="14" t="s">
        <v>6</v>
      </c>
    </row>
    <row r="10" spans="1:74" ht="12" customHeight="1">
      <c r="B10" s="17"/>
      <c r="D10" s="23" t="s">
        <v>24</v>
      </c>
      <c r="AK10" s="23" t="s">
        <v>25</v>
      </c>
      <c r="AN10" s="14" t="s">
        <v>26</v>
      </c>
      <c r="AR10" s="17"/>
      <c r="BE10" s="180"/>
      <c r="BS10" s="14" t="s">
        <v>6</v>
      </c>
    </row>
    <row r="11" spans="1:74" ht="18.399999999999999" customHeight="1">
      <c r="B11" s="17"/>
      <c r="E11" s="14" t="s">
        <v>27</v>
      </c>
      <c r="AK11" s="23" t="s">
        <v>28</v>
      </c>
      <c r="AN11" s="14" t="s">
        <v>1</v>
      </c>
      <c r="AR11" s="17"/>
      <c r="BE11" s="180"/>
      <c r="BS11" s="14" t="s">
        <v>6</v>
      </c>
    </row>
    <row r="12" spans="1:74" ht="6.95" customHeight="1">
      <c r="B12" s="17"/>
      <c r="AR12" s="17"/>
      <c r="BE12" s="180"/>
      <c r="BS12" s="14" t="s">
        <v>6</v>
      </c>
    </row>
    <row r="13" spans="1:74" ht="12" customHeight="1">
      <c r="B13" s="17"/>
      <c r="D13" s="23" t="s">
        <v>29</v>
      </c>
      <c r="AK13" s="23" t="s">
        <v>25</v>
      </c>
      <c r="AN13" s="25" t="s">
        <v>30</v>
      </c>
      <c r="AR13" s="17"/>
      <c r="BE13" s="180"/>
      <c r="BS13" s="14" t="s">
        <v>6</v>
      </c>
    </row>
    <row r="14" spans="1:74" ht="11.25">
      <c r="B14" s="17"/>
      <c r="E14" s="210" t="s">
        <v>30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3" t="s">
        <v>28</v>
      </c>
      <c r="AN14" s="25" t="s">
        <v>30</v>
      </c>
      <c r="AR14" s="17"/>
      <c r="BE14" s="180"/>
      <c r="BS14" s="14" t="s">
        <v>6</v>
      </c>
    </row>
    <row r="15" spans="1:74" ht="6.95" customHeight="1">
      <c r="B15" s="17"/>
      <c r="AR15" s="17"/>
      <c r="BE15" s="180"/>
      <c r="BS15" s="14" t="s">
        <v>3</v>
      </c>
    </row>
    <row r="16" spans="1:74" ht="12" customHeight="1">
      <c r="B16" s="17"/>
      <c r="D16" s="23" t="s">
        <v>31</v>
      </c>
      <c r="AK16" s="23" t="s">
        <v>25</v>
      </c>
      <c r="AN16" s="14" t="s">
        <v>1</v>
      </c>
      <c r="AR16" s="17"/>
      <c r="BE16" s="180"/>
      <c r="BS16" s="14" t="s">
        <v>3</v>
      </c>
    </row>
    <row r="17" spans="2:71" ht="18.399999999999999" customHeight="1">
      <c r="B17" s="17"/>
      <c r="E17" s="14" t="s">
        <v>32</v>
      </c>
      <c r="AK17" s="23" t="s">
        <v>28</v>
      </c>
      <c r="AN17" s="14" t="s">
        <v>1</v>
      </c>
      <c r="AR17" s="17"/>
      <c r="BE17" s="180"/>
      <c r="BS17" s="14" t="s">
        <v>33</v>
      </c>
    </row>
    <row r="18" spans="2:71" ht="6.95" customHeight="1">
      <c r="B18" s="17"/>
      <c r="AR18" s="17"/>
      <c r="BE18" s="180"/>
      <c r="BS18" s="14" t="s">
        <v>6</v>
      </c>
    </row>
    <row r="19" spans="2:71" ht="12" customHeight="1">
      <c r="B19" s="17"/>
      <c r="D19" s="23" t="s">
        <v>34</v>
      </c>
      <c r="AK19" s="23" t="s">
        <v>25</v>
      </c>
      <c r="AN19" s="14" t="s">
        <v>1</v>
      </c>
      <c r="AR19" s="17"/>
      <c r="BE19" s="180"/>
      <c r="BS19" s="14" t="s">
        <v>6</v>
      </c>
    </row>
    <row r="20" spans="2:71" ht="18.399999999999999" customHeight="1">
      <c r="B20" s="17"/>
      <c r="E20" s="14" t="s">
        <v>35</v>
      </c>
      <c r="AK20" s="23" t="s">
        <v>28</v>
      </c>
      <c r="AN20" s="14" t="s">
        <v>1</v>
      </c>
      <c r="AR20" s="17"/>
      <c r="BE20" s="180"/>
      <c r="BS20" s="14" t="s">
        <v>33</v>
      </c>
    </row>
    <row r="21" spans="2:71" ht="6.95" customHeight="1">
      <c r="B21" s="17"/>
      <c r="AR21" s="17"/>
      <c r="BE21" s="180"/>
    </row>
    <row r="22" spans="2:71" ht="12" customHeight="1">
      <c r="B22" s="17"/>
      <c r="D22" s="23" t="s">
        <v>36</v>
      </c>
      <c r="AR22" s="17"/>
      <c r="BE22" s="180"/>
    </row>
    <row r="23" spans="2:71" ht="16.5" customHeight="1">
      <c r="B23" s="17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180"/>
    </row>
    <row r="24" spans="2:71" ht="6.95" customHeight="1">
      <c r="B24" s="17"/>
      <c r="AR24" s="17"/>
      <c r="BE24" s="180"/>
    </row>
    <row r="25" spans="2:7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80"/>
    </row>
    <row r="26" spans="2:71" s="1" customFormat="1" ht="25.9" customHeight="1">
      <c r="B26" s="28"/>
      <c r="D26" s="29" t="s">
        <v>37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1">
        <f>ROUND(AG54,2)</f>
        <v>0</v>
      </c>
      <c r="AL26" s="182"/>
      <c r="AM26" s="182"/>
      <c r="AN26" s="182"/>
      <c r="AO26" s="182"/>
      <c r="AR26" s="28"/>
      <c r="BE26" s="180"/>
    </row>
    <row r="27" spans="2:71" s="1" customFormat="1" ht="6.95" customHeight="1">
      <c r="B27" s="28"/>
      <c r="AR27" s="28"/>
      <c r="BE27" s="180"/>
    </row>
    <row r="28" spans="2:71" s="1" customFormat="1" ht="11.25">
      <c r="B28" s="28"/>
      <c r="L28" s="213" t="s">
        <v>38</v>
      </c>
      <c r="M28" s="213"/>
      <c r="N28" s="213"/>
      <c r="O28" s="213"/>
      <c r="P28" s="213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40</v>
      </c>
      <c r="AL28" s="213"/>
      <c r="AM28" s="213"/>
      <c r="AN28" s="213"/>
      <c r="AO28" s="213"/>
      <c r="AR28" s="28"/>
      <c r="BE28" s="180"/>
    </row>
    <row r="29" spans="2:71" s="2" customFormat="1" ht="14.45" customHeight="1">
      <c r="B29" s="32"/>
      <c r="D29" s="23" t="s">
        <v>41</v>
      </c>
      <c r="F29" s="23" t="s">
        <v>42</v>
      </c>
      <c r="L29" s="214">
        <v>0.21</v>
      </c>
      <c r="M29" s="178"/>
      <c r="N29" s="178"/>
      <c r="O29" s="178"/>
      <c r="P29" s="178"/>
      <c r="W29" s="177">
        <f>ROUND(AZ54,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ROUND(AV54, 2)</f>
        <v>0</v>
      </c>
      <c r="AL29" s="178"/>
      <c r="AM29" s="178"/>
      <c r="AN29" s="178"/>
      <c r="AO29" s="178"/>
      <c r="AR29" s="32"/>
      <c r="BE29" s="180"/>
    </row>
    <row r="30" spans="2:71" s="2" customFormat="1" ht="14.45" customHeight="1">
      <c r="B30" s="32"/>
      <c r="F30" s="23" t="s">
        <v>43</v>
      </c>
      <c r="L30" s="214">
        <v>0.15</v>
      </c>
      <c r="M30" s="178"/>
      <c r="N30" s="178"/>
      <c r="O30" s="178"/>
      <c r="P30" s="178"/>
      <c r="W30" s="177">
        <f>ROUND(BA54,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ROUND(AW54, 2)</f>
        <v>0</v>
      </c>
      <c r="AL30" s="178"/>
      <c r="AM30" s="178"/>
      <c r="AN30" s="178"/>
      <c r="AO30" s="178"/>
      <c r="AR30" s="32"/>
      <c r="BE30" s="180"/>
    </row>
    <row r="31" spans="2:71" s="2" customFormat="1" ht="14.45" hidden="1" customHeight="1">
      <c r="B31" s="32"/>
      <c r="F31" s="23" t="s">
        <v>44</v>
      </c>
      <c r="L31" s="214">
        <v>0.21</v>
      </c>
      <c r="M31" s="178"/>
      <c r="N31" s="178"/>
      <c r="O31" s="178"/>
      <c r="P31" s="178"/>
      <c r="W31" s="177">
        <f>ROUND(BB54,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80"/>
    </row>
    <row r="32" spans="2:71" s="2" customFormat="1" ht="14.45" hidden="1" customHeight="1">
      <c r="B32" s="32"/>
      <c r="F32" s="23" t="s">
        <v>45</v>
      </c>
      <c r="L32" s="214">
        <v>0.15</v>
      </c>
      <c r="M32" s="178"/>
      <c r="N32" s="178"/>
      <c r="O32" s="178"/>
      <c r="P32" s="178"/>
      <c r="W32" s="177">
        <f>ROUND(BC54,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80"/>
    </row>
    <row r="33" spans="2:57" s="2" customFormat="1" ht="14.45" hidden="1" customHeight="1">
      <c r="B33" s="32"/>
      <c r="F33" s="23" t="s">
        <v>46</v>
      </c>
      <c r="L33" s="214">
        <v>0</v>
      </c>
      <c r="M33" s="178"/>
      <c r="N33" s="178"/>
      <c r="O33" s="178"/>
      <c r="P33" s="178"/>
      <c r="W33" s="177">
        <f>ROUND(BD54,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2"/>
      <c r="BE33" s="180"/>
    </row>
    <row r="34" spans="2:57" s="1" customFormat="1" ht="6.95" customHeight="1">
      <c r="B34" s="28"/>
      <c r="AR34" s="28"/>
      <c r="BE34" s="180"/>
    </row>
    <row r="35" spans="2:57" s="1" customFormat="1" ht="25.9" customHeight="1">
      <c r="B35" s="28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183" t="s">
        <v>49</v>
      </c>
      <c r="Y35" s="184"/>
      <c r="Z35" s="184"/>
      <c r="AA35" s="184"/>
      <c r="AB35" s="184"/>
      <c r="AC35" s="35"/>
      <c r="AD35" s="35"/>
      <c r="AE35" s="35"/>
      <c r="AF35" s="35"/>
      <c r="AG35" s="35"/>
      <c r="AH35" s="35"/>
      <c r="AI35" s="35"/>
      <c r="AJ35" s="35"/>
      <c r="AK35" s="185">
        <f>SUM(AK26:AK33)</f>
        <v>0</v>
      </c>
      <c r="AL35" s="184"/>
      <c r="AM35" s="184"/>
      <c r="AN35" s="184"/>
      <c r="AO35" s="18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18" t="s">
        <v>50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3" t="s">
        <v>13</v>
      </c>
      <c r="L44" s="1" t="str">
        <f>K5</f>
        <v>05-24-004</v>
      </c>
      <c r="AR44" s="28"/>
    </row>
    <row r="45" spans="2:57" s="3" customFormat="1" ht="36.950000000000003" customHeight="1">
      <c r="B45" s="41"/>
      <c r="C45" s="42" t="s">
        <v>16</v>
      </c>
      <c r="L45" s="191" t="str">
        <f>K6</f>
        <v>Oprava bytu MŠ Karásek</v>
      </c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3" t="s">
        <v>20</v>
      </c>
      <c r="L47" s="43" t="str">
        <f>IF(K8="","",K8)</f>
        <v>Praha 4, Karasova ulice 1829/14</v>
      </c>
      <c r="AI47" s="23" t="s">
        <v>22</v>
      </c>
      <c r="AM47" s="193" t="str">
        <f>IF(AN8= "","",AN8)</f>
        <v>18. 6. 2024</v>
      </c>
      <c r="AN47" s="193"/>
      <c r="AR47" s="28"/>
    </row>
    <row r="48" spans="2:57" s="1" customFormat="1" ht="6.95" customHeight="1">
      <c r="B48" s="28"/>
      <c r="AR48" s="28"/>
    </row>
    <row r="49" spans="1:91" s="1" customFormat="1" ht="24.95" customHeight="1">
      <c r="B49" s="28"/>
      <c r="C49" s="23" t="s">
        <v>24</v>
      </c>
      <c r="L49" s="1" t="str">
        <f>IF(E11= "","",E11)</f>
        <v>Ing.arch. Michala Dvořáková</v>
      </c>
      <c r="AI49" s="23" t="s">
        <v>31</v>
      </c>
      <c r="AM49" s="189" t="str">
        <f>IF(E17="","",E17)</f>
        <v>KLIMATIK spol. s .r.o., Č.Budějovice</v>
      </c>
      <c r="AN49" s="190"/>
      <c r="AO49" s="190"/>
      <c r="AP49" s="190"/>
      <c r="AR49" s="28"/>
      <c r="AS49" s="194" t="s">
        <v>51</v>
      </c>
      <c r="AT49" s="195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3" t="s">
        <v>29</v>
      </c>
      <c r="L50" s="1" t="str">
        <f>IF(E14= "Vyplň údaj","",E14)</f>
        <v/>
      </c>
      <c r="AI50" s="23" t="s">
        <v>34</v>
      </c>
      <c r="AM50" s="189" t="str">
        <f>IF(E20="","",E20)</f>
        <v xml:space="preserve"> </v>
      </c>
      <c r="AN50" s="190"/>
      <c r="AO50" s="190"/>
      <c r="AP50" s="190"/>
      <c r="AR50" s="28"/>
      <c r="AS50" s="196"/>
      <c r="AT50" s="197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196"/>
      <c r="AT51" s="197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198" t="s">
        <v>52</v>
      </c>
      <c r="D52" s="199"/>
      <c r="E52" s="199"/>
      <c r="F52" s="199"/>
      <c r="G52" s="199"/>
      <c r="H52" s="49"/>
      <c r="I52" s="200" t="s">
        <v>53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201" t="s">
        <v>54</v>
      </c>
      <c r="AH52" s="199"/>
      <c r="AI52" s="199"/>
      <c r="AJ52" s="199"/>
      <c r="AK52" s="199"/>
      <c r="AL52" s="199"/>
      <c r="AM52" s="199"/>
      <c r="AN52" s="200" t="s">
        <v>55</v>
      </c>
      <c r="AO52" s="199"/>
      <c r="AP52" s="202"/>
      <c r="AQ52" s="50" t="s">
        <v>56</v>
      </c>
      <c r="AR52" s="28"/>
      <c r="AS52" s="51" t="s">
        <v>57</v>
      </c>
      <c r="AT52" s="52" t="s">
        <v>58</v>
      </c>
      <c r="AU52" s="52" t="s">
        <v>59</v>
      </c>
      <c r="AV52" s="52" t="s">
        <v>60</v>
      </c>
      <c r="AW52" s="52" t="s">
        <v>61</v>
      </c>
      <c r="AX52" s="52" t="s">
        <v>62</v>
      </c>
      <c r="AY52" s="52" t="s">
        <v>63</v>
      </c>
      <c r="AZ52" s="52" t="s">
        <v>64</v>
      </c>
      <c r="BA52" s="52" t="s">
        <v>65</v>
      </c>
      <c r="BB52" s="52" t="s">
        <v>66</v>
      </c>
      <c r="BC52" s="52" t="s">
        <v>67</v>
      </c>
      <c r="BD52" s="53" t="s">
        <v>68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69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06">
        <f>ROUND(AG55,2)</f>
        <v>0</v>
      </c>
      <c r="AH54" s="206"/>
      <c r="AI54" s="206"/>
      <c r="AJ54" s="206"/>
      <c r="AK54" s="206"/>
      <c r="AL54" s="206"/>
      <c r="AM54" s="206"/>
      <c r="AN54" s="207">
        <f>SUM(AG54,AT54)</f>
        <v>0</v>
      </c>
      <c r="AO54" s="207"/>
      <c r="AP54" s="207"/>
      <c r="AQ54" s="59" t="s">
        <v>1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70</v>
      </c>
      <c r="BT54" s="64" t="s">
        <v>71</v>
      </c>
      <c r="BU54" s="65" t="s">
        <v>72</v>
      </c>
      <c r="BV54" s="64" t="s">
        <v>73</v>
      </c>
      <c r="BW54" s="64" t="s">
        <v>4</v>
      </c>
      <c r="BX54" s="64" t="s">
        <v>74</v>
      </c>
      <c r="CL54" s="64" t="s">
        <v>1</v>
      </c>
    </row>
    <row r="55" spans="1:91" s="5" customFormat="1" ht="40.5" customHeight="1">
      <c r="A55" s="66" t="s">
        <v>75</v>
      </c>
      <c r="B55" s="67"/>
      <c r="C55" s="68"/>
      <c r="D55" s="205" t="s">
        <v>76</v>
      </c>
      <c r="E55" s="205"/>
      <c r="F55" s="205"/>
      <c r="G55" s="205"/>
      <c r="H55" s="205"/>
      <c r="I55" s="69"/>
      <c r="J55" s="205" t="s">
        <v>17</v>
      </c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3">
        <f>'D.1.4.b - Vytápění - Opra...'!J30</f>
        <v>0</v>
      </c>
      <c r="AH55" s="204"/>
      <c r="AI55" s="204"/>
      <c r="AJ55" s="204"/>
      <c r="AK55" s="204"/>
      <c r="AL55" s="204"/>
      <c r="AM55" s="204"/>
      <c r="AN55" s="203">
        <f>SUM(AG55,AT55)</f>
        <v>0</v>
      </c>
      <c r="AO55" s="204"/>
      <c r="AP55" s="204"/>
      <c r="AQ55" s="70" t="s">
        <v>77</v>
      </c>
      <c r="AR55" s="67"/>
      <c r="AS55" s="71">
        <v>0</v>
      </c>
      <c r="AT55" s="72">
        <f>ROUND(SUM(AV55:AW55),2)</f>
        <v>0</v>
      </c>
      <c r="AU55" s="73">
        <f>'D.1.4.b - Vytápění - Opra...'!P87</f>
        <v>0</v>
      </c>
      <c r="AV55" s="72">
        <f>'D.1.4.b - Vytápění - Opra...'!J33</f>
        <v>0</v>
      </c>
      <c r="AW55" s="72">
        <f>'D.1.4.b - Vytápění - Opra...'!J34</f>
        <v>0</v>
      </c>
      <c r="AX55" s="72">
        <f>'D.1.4.b - Vytápění - Opra...'!J35</f>
        <v>0</v>
      </c>
      <c r="AY55" s="72">
        <f>'D.1.4.b - Vytápění - Opra...'!J36</f>
        <v>0</v>
      </c>
      <c r="AZ55" s="72">
        <f>'D.1.4.b - Vytápění - Opra...'!F33</f>
        <v>0</v>
      </c>
      <c r="BA55" s="72">
        <f>'D.1.4.b - Vytápění - Opra...'!F34</f>
        <v>0</v>
      </c>
      <c r="BB55" s="72">
        <f>'D.1.4.b - Vytápění - Opra...'!F35</f>
        <v>0</v>
      </c>
      <c r="BC55" s="72">
        <f>'D.1.4.b - Vytápění - Opra...'!F36</f>
        <v>0</v>
      </c>
      <c r="BD55" s="74">
        <f>'D.1.4.b - Vytápění - Opra...'!F37</f>
        <v>0</v>
      </c>
      <c r="BT55" s="75" t="s">
        <v>78</v>
      </c>
      <c r="BV55" s="75" t="s">
        <v>73</v>
      </c>
      <c r="BW55" s="75" t="s">
        <v>79</v>
      </c>
      <c r="BX55" s="75" t="s">
        <v>4</v>
      </c>
      <c r="CL55" s="75" t="s">
        <v>1</v>
      </c>
      <c r="CM55" s="75" t="s">
        <v>80</v>
      </c>
    </row>
    <row r="56" spans="1:91" s="1" customFormat="1" ht="30" customHeight="1">
      <c r="B56" s="28"/>
      <c r="AR56" s="28"/>
    </row>
    <row r="57" spans="1:91" s="1" customFormat="1" ht="6.95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D.1.4.b - Vytápění - Opr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0"/>
  <sheetViews>
    <sheetView showGridLines="0" tabSelected="1" topLeftCell="A10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77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19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16</v>
      </c>
      <c r="L6" s="17"/>
    </row>
    <row r="7" spans="2:46" ht="16.5" customHeight="1">
      <c r="B7" s="17"/>
      <c r="E7" s="215" t="str">
        <f>'Rekapitulace stavby'!K6</f>
        <v>Oprava bytu MŠ Karásek</v>
      </c>
      <c r="F7" s="216"/>
      <c r="G7" s="216"/>
      <c r="H7" s="216"/>
      <c r="L7" s="17"/>
    </row>
    <row r="8" spans="2:46" s="1" customFormat="1" ht="12" customHeight="1">
      <c r="B8" s="28"/>
      <c r="D8" s="23" t="s">
        <v>82</v>
      </c>
      <c r="I8" s="78"/>
      <c r="L8" s="28"/>
    </row>
    <row r="9" spans="2:46" s="1" customFormat="1" ht="36.950000000000003" customHeight="1">
      <c r="B9" s="28"/>
      <c r="E9" s="191" t="s">
        <v>17</v>
      </c>
      <c r="F9" s="190"/>
      <c r="G9" s="190"/>
      <c r="H9" s="190"/>
      <c r="I9" s="78"/>
      <c r="L9" s="28"/>
    </row>
    <row r="10" spans="2:46" s="1" customFormat="1" ht="11.25">
      <c r="B10" s="28"/>
      <c r="I10" s="78"/>
      <c r="L10" s="28"/>
    </row>
    <row r="11" spans="2:46" s="1" customFormat="1" ht="12" customHeight="1">
      <c r="B11" s="28"/>
      <c r="D11" s="23" t="s">
        <v>18</v>
      </c>
      <c r="F11" s="14" t="s">
        <v>1</v>
      </c>
      <c r="I11" s="79" t="s">
        <v>19</v>
      </c>
      <c r="J11" s="14" t="s">
        <v>1</v>
      </c>
      <c r="L11" s="28"/>
    </row>
    <row r="12" spans="2:46" s="1" customFormat="1" ht="12" customHeight="1">
      <c r="B12" s="28"/>
      <c r="D12" s="23" t="s">
        <v>20</v>
      </c>
      <c r="F12" s="14" t="s">
        <v>21</v>
      </c>
      <c r="I12" s="79" t="s">
        <v>22</v>
      </c>
      <c r="J12" s="44" t="str">
        <f>'Rekapitulace stavby'!AN8</f>
        <v>18. 6. 2024</v>
      </c>
      <c r="L12" s="28"/>
    </row>
    <row r="13" spans="2:46" s="1" customFormat="1" ht="10.9" customHeight="1">
      <c r="B13" s="28"/>
      <c r="I13" s="78"/>
      <c r="L13" s="28"/>
    </row>
    <row r="14" spans="2:46" s="1" customFormat="1" ht="12" customHeight="1">
      <c r="B14" s="28"/>
      <c r="D14" s="23" t="s">
        <v>24</v>
      </c>
      <c r="I14" s="79" t="s">
        <v>25</v>
      </c>
      <c r="J14" s="14" t="s">
        <v>26</v>
      </c>
      <c r="L14" s="28"/>
    </row>
    <row r="15" spans="2:46" s="1" customFormat="1" ht="18" customHeight="1">
      <c r="B15" s="28"/>
      <c r="E15" s="14" t="s">
        <v>27</v>
      </c>
      <c r="I15" s="79" t="s">
        <v>28</v>
      </c>
      <c r="J15" s="14" t="s">
        <v>1</v>
      </c>
      <c r="L15" s="28"/>
    </row>
    <row r="16" spans="2:46" s="1" customFormat="1" ht="6.95" customHeight="1">
      <c r="B16" s="28"/>
      <c r="I16" s="78"/>
      <c r="L16" s="28"/>
    </row>
    <row r="17" spans="2:12" s="1" customFormat="1" ht="12" customHeight="1">
      <c r="B17" s="28"/>
      <c r="D17" s="23" t="s">
        <v>29</v>
      </c>
      <c r="I17" s="79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7" t="str">
        <f>'Rekapitulace stavby'!E14</f>
        <v>Vyplň údaj</v>
      </c>
      <c r="F18" s="208"/>
      <c r="G18" s="208"/>
      <c r="H18" s="208"/>
      <c r="I18" s="79" t="s">
        <v>28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78"/>
      <c r="L19" s="28"/>
    </row>
    <row r="20" spans="2:12" s="1" customFormat="1" ht="12" customHeight="1">
      <c r="B20" s="28"/>
      <c r="D20" s="23" t="s">
        <v>31</v>
      </c>
      <c r="I20" s="79" t="s">
        <v>25</v>
      </c>
      <c r="J20" s="14" t="s">
        <v>1</v>
      </c>
      <c r="L20" s="28"/>
    </row>
    <row r="21" spans="2:12" s="1" customFormat="1" ht="18" customHeight="1">
      <c r="B21" s="28"/>
      <c r="E21" s="14" t="s">
        <v>32</v>
      </c>
      <c r="I21" s="79" t="s">
        <v>28</v>
      </c>
      <c r="J21" s="14" t="s">
        <v>1</v>
      </c>
      <c r="L21" s="28"/>
    </row>
    <row r="22" spans="2:12" s="1" customFormat="1" ht="6.95" customHeight="1">
      <c r="B22" s="28"/>
      <c r="I22" s="78"/>
      <c r="L22" s="28"/>
    </row>
    <row r="23" spans="2:12" s="1" customFormat="1" ht="12" customHeight="1">
      <c r="B23" s="28"/>
      <c r="D23" s="23" t="s">
        <v>34</v>
      </c>
      <c r="I23" s="79" t="s">
        <v>25</v>
      </c>
      <c r="J23" s="14" t="str">
        <f>IF('Rekapitulace stavby'!AN19="","",'Rekapitulace stavby'!AN19)</f>
        <v/>
      </c>
      <c r="L23" s="28"/>
    </row>
    <row r="24" spans="2:12" s="1" customFormat="1" ht="18" customHeight="1">
      <c r="B24" s="28"/>
      <c r="E24" s="14" t="str">
        <f>IF('Rekapitulace stavby'!E20="","",'Rekapitulace stavby'!E20)</f>
        <v xml:space="preserve"> </v>
      </c>
      <c r="I24" s="79" t="s">
        <v>28</v>
      </c>
      <c r="J24" s="14" t="str">
        <f>IF('Rekapitulace stavby'!AN20="","",'Rekapitulace stavby'!AN20)</f>
        <v/>
      </c>
      <c r="L24" s="28"/>
    </row>
    <row r="25" spans="2:12" s="1" customFormat="1" ht="6.95" customHeight="1">
      <c r="B25" s="28"/>
      <c r="I25" s="78"/>
      <c r="L25" s="28"/>
    </row>
    <row r="26" spans="2:12" s="1" customFormat="1" ht="12" customHeight="1">
      <c r="B26" s="28"/>
      <c r="D26" s="23" t="s">
        <v>36</v>
      </c>
      <c r="I26" s="78"/>
      <c r="L26" s="28"/>
    </row>
    <row r="27" spans="2:12" s="6" customFormat="1" ht="16.5" customHeight="1">
      <c r="B27" s="80"/>
      <c r="E27" s="212" t="s">
        <v>1</v>
      </c>
      <c r="F27" s="212"/>
      <c r="G27" s="212"/>
      <c r="H27" s="212"/>
      <c r="I27" s="81"/>
      <c r="L27" s="80"/>
    </row>
    <row r="28" spans="2:12" s="1" customFormat="1" ht="6.95" customHeight="1">
      <c r="B28" s="28"/>
      <c r="I28" s="78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2"/>
      <c r="J29" s="45"/>
      <c r="K29" s="45"/>
      <c r="L29" s="28"/>
    </row>
    <row r="30" spans="2:12" s="1" customFormat="1" ht="25.35" customHeight="1">
      <c r="B30" s="28"/>
      <c r="D30" s="83" t="s">
        <v>37</v>
      </c>
      <c r="I30" s="78"/>
      <c r="J30" s="58">
        <f>ROUND(J87,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2"/>
      <c r="J31" s="45"/>
      <c r="K31" s="45"/>
      <c r="L31" s="28"/>
    </row>
    <row r="32" spans="2:12" s="1" customFormat="1" ht="14.45" customHeight="1">
      <c r="B32" s="28"/>
      <c r="F32" s="31" t="s">
        <v>39</v>
      </c>
      <c r="I32" s="84" t="s">
        <v>38</v>
      </c>
      <c r="J32" s="31" t="s">
        <v>40</v>
      </c>
      <c r="L32" s="28"/>
    </row>
    <row r="33" spans="2:12" s="1" customFormat="1" ht="14.45" customHeight="1">
      <c r="B33" s="28"/>
      <c r="D33" s="23" t="s">
        <v>41</v>
      </c>
      <c r="E33" s="23" t="s">
        <v>42</v>
      </c>
      <c r="F33" s="85">
        <f>ROUND((SUM(BE87:BE209)),  2)</f>
        <v>0</v>
      </c>
      <c r="I33" s="86">
        <v>0.21</v>
      </c>
      <c r="J33" s="85">
        <f>ROUND(((SUM(BE87:BE209))*I33),  2)</f>
        <v>0</v>
      </c>
      <c r="L33" s="28"/>
    </row>
    <row r="34" spans="2:12" s="1" customFormat="1" ht="14.45" customHeight="1">
      <c r="B34" s="28"/>
      <c r="E34" s="23" t="s">
        <v>43</v>
      </c>
      <c r="F34" s="85">
        <f>ROUND((SUM(BF87:BF209)),  2)</f>
        <v>0</v>
      </c>
      <c r="I34" s="86">
        <v>0.15</v>
      </c>
      <c r="J34" s="85">
        <f>ROUND(((SUM(BF87:BF209))*I34),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5">
        <f>ROUND((SUM(BG87:BG209)),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5">
        <f>ROUND((SUM(BH87:BH209)),  2)</f>
        <v>0</v>
      </c>
      <c r="I36" s="86">
        <v>0.15</v>
      </c>
      <c r="J36" s="85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5">
        <f>ROUND((SUM(BI87:BI209)),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I38" s="78"/>
      <c r="L38" s="28"/>
    </row>
    <row r="39" spans="2:12" s="1" customFormat="1" ht="25.35" customHeight="1">
      <c r="B39" s="28"/>
      <c r="C39" s="87"/>
      <c r="D39" s="88" t="s">
        <v>47</v>
      </c>
      <c r="E39" s="49"/>
      <c r="F39" s="49"/>
      <c r="G39" s="89" t="s">
        <v>48</v>
      </c>
      <c r="H39" s="90" t="s">
        <v>49</v>
      </c>
      <c r="I39" s="91"/>
      <c r="J39" s="92">
        <f>SUM(J30:J37)</f>
        <v>0</v>
      </c>
      <c r="K39" s="93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4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5"/>
      <c r="J44" s="40"/>
      <c r="K44" s="40"/>
      <c r="L44" s="28"/>
    </row>
    <row r="45" spans="2:12" s="1" customFormat="1" ht="24.95" customHeight="1">
      <c r="B45" s="28"/>
      <c r="C45" s="18" t="s">
        <v>83</v>
      </c>
      <c r="I45" s="78"/>
      <c r="L45" s="28"/>
    </row>
    <row r="46" spans="2:12" s="1" customFormat="1" ht="6.95" customHeight="1">
      <c r="B46" s="28"/>
      <c r="I46" s="78"/>
      <c r="L46" s="28"/>
    </row>
    <row r="47" spans="2:12" s="1" customFormat="1" ht="12" customHeight="1">
      <c r="B47" s="28"/>
      <c r="C47" s="23" t="s">
        <v>16</v>
      </c>
      <c r="I47" s="78"/>
      <c r="L47" s="28"/>
    </row>
    <row r="48" spans="2:12" s="1" customFormat="1" ht="16.5" customHeight="1">
      <c r="B48" s="28"/>
      <c r="E48" s="215" t="str">
        <f>E7</f>
        <v>Oprava bytu MŠ Karásek</v>
      </c>
      <c r="F48" s="216"/>
      <c r="G48" s="216"/>
      <c r="H48" s="216"/>
      <c r="I48" s="78"/>
      <c r="L48" s="28"/>
    </row>
    <row r="49" spans="2:47" s="1" customFormat="1" ht="12" customHeight="1">
      <c r="B49" s="28"/>
      <c r="C49" s="23" t="s">
        <v>82</v>
      </c>
      <c r="I49" s="78"/>
      <c r="L49" s="28"/>
    </row>
    <row r="50" spans="2:47" s="1" customFormat="1" ht="16.5" customHeight="1">
      <c r="B50" s="28"/>
      <c r="E50" s="191" t="str">
        <f>E9</f>
        <v>Oprava bytu MŠ Karásek</v>
      </c>
      <c r="F50" s="190"/>
      <c r="G50" s="190"/>
      <c r="H50" s="190"/>
      <c r="I50" s="78"/>
      <c r="L50" s="28"/>
    </row>
    <row r="51" spans="2:47" s="1" customFormat="1" ht="6.95" customHeight="1">
      <c r="B51" s="28"/>
      <c r="I51" s="78"/>
      <c r="L51" s="28"/>
    </row>
    <row r="52" spans="2:47" s="1" customFormat="1" ht="12" customHeight="1">
      <c r="B52" s="28"/>
      <c r="C52" s="23" t="s">
        <v>20</v>
      </c>
      <c r="F52" s="14" t="str">
        <f>F12</f>
        <v>Praha 4, Karasova ulice 1829/14</v>
      </c>
      <c r="I52" s="79" t="s">
        <v>22</v>
      </c>
      <c r="J52" s="44" t="str">
        <f>IF(J12="","",J12)</f>
        <v>18. 6. 2024</v>
      </c>
      <c r="L52" s="28"/>
    </row>
    <row r="53" spans="2:47" s="1" customFormat="1" ht="6.95" customHeight="1">
      <c r="B53" s="28"/>
      <c r="I53" s="78"/>
      <c r="L53" s="28"/>
    </row>
    <row r="54" spans="2:47" s="1" customFormat="1" ht="24.95" customHeight="1">
      <c r="B54" s="28"/>
      <c r="C54" s="23" t="s">
        <v>24</v>
      </c>
      <c r="F54" s="14" t="str">
        <f>E15</f>
        <v>Ing.arch. Michala Dvořáková</v>
      </c>
      <c r="I54" s="79" t="s">
        <v>31</v>
      </c>
      <c r="J54" s="26" t="str">
        <f>E21</f>
        <v>KLIMATIK spol. s .r.o., Č.Budějovice</v>
      </c>
      <c r="L54" s="28"/>
    </row>
    <row r="55" spans="2:47" s="1" customFormat="1" ht="13.7" customHeight="1">
      <c r="B55" s="28"/>
      <c r="C55" s="23" t="s">
        <v>29</v>
      </c>
      <c r="F55" s="14" t="str">
        <f>IF(E18="","",E18)</f>
        <v>Vyplň údaj</v>
      </c>
      <c r="I55" s="79" t="s">
        <v>34</v>
      </c>
      <c r="J55" s="26" t="str">
        <f>E24</f>
        <v xml:space="preserve"> </v>
      </c>
      <c r="L55" s="28"/>
    </row>
    <row r="56" spans="2:47" s="1" customFormat="1" ht="10.35" customHeight="1">
      <c r="B56" s="28"/>
      <c r="I56" s="78"/>
      <c r="L56" s="28"/>
    </row>
    <row r="57" spans="2:47" s="1" customFormat="1" ht="29.25" customHeight="1">
      <c r="B57" s="28"/>
      <c r="C57" s="96" t="s">
        <v>84</v>
      </c>
      <c r="D57" s="87"/>
      <c r="E57" s="87"/>
      <c r="F57" s="87"/>
      <c r="G57" s="87"/>
      <c r="H57" s="87"/>
      <c r="I57" s="97"/>
      <c r="J57" s="98" t="s">
        <v>85</v>
      </c>
      <c r="K57" s="87"/>
      <c r="L57" s="28"/>
    </row>
    <row r="58" spans="2:47" s="1" customFormat="1" ht="10.35" customHeight="1">
      <c r="B58" s="28"/>
      <c r="I58" s="78"/>
      <c r="L58" s="28"/>
    </row>
    <row r="59" spans="2:47" s="1" customFormat="1" ht="22.9" customHeight="1">
      <c r="B59" s="28"/>
      <c r="C59" s="99" t="s">
        <v>86</v>
      </c>
      <c r="I59" s="78"/>
      <c r="J59" s="58">
        <f>J87</f>
        <v>0</v>
      </c>
      <c r="L59" s="28"/>
      <c r="AU59" s="14" t="s">
        <v>87</v>
      </c>
    </row>
    <row r="60" spans="2:47" s="7" customFormat="1" ht="24.95" customHeight="1">
      <c r="B60" s="100"/>
      <c r="D60" s="101" t="s">
        <v>88</v>
      </c>
      <c r="E60" s="102"/>
      <c r="F60" s="102"/>
      <c r="G60" s="102"/>
      <c r="H60" s="102"/>
      <c r="I60" s="103"/>
      <c r="J60" s="104">
        <f>J88</f>
        <v>0</v>
      </c>
      <c r="L60" s="100"/>
    </row>
    <row r="61" spans="2:47" s="8" customFormat="1" ht="19.899999999999999" customHeight="1">
      <c r="B61" s="105"/>
      <c r="D61" s="106" t="s">
        <v>89</v>
      </c>
      <c r="E61" s="107"/>
      <c r="F61" s="107"/>
      <c r="G61" s="107"/>
      <c r="H61" s="107"/>
      <c r="I61" s="108"/>
      <c r="J61" s="109">
        <f>J89</f>
        <v>0</v>
      </c>
      <c r="L61" s="105"/>
    </row>
    <row r="62" spans="2:47" s="8" customFormat="1" ht="19.899999999999999" customHeight="1">
      <c r="B62" s="105"/>
      <c r="D62" s="106" t="s">
        <v>90</v>
      </c>
      <c r="E62" s="107"/>
      <c r="F62" s="107"/>
      <c r="G62" s="107"/>
      <c r="H62" s="107"/>
      <c r="I62" s="108"/>
      <c r="J62" s="109">
        <f>J112</f>
        <v>0</v>
      </c>
      <c r="L62" s="105"/>
    </row>
    <row r="63" spans="2:47" s="8" customFormat="1" ht="19.899999999999999" customHeight="1">
      <c r="B63" s="105"/>
      <c r="D63" s="106" t="s">
        <v>91</v>
      </c>
      <c r="E63" s="107"/>
      <c r="F63" s="107"/>
      <c r="G63" s="107"/>
      <c r="H63" s="107"/>
      <c r="I63" s="108"/>
      <c r="J63" s="109">
        <f>J121</f>
        <v>0</v>
      </c>
      <c r="L63" s="105"/>
    </row>
    <row r="64" spans="2:47" s="8" customFormat="1" ht="19.899999999999999" customHeight="1">
      <c r="B64" s="105"/>
      <c r="D64" s="106" t="s">
        <v>92</v>
      </c>
      <c r="E64" s="107"/>
      <c r="F64" s="107"/>
      <c r="G64" s="107"/>
      <c r="H64" s="107"/>
      <c r="I64" s="108"/>
      <c r="J64" s="109">
        <f>J148</f>
        <v>0</v>
      </c>
      <c r="L64" s="105"/>
    </row>
    <row r="65" spans="2:12" s="8" customFormat="1" ht="19.899999999999999" customHeight="1">
      <c r="B65" s="105"/>
      <c r="D65" s="106" t="s">
        <v>93</v>
      </c>
      <c r="E65" s="107"/>
      <c r="F65" s="107"/>
      <c r="G65" s="107"/>
      <c r="H65" s="107"/>
      <c r="I65" s="108"/>
      <c r="J65" s="109">
        <f>J166</f>
        <v>0</v>
      </c>
      <c r="L65" s="105"/>
    </row>
    <row r="66" spans="2:12" s="8" customFormat="1" ht="19.899999999999999" customHeight="1">
      <c r="B66" s="105"/>
      <c r="D66" s="106" t="s">
        <v>94</v>
      </c>
      <c r="E66" s="107"/>
      <c r="F66" s="107"/>
      <c r="G66" s="107"/>
      <c r="H66" s="107"/>
      <c r="I66" s="108"/>
      <c r="J66" s="109">
        <f>J199</f>
        <v>0</v>
      </c>
      <c r="L66" s="105"/>
    </row>
    <row r="67" spans="2:12" s="7" customFormat="1" ht="24.95" customHeight="1">
      <c r="B67" s="100"/>
      <c r="D67" s="101" t="s">
        <v>95</v>
      </c>
      <c r="E67" s="102"/>
      <c r="F67" s="102"/>
      <c r="G67" s="102"/>
      <c r="H67" s="102"/>
      <c r="I67" s="103"/>
      <c r="J67" s="104">
        <f>J207</f>
        <v>0</v>
      </c>
      <c r="L67" s="100"/>
    </row>
    <row r="68" spans="2:12" s="1" customFormat="1" ht="21.75" customHeight="1">
      <c r="B68" s="28"/>
      <c r="I68" s="78"/>
      <c r="L68" s="28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94"/>
      <c r="J69" s="38"/>
      <c r="K69" s="38"/>
      <c r="L69" s="28"/>
    </row>
    <row r="73" spans="2:12" s="1" customFormat="1" ht="6.95" customHeight="1">
      <c r="B73" s="39"/>
      <c r="C73" s="40"/>
      <c r="D73" s="40"/>
      <c r="E73" s="40"/>
      <c r="F73" s="40"/>
      <c r="G73" s="40"/>
      <c r="H73" s="40"/>
      <c r="I73" s="95"/>
      <c r="J73" s="40"/>
      <c r="K73" s="40"/>
      <c r="L73" s="28"/>
    </row>
    <row r="74" spans="2:12" s="1" customFormat="1" ht="24.95" customHeight="1">
      <c r="B74" s="28"/>
      <c r="C74" s="18" t="s">
        <v>96</v>
      </c>
      <c r="I74" s="78"/>
      <c r="L74" s="28"/>
    </row>
    <row r="75" spans="2:12" s="1" customFormat="1" ht="6.95" customHeight="1">
      <c r="B75" s="28"/>
      <c r="I75" s="78"/>
      <c r="L75" s="28"/>
    </row>
    <row r="76" spans="2:12" s="1" customFormat="1" ht="12" customHeight="1">
      <c r="B76" s="28"/>
      <c r="C76" s="23" t="s">
        <v>16</v>
      </c>
      <c r="I76" s="78"/>
      <c r="L76" s="28"/>
    </row>
    <row r="77" spans="2:12" s="1" customFormat="1" ht="16.5" customHeight="1">
      <c r="B77" s="28"/>
      <c r="E77" s="215" t="str">
        <f>E7</f>
        <v>Oprava bytu MŠ Karásek</v>
      </c>
      <c r="F77" s="216"/>
      <c r="G77" s="216"/>
      <c r="H77" s="216"/>
      <c r="I77" s="78"/>
      <c r="L77" s="28"/>
    </row>
    <row r="78" spans="2:12" s="1" customFormat="1" ht="12" customHeight="1">
      <c r="B78" s="28"/>
      <c r="C78" s="23" t="s">
        <v>82</v>
      </c>
      <c r="I78" s="78"/>
      <c r="L78" s="28"/>
    </row>
    <row r="79" spans="2:12" s="1" customFormat="1" ht="16.5" customHeight="1">
      <c r="B79" s="28"/>
      <c r="E79" s="191" t="str">
        <f>E9</f>
        <v>Oprava bytu MŠ Karásek</v>
      </c>
      <c r="F79" s="190"/>
      <c r="G79" s="190"/>
      <c r="H79" s="190"/>
      <c r="I79" s="78"/>
      <c r="L79" s="28"/>
    </row>
    <row r="80" spans="2:12" s="1" customFormat="1" ht="6.95" customHeight="1">
      <c r="B80" s="28"/>
      <c r="I80" s="78"/>
      <c r="L80" s="28"/>
    </row>
    <row r="81" spans="2:65" s="1" customFormat="1" ht="12" customHeight="1">
      <c r="B81" s="28"/>
      <c r="C81" s="23" t="s">
        <v>20</v>
      </c>
      <c r="F81" s="14" t="str">
        <f>F12</f>
        <v>Praha 4, Karasova ulice 1829/14</v>
      </c>
      <c r="I81" s="79" t="s">
        <v>22</v>
      </c>
      <c r="J81" s="44" t="str">
        <f>IF(J12="","",J12)</f>
        <v>18. 6. 2024</v>
      </c>
      <c r="L81" s="28"/>
    </row>
    <row r="82" spans="2:65" s="1" customFormat="1" ht="6.95" customHeight="1">
      <c r="B82" s="28"/>
      <c r="I82" s="78"/>
      <c r="L82" s="28"/>
    </row>
    <row r="83" spans="2:65" s="1" customFormat="1" ht="24.95" customHeight="1">
      <c r="B83" s="28"/>
      <c r="C83" s="23" t="s">
        <v>24</v>
      </c>
      <c r="F83" s="14" t="str">
        <f>E15</f>
        <v>Ing.arch. Michala Dvořáková</v>
      </c>
      <c r="I83" s="79" t="s">
        <v>31</v>
      </c>
      <c r="J83" s="26" t="str">
        <f>E21</f>
        <v>KLIMATIK spol. s .r.o., Č.Budějovice</v>
      </c>
      <c r="L83" s="28"/>
    </row>
    <row r="84" spans="2:65" s="1" customFormat="1" ht="13.7" customHeight="1">
      <c r="B84" s="28"/>
      <c r="C84" s="23" t="s">
        <v>29</v>
      </c>
      <c r="F84" s="14" t="str">
        <f>IF(E18="","",E18)</f>
        <v>Vyplň údaj</v>
      </c>
      <c r="I84" s="79" t="s">
        <v>34</v>
      </c>
      <c r="J84" s="26" t="str">
        <f>E24</f>
        <v xml:space="preserve"> </v>
      </c>
      <c r="L84" s="28"/>
    </row>
    <row r="85" spans="2:65" s="1" customFormat="1" ht="10.35" customHeight="1">
      <c r="B85" s="28"/>
      <c r="I85" s="78"/>
      <c r="L85" s="28"/>
    </row>
    <row r="86" spans="2:65" s="9" customFormat="1" ht="29.25" customHeight="1">
      <c r="B86" s="110"/>
      <c r="C86" s="111" t="s">
        <v>97</v>
      </c>
      <c r="D86" s="112" t="s">
        <v>56</v>
      </c>
      <c r="E86" s="112" t="s">
        <v>52</v>
      </c>
      <c r="F86" s="112" t="s">
        <v>53</v>
      </c>
      <c r="G86" s="112" t="s">
        <v>98</v>
      </c>
      <c r="H86" s="112" t="s">
        <v>99</v>
      </c>
      <c r="I86" s="113" t="s">
        <v>100</v>
      </c>
      <c r="J86" s="114" t="s">
        <v>85</v>
      </c>
      <c r="K86" s="115" t="s">
        <v>101</v>
      </c>
      <c r="L86" s="110"/>
      <c r="M86" s="51" t="s">
        <v>1</v>
      </c>
      <c r="N86" s="52" t="s">
        <v>41</v>
      </c>
      <c r="O86" s="52" t="s">
        <v>102</v>
      </c>
      <c r="P86" s="52" t="s">
        <v>103</v>
      </c>
      <c r="Q86" s="52" t="s">
        <v>104</v>
      </c>
      <c r="R86" s="52" t="s">
        <v>105</v>
      </c>
      <c r="S86" s="52" t="s">
        <v>106</v>
      </c>
      <c r="T86" s="53" t="s">
        <v>107</v>
      </c>
    </row>
    <row r="87" spans="2:65" s="1" customFormat="1" ht="22.9" customHeight="1">
      <c r="B87" s="28"/>
      <c r="C87" s="56" t="s">
        <v>108</v>
      </c>
      <c r="I87" s="78"/>
      <c r="J87" s="116">
        <f>BK87</f>
        <v>0</v>
      </c>
      <c r="L87" s="28"/>
      <c r="M87" s="54"/>
      <c r="N87" s="45"/>
      <c r="O87" s="45"/>
      <c r="P87" s="117">
        <f>P88+P207</f>
        <v>0</v>
      </c>
      <c r="Q87" s="45"/>
      <c r="R87" s="117">
        <f>R88+R207</f>
        <v>0.76031224999999991</v>
      </c>
      <c r="S87" s="45"/>
      <c r="T87" s="118">
        <f>T88+T207</f>
        <v>1.0471200000000001</v>
      </c>
      <c r="AT87" s="14" t="s">
        <v>70</v>
      </c>
      <c r="AU87" s="14" t="s">
        <v>87</v>
      </c>
      <c r="BK87" s="119">
        <f>BK88+BK207</f>
        <v>0</v>
      </c>
    </row>
    <row r="88" spans="2:65" s="10" customFormat="1" ht="25.9" customHeight="1">
      <c r="B88" s="120"/>
      <c r="D88" s="121" t="s">
        <v>70</v>
      </c>
      <c r="E88" s="122" t="s">
        <v>109</v>
      </c>
      <c r="F88" s="122" t="s">
        <v>110</v>
      </c>
      <c r="I88" s="123"/>
      <c r="J88" s="124">
        <f>BK88</f>
        <v>0</v>
      </c>
      <c r="L88" s="120"/>
      <c r="M88" s="125"/>
      <c r="N88" s="126"/>
      <c r="O88" s="126"/>
      <c r="P88" s="127">
        <f>P89+P112+P121+P148+P166+P199</f>
        <v>0</v>
      </c>
      <c r="Q88" s="126"/>
      <c r="R88" s="127">
        <f>R89+R112+R121+R148+R166+R199</f>
        <v>0.76031224999999991</v>
      </c>
      <c r="S88" s="126"/>
      <c r="T88" s="128">
        <f>T89+T112+T121+T148+T166+T199</f>
        <v>1.0471200000000001</v>
      </c>
      <c r="AR88" s="121" t="s">
        <v>80</v>
      </c>
      <c r="AT88" s="129" t="s">
        <v>70</v>
      </c>
      <c r="AU88" s="129" t="s">
        <v>71</v>
      </c>
      <c r="AY88" s="121" t="s">
        <v>111</v>
      </c>
      <c r="BK88" s="130">
        <f>BK89+BK112+BK121+BK148+BK166+BK199</f>
        <v>0</v>
      </c>
    </row>
    <row r="89" spans="2:65" s="10" customFormat="1" ht="22.9" customHeight="1">
      <c r="B89" s="120"/>
      <c r="D89" s="121" t="s">
        <v>70</v>
      </c>
      <c r="E89" s="131" t="s">
        <v>112</v>
      </c>
      <c r="F89" s="131" t="s">
        <v>113</v>
      </c>
      <c r="I89" s="123"/>
      <c r="J89" s="132">
        <f>BK89</f>
        <v>0</v>
      </c>
      <c r="L89" s="120"/>
      <c r="M89" s="125"/>
      <c r="N89" s="126"/>
      <c r="O89" s="126"/>
      <c r="P89" s="127">
        <f>SUM(P90:P111)</f>
        <v>0</v>
      </c>
      <c r="Q89" s="126"/>
      <c r="R89" s="127">
        <f>SUM(R90:R111)</f>
        <v>0.18389000000000003</v>
      </c>
      <c r="S89" s="126"/>
      <c r="T89" s="128">
        <f>SUM(T90:T111)</f>
        <v>0.22625000000000001</v>
      </c>
      <c r="AR89" s="121" t="s">
        <v>80</v>
      </c>
      <c r="AT89" s="129" t="s">
        <v>70</v>
      </c>
      <c r="AU89" s="129" t="s">
        <v>78</v>
      </c>
      <c r="AY89" s="121" t="s">
        <v>111</v>
      </c>
      <c r="BK89" s="130">
        <f>SUM(BK90:BK111)</f>
        <v>0</v>
      </c>
    </row>
    <row r="90" spans="2:65" s="1" customFormat="1" ht="16.5" customHeight="1">
      <c r="B90" s="133"/>
      <c r="C90" s="134" t="s">
        <v>78</v>
      </c>
      <c r="D90" s="134" t="s">
        <v>114</v>
      </c>
      <c r="E90" s="135" t="s">
        <v>115</v>
      </c>
      <c r="F90" s="136" t="s">
        <v>116</v>
      </c>
      <c r="G90" s="137" t="s">
        <v>117</v>
      </c>
      <c r="H90" s="138">
        <v>1</v>
      </c>
      <c r="I90" s="139"/>
      <c r="J90" s="140">
        <f t="shared" ref="J90:J110" si="0">ROUND(I90*H90,2)</f>
        <v>0</v>
      </c>
      <c r="K90" s="136" t="s">
        <v>118</v>
      </c>
      <c r="L90" s="28"/>
      <c r="M90" s="141" t="s">
        <v>1</v>
      </c>
      <c r="N90" s="142" t="s">
        <v>42</v>
      </c>
      <c r="O90" s="47"/>
      <c r="P90" s="143">
        <f t="shared" ref="P90:P110" si="1">O90*H90</f>
        <v>0</v>
      </c>
      <c r="Q90" s="143">
        <v>1.7000000000000001E-4</v>
      </c>
      <c r="R90" s="143">
        <f t="shared" ref="R90:R110" si="2">Q90*H90</f>
        <v>1.7000000000000001E-4</v>
      </c>
      <c r="S90" s="143">
        <v>0.22625000000000001</v>
      </c>
      <c r="T90" s="144">
        <f t="shared" ref="T90:T110" si="3">S90*H90</f>
        <v>0.22625000000000001</v>
      </c>
      <c r="AR90" s="14" t="s">
        <v>119</v>
      </c>
      <c r="AT90" s="14" t="s">
        <v>114</v>
      </c>
      <c r="AU90" s="14" t="s">
        <v>80</v>
      </c>
      <c r="AY90" s="14" t="s">
        <v>111</v>
      </c>
      <c r="BE90" s="145">
        <f t="shared" ref="BE90:BE110" si="4">IF(N90="základní",J90,0)</f>
        <v>0</v>
      </c>
      <c r="BF90" s="145">
        <f t="shared" ref="BF90:BF110" si="5">IF(N90="snížená",J90,0)</f>
        <v>0</v>
      </c>
      <c r="BG90" s="145">
        <f t="shared" ref="BG90:BG110" si="6">IF(N90="zákl. přenesená",J90,0)</f>
        <v>0</v>
      </c>
      <c r="BH90" s="145">
        <f t="shared" ref="BH90:BH110" si="7">IF(N90="sníž. přenesená",J90,0)</f>
        <v>0</v>
      </c>
      <c r="BI90" s="145">
        <f t="shared" ref="BI90:BI110" si="8">IF(N90="nulová",J90,0)</f>
        <v>0</v>
      </c>
      <c r="BJ90" s="14" t="s">
        <v>78</v>
      </c>
      <c r="BK90" s="145">
        <f t="shared" ref="BK90:BK110" si="9">ROUND(I90*H90,2)</f>
        <v>0</v>
      </c>
      <c r="BL90" s="14" t="s">
        <v>119</v>
      </c>
      <c r="BM90" s="14" t="s">
        <v>120</v>
      </c>
    </row>
    <row r="91" spans="2:65" s="1" customFormat="1" ht="16.5" customHeight="1">
      <c r="B91" s="133"/>
      <c r="C91" s="134" t="s">
        <v>80</v>
      </c>
      <c r="D91" s="134" t="s">
        <v>114</v>
      </c>
      <c r="E91" s="135" t="s">
        <v>121</v>
      </c>
      <c r="F91" s="136" t="s">
        <v>122</v>
      </c>
      <c r="G91" s="137" t="s">
        <v>123</v>
      </c>
      <c r="H91" s="138">
        <v>1</v>
      </c>
      <c r="I91" s="139"/>
      <c r="J91" s="140">
        <f t="shared" si="0"/>
        <v>0</v>
      </c>
      <c r="K91" s="136" t="s">
        <v>118</v>
      </c>
      <c r="L91" s="28"/>
      <c r="M91" s="141" t="s">
        <v>1</v>
      </c>
      <c r="N91" s="142" t="s">
        <v>42</v>
      </c>
      <c r="O91" s="47"/>
      <c r="P91" s="143">
        <f t="shared" si="1"/>
        <v>0</v>
      </c>
      <c r="Q91" s="143">
        <v>2.5500000000000002E-3</v>
      </c>
      <c r="R91" s="143">
        <f t="shared" si="2"/>
        <v>2.5500000000000002E-3</v>
      </c>
      <c r="S91" s="143">
        <v>0</v>
      </c>
      <c r="T91" s="144">
        <f t="shared" si="3"/>
        <v>0</v>
      </c>
      <c r="AR91" s="14" t="s">
        <v>119</v>
      </c>
      <c r="AT91" s="14" t="s">
        <v>114</v>
      </c>
      <c r="AU91" s="14" t="s">
        <v>80</v>
      </c>
      <c r="AY91" s="14" t="s">
        <v>111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4" t="s">
        <v>78</v>
      </c>
      <c r="BK91" s="145">
        <f t="shared" si="9"/>
        <v>0</v>
      </c>
      <c r="BL91" s="14" t="s">
        <v>119</v>
      </c>
      <c r="BM91" s="14" t="s">
        <v>124</v>
      </c>
    </row>
    <row r="92" spans="2:65" s="1" customFormat="1" ht="22.5" customHeight="1">
      <c r="B92" s="133"/>
      <c r="C92" s="146" t="s">
        <v>125</v>
      </c>
      <c r="D92" s="146" t="s">
        <v>126</v>
      </c>
      <c r="E92" s="147" t="s">
        <v>127</v>
      </c>
      <c r="F92" s="148" t="s">
        <v>128</v>
      </c>
      <c r="G92" s="149" t="s">
        <v>117</v>
      </c>
      <c r="H92" s="150">
        <v>1</v>
      </c>
      <c r="I92" s="151"/>
      <c r="J92" s="152">
        <f t="shared" si="0"/>
        <v>0</v>
      </c>
      <c r="K92" s="148" t="s">
        <v>1</v>
      </c>
      <c r="L92" s="153"/>
      <c r="M92" s="154" t="s">
        <v>1</v>
      </c>
      <c r="N92" s="155" t="s">
        <v>42</v>
      </c>
      <c r="O92" s="47"/>
      <c r="P92" s="143">
        <f t="shared" si="1"/>
        <v>0</v>
      </c>
      <c r="Q92" s="143">
        <v>0.08</v>
      </c>
      <c r="R92" s="143">
        <f t="shared" si="2"/>
        <v>0.08</v>
      </c>
      <c r="S92" s="143">
        <v>0</v>
      </c>
      <c r="T92" s="144">
        <f t="shared" si="3"/>
        <v>0</v>
      </c>
      <c r="AR92" s="14" t="s">
        <v>129</v>
      </c>
      <c r="AT92" s="14" t="s">
        <v>126</v>
      </c>
      <c r="AU92" s="14" t="s">
        <v>80</v>
      </c>
      <c r="AY92" s="14" t="s">
        <v>111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4" t="s">
        <v>78</v>
      </c>
      <c r="BK92" s="145">
        <f t="shared" si="9"/>
        <v>0</v>
      </c>
      <c r="BL92" s="14" t="s">
        <v>119</v>
      </c>
      <c r="BM92" s="14" t="s">
        <v>130</v>
      </c>
    </row>
    <row r="93" spans="2:65" s="1" customFormat="1" ht="16.5" customHeight="1">
      <c r="B93" s="133"/>
      <c r="C93" s="146" t="s">
        <v>131</v>
      </c>
      <c r="D93" s="146" t="s">
        <v>126</v>
      </c>
      <c r="E93" s="147" t="s">
        <v>132</v>
      </c>
      <c r="F93" s="148" t="s">
        <v>133</v>
      </c>
      <c r="G93" s="149" t="s">
        <v>117</v>
      </c>
      <c r="H93" s="150">
        <v>1</v>
      </c>
      <c r="I93" s="151"/>
      <c r="J93" s="152">
        <f t="shared" si="0"/>
        <v>0</v>
      </c>
      <c r="K93" s="148" t="s">
        <v>1</v>
      </c>
      <c r="L93" s="153"/>
      <c r="M93" s="154" t="s">
        <v>1</v>
      </c>
      <c r="N93" s="155" t="s">
        <v>42</v>
      </c>
      <c r="O93" s="47"/>
      <c r="P93" s="143">
        <f t="shared" si="1"/>
        <v>0</v>
      </c>
      <c r="Q93" s="143">
        <v>0</v>
      </c>
      <c r="R93" s="143">
        <f t="shared" si="2"/>
        <v>0</v>
      </c>
      <c r="S93" s="143">
        <v>0</v>
      </c>
      <c r="T93" s="144">
        <f t="shared" si="3"/>
        <v>0</v>
      </c>
      <c r="AR93" s="14" t="s">
        <v>129</v>
      </c>
      <c r="AT93" s="14" t="s">
        <v>126</v>
      </c>
      <c r="AU93" s="14" t="s">
        <v>80</v>
      </c>
      <c r="AY93" s="14" t="s">
        <v>111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4" t="s">
        <v>78</v>
      </c>
      <c r="BK93" s="145">
        <f t="shared" si="9"/>
        <v>0</v>
      </c>
      <c r="BL93" s="14" t="s">
        <v>119</v>
      </c>
      <c r="BM93" s="14" t="s">
        <v>134</v>
      </c>
    </row>
    <row r="94" spans="2:65" s="1" customFormat="1" ht="16.5" customHeight="1">
      <c r="B94" s="133"/>
      <c r="C94" s="146" t="s">
        <v>135</v>
      </c>
      <c r="D94" s="146" t="s">
        <v>126</v>
      </c>
      <c r="E94" s="147" t="s">
        <v>136</v>
      </c>
      <c r="F94" s="148" t="s">
        <v>137</v>
      </c>
      <c r="G94" s="149" t="s">
        <v>117</v>
      </c>
      <c r="H94" s="150">
        <v>1</v>
      </c>
      <c r="I94" s="151"/>
      <c r="J94" s="152">
        <f t="shared" si="0"/>
        <v>0</v>
      </c>
      <c r="K94" s="148" t="s">
        <v>1</v>
      </c>
      <c r="L94" s="153"/>
      <c r="M94" s="154" t="s">
        <v>1</v>
      </c>
      <c r="N94" s="155" t="s">
        <v>42</v>
      </c>
      <c r="O94" s="47"/>
      <c r="P94" s="143">
        <f t="shared" si="1"/>
        <v>0</v>
      </c>
      <c r="Q94" s="143">
        <v>2.1999999999999999E-2</v>
      </c>
      <c r="R94" s="143">
        <f t="shared" si="2"/>
        <v>2.1999999999999999E-2</v>
      </c>
      <c r="S94" s="143">
        <v>0</v>
      </c>
      <c r="T94" s="144">
        <f t="shared" si="3"/>
        <v>0</v>
      </c>
      <c r="AR94" s="14" t="s">
        <v>129</v>
      </c>
      <c r="AT94" s="14" t="s">
        <v>126</v>
      </c>
      <c r="AU94" s="14" t="s">
        <v>80</v>
      </c>
      <c r="AY94" s="14" t="s">
        <v>111</v>
      </c>
      <c r="BE94" s="145">
        <f t="shared" si="4"/>
        <v>0</v>
      </c>
      <c r="BF94" s="145">
        <f t="shared" si="5"/>
        <v>0</v>
      </c>
      <c r="BG94" s="145">
        <f t="shared" si="6"/>
        <v>0</v>
      </c>
      <c r="BH94" s="145">
        <f t="shared" si="7"/>
        <v>0</v>
      </c>
      <c r="BI94" s="145">
        <f t="shared" si="8"/>
        <v>0</v>
      </c>
      <c r="BJ94" s="14" t="s">
        <v>78</v>
      </c>
      <c r="BK94" s="145">
        <f t="shared" si="9"/>
        <v>0</v>
      </c>
      <c r="BL94" s="14" t="s">
        <v>119</v>
      </c>
      <c r="BM94" s="14" t="s">
        <v>138</v>
      </c>
    </row>
    <row r="95" spans="2:65" s="1" customFormat="1" ht="16.5" customHeight="1">
      <c r="B95" s="133"/>
      <c r="C95" s="146" t="s">
        <v>139</v>
      </c>
      <c r="D95" s="146" t="s">
        <v>126</v>
      </c>
      <c r="E95" s="147" t="s">
        <v>140</v>
      </c>
      <c r="F95" s="148" t="s">
        <v>141</v>
      </c>
      <c r="G95" s="149" t="s">
        <v>117</v>
      </c>
      <c r="H95" s="150">
        <v>1</v>
      </c>
      <c r="I95" s="151"/>
      <c r="J95" s="152">
        <f t="shared" si="0"/>
        <v>0</v>
      </c>
      <c r="K95" s="148" t="s">
        <v>1</v>
      </c>
      <c r="L95" s="153"/>
      <c r="M95" s="154" t="s">
        <v>1</v>
      </c>
      <c r="N95" s="155" t="s">
        <v>42</v>
      </c>
      <c r="O95" s="47"/>
      <c r="P95" s="143">
        <f t="shared" si="1"/>
        <v>0</v>
      </c>
      <c r="Q95" s="143">
        <v>0.02</v>
      </c>
      <c r="R95" s="143">
        <f t="shared" si="2"/>
        <v>0.02</v>
      </c>
      <c r="S95" s="143">
        <v>0</v>
      </c>
      <c r="T95" s="144">
        <f t="shared" si="3"/>
        <v>0</v>
      </c>
      <c r="AR95" s="14" t="s">
        <v>129</v>
      </c>
      <c r="AT95" s="14" t="s">
        <v>126</v>
      </c>
      <c r="AU95" s="14" t="s">
        <v>80</v>
      </c>
      <c r="AY95" s="14" t="s">
        <v>111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4" t="s">
        <v>78</v>
      </c>
      <c r="BK95" s="145">
        <f t="shared" si="9"/>
        <v>0</v>
      </c>
      <c r="BL95" s="14" t="s">
        <v>119</v>
      </c>
      <c r="BM95" s="14" t="s">
        <v>142</v>
      </c>
    </row>
    <row r="96" spans="2:65" s="1" customFormat="1" ht="16.5" customHeight="1">
      <c r="B96" s="133"/>
      <c r="C96" s="146" t="s">
        <v>143</v>
      </c>
      <c r="D96" s="146" t="s">
        <v>126</v>
      </c>
      <c r="E96" s="147" t="s">
        <v>144</v>
      </c>
      <c r="F96" s="148" t="s">
        <v>145</v>
      </c>
      <c r="G96" s="149" t="s">
        <v>117</v>
      </c>
      <c r="H96" s="150">
        <v>1</v>
      </c>
      <c r="I96" s="151"/>
      <c r="J96" s="152">
        <f t="shared" si="0"/>
        <v>0</v>
      </c>
      <c r="K96" s="148" t="s">
        <v>1</v>
      </c>
      <c r="L96" s="153"/>
      <c r="M96" s="154" t="s">
        <v>1</v>
      </c>
      <c r="N96" s="155" t="s">
        <v>42</v>
      </c>
      <c r="O96" s="47"/>
      <c r="P96" s="143">
        <f t="shared" si="1"/>
        <v>0</v>
      </c>
      <c r="Q96" s="143">
        <v>7.0000000000000001E-3</v>
      </c>
      <c r="R96" s="143">
        <f t="shared" si="2"/>
        <v>7.0000000000000001E-3</v>
      </c>
      <c r="S96" s="143">
        <v>0</v>
      </c>
      <c r="T96" s="144">
        <f t="shared" si="3"/>
        <v>0</v>
      </c>
      <c r="AR96" s="14" t="s">
        <v>129</v>
      </c>
      <c r="AT96" s="14" t="s">
        <v>126</v>
      </c>
      <c r="AU96" s="14" t="s">
        <v>80</v>
      </c>
      <c r="AY96" s="14" t="s">
        <v>111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4" t="s">
        <v>78</v>
      </c>
      <c r="BK96" s="145">
        <f t="shared" si="9"/>
        <v>0</v>
      </c>
      <c r="BL96" s="14" t="s">
        <v>119</v>
      </c>
      <c r="BM96" s="14" t="s">
        <v>146</v>
      </c>
    </row>
    <row r="97" spans="2:65" s="1" customFormat="1" ht="16.5" customHeight="1">
      <c r="B97" s="133"/>
      <c r="C97" s="146" t="s">
        <v>147</v>
      </c>
      <c r="D97" s="146" t="s">
        <v>126</v>
      </c>
      <c r="E97" s="147" t="s">
        <v>148</v>
      </c>
      <c r="F97" s="148" t="s">
        <v>149</v>
      </c>
      <c r="G97" s="149" t="s">
        <v>117</v>
      </c>
      <c r="H97" s="150">
        <v>1</v>
      </c>
      <c r="I97" s="151"/>
      <c r="J97" s="152">
        <f t="shared" si="0"/>
        <v>0</v>
      </c>
      <c r="K97" s="148" t="s">
        <v>1</v>
      </c>
      <c r="L97" s="153"/>
      <c r="M97" s="154" t="s">
        <v>1</v>
      </c>
      <c r="N97" s="155" t="s">
        <v>42</v>
      </c>
      <c r="O97" s="47"/>
      <c r="P97" s="143">
        <f t="shared" si="1"/>
        <v>0</v>
      </c>
      <c r="Q97" s="143">
        <v>2E-3</v>
      </c>
      <c r="R97" s="143">
        <f t="shared" si="2"/>
        <v>2E-3</v>
      </c>
      <c r="S97" s="143">
        <v>0</v>
      </c>
      <c r="T97" s="144">
        <f t="shared" si="3"/>
        <v>0</v>
      </c>
      <c r="AR97" s="14" t="s">
        <v>129</v>
      </c>
      <c r="AT97" s="14" t="s">
        <v>126</v>
      </c>
      <c r="AU97" s="14" t="s">
        <v>80</v>
      </c>
      <c r="AY97" s="14" t="s">
        <v>111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4" t="s">
        <v>78</v>
      </c>
      <c r="BK97" s="145">
        <f t="shared" si="9"/>
        <v>0</v>
      </c>
      <c r="BL97" s="14" t="s">
        <v>119</v>
      </c>
      <c r="BM97" s="14" t="s">
        <v>150</v>
      </c>
    </row>
    <row r="98" spans="2:65" s="1" customFormat="1" ht="16.5" customHeight="1">
      <c r="B98" s="133"/>
      <c r="C98" s="146" t="s">
        <v>151</v>
      </c>
      <c r="D98" s="146" t="s">
        <v>126</v>
      </c>
      <c r="E98" s="147" t="s">
        <v>152</v>
      </c>
      <c r="F98" s="148" t="s">
        <v>153</v>
      </c>
      <c r="G98" s="149" t="s">
        <v>117</v>
      </c>
      <c r="H98" s="150">
        <v>1</v>
      </c>
      <c r="I98" s="151"/>
      <c r="J98" s="152">
        <f t="shared" si="0"/>
        <v>0</v>
      </c>
      <c r="K98" s="148" t="s">
        <v>1</v>
      </c>
      <c r="L98" s="153"/>
      <c r="M98" s="154" t="s">
        <v>1</v>
      </c>
      <c r="N98" s="155" t="s">
        <v>42</v>
      </c>
      <c r="O98" s="47"/>
      <c r="P98" s="143">
        <f t="shared" si="1"/>
        <v>0</v>
      </c>
      <c r="Q98" s="143">
        <v>2.3E-2</v>
      </c>
      <c r="R98" s="143">
        <f t="shared" si="2"/>
        <v>2.3E-2</v>
      </c>
      <c r="S98" s="143">
        <v>0</v>
      </c>
      <c r="T98" s="144">
        <f t="shared" si="3"/>
        <v>0</v>
      </c>
      <c r="AR98" s="14" t="s">
        <v>129</v>
      </c>
      <c r="AT98" s="14" t="s">
        <v>126</v>
      </c>
      <c r="AU98" s="14" t="s">
        <v>80</v>
      </c>
      <c r="AY98" s="14" t="s">
        <v>111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4" t="s">
        <v>78</v>
      </c>
      <c r="BK98" s="145">
        <f t="shared" si="9"/>
        <v>0</v>
      </c>
      <c r="BL98" s="14" t="s">
        <v>119</v>
      </c>
      <c r="BM98" s="14" t="s">
        <v>154</v>
      </c>
    </row>
    <row r="99" spans="2:65" s="1" customFormat="1" ht="16.5" customHeight="1">
      <c r="B99" s="133"/>
      <c r="C99" s="146" t="s">
        <v>155</v>
      </c>
      <c r="D99" s="146" t="s">
        <v>126</v>
      </c>
      <c r="E99" s="147" t="s">
        <v>156</v>
      </c>
      <c r="F99" s="148" t="s">
        <v>157</v>
      </c>
      <c r="G99" s="149" t="s">
        <v>117</v>
      </c>
      <c r="H99" s="150">
        <v>1</v>
      </c>
      <c r="I99" s="151"/>
      <c r="J99" s="152">
        <f t="shared" si="0"/>
        <v>0</v>
      </c>
      <c r="K99" s="148" t="s">
        <v>1</v>
      </c>
      <c r="L99" s="153"/>
      <c r="M99" s="154" t="s">
        <v>1</v>
      </c>
      <c r="N99" s="155" t="s">
        <v>42</v>
      </c>
      <c r="O99" s="47"/>
      <c r="P99" s="143">
        <f t="shared" si="1"/>
        <v>0</v>
      </c>
      <c r="Q99" s="143">
        <v>3.0000000000000001E-3</v>
      </c>
      <c r="R99" s="143">
        <f t="shared" si="2"/>
        <v>3.0000000000000001E-3</v>
      </c>
      <c r="S99" s="143">
        <v>0</v>
      </c>
      <c r="T99" s="144">
        <f t="shared" si="3"/>
        <v>0</v>
      </c>
      <c r="AR99" s="14" t="s">
        <v>129</v>
      </c>
      <c r="AT99" s="14" t="s">
        <v>126</v>
      </c>
      <c r="AU99" s="14" t="s">
        <v>80</v>
      </c>
      <c r="AY99" s="14" t="s">
        <v>111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4" t="s">
        <v>78</v>
      </c>
      <c r="BK99" s="145">
        <f t="shared" si="9"/>
        <v>0</v>
      </c>
      <c r="BL99" s="14" t="s">
        <v>119</v>
      </c>
      <c r="BM99" s="14" t="s">
        <v>158</v>
      </c>
    </row>
    <row r="100" spans="2:65" s="1" customFormat="1" ht="16.5" customHeight="1">
      <c r="B100" s="133"/>
      <c r="C100" s="146" t="s">
        <v>159</v>
      </c>
      <c r="D100" s="146" t="s">
        <v>126</v>
      </c>
      <c r="E100" s="147" t="s">
        <v>160</v>
      </c>
      <c r="F100" s="148" t="s">
        <v>161</v>
      </c>
      <c r="G100" s="149" t="s">
        <v>117</v>
      </c>
      <c r="H100" s="150">
        <v>2</v>
      </c>
      <c r="I100" s="151"/>
      <c r="J100" s="152">
        <f t="shared" si="0"/>
        <v>0</v>
      </c>
      <c r="K100" s="148" t="s">
        <v>1</v>
      </c>
      <c r="L100" s="153"/>
      <c r="M100" s="154" t="s">
        <v>1</v>
      </c>
      <c r="N100" s="155" t="s">
        <v>42</v>
      </c>
      <c r="O100" s="47"/>
      <c r="P100" s="143">
        <f t="shared" si="1"/>
        <v>0</v>
      </c>
      <c r="Q100" s="143">
        <v>3.0000000000000001E-3</v>
      </c>
      <c r="R100" s="143">
        <f t="shared" si="2"/>
        <v>6.0000000000000001E-3</v>
      </c>
      <c r="S100" s="143">
        <v>0</v>
      </c>
      <c r="T100" s="144">
        <f t="shared" si="3"/>
        <v>0</v>
      </c>
      <c r="AR100" s="14" t="s">
        <v>129</v>
      </c>
      <c r="AT100" s="14" t="s">
        <v>126</v>
      </c>
      <c r="AU100" s="14" t="s">
        <v>80</v>
      </c>
      <c r="AY100" s="14" t="s">
        <v>111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4" t="s">
        <v>78</v>
      </c>
      <c r="BK100" s="145">
        <f t="shared" si="9"/>
        <v>0</v>
      </c>
      <c r="BL100" s="14" t="s">
        <v>119</v>
      </c>
      <c r="BM100" s="14" t="s">
        <v>162</v>
      </c>
    </row>
    <row r="101" spans="2:65" s="1" customFormat="1" ht="16.5" customHeight="1">
      <c r="B101" s="133"/>
      <c r="C101" s="146" t="s">
        <v>163</v>
      </c>
      <c r="D101" s="146" t="s">
        <v>126</v>
      </c>
      <c r="E101" s="147" t="s">
        <v>164</v>
      </c>
      <c r="F101" s="148" t="s">
        <v>165</v>
      </c>
      <c r="G101" s="149" t="s">
        <v>117</v>
      </c>
      <c r="H101" s="150">
        <v>1</v>
      </c>
      <c r="I101" s="151"/>
      <c r="J101" s="152">
        <f t="shared" si="0"/>
        <v>0</v>
      </c>
      <c r="K101" s="148" t="s">
        <v>1</v>
      </c>
      <c r="L101" s="153"/>
      <c r="M101" s="154" t="s">
        <v>1</v>
      </c>
      <c r="N101" s="155" t="s">
        <v>42</v>
      </c>
      <c r="O101" s="47"/>
      <c r="P101" s="143">
        <f t="shared" si="1"/>
        <v>0</v>
      </c>
      <c r="Q101" s="143">
        <v>3.0000000000000001E-3</v>
      </c>
      <c r="R101" s="143">
        <f t="shared" si="2"/>
        <v>3.0000000000000001E-3</v>
      </c>
      <c r="S101" s="143">
        <v>0</v>
      </c>
      <c r="T101" s="144">
        <f t="shared" si="3"/>
        <v>0</v>
      </c>
      <c r="AR101" s="14" t="s">
        <v>129</v>
      </c>
      <c r="AT101" s="14" t="s">
        <v>126</v>
      </c>
      <c r="AU101" s="14" t="s">
        <v>80</v>
      </c>
      <c r="AY101" s="14" t="s">
        <v>111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4" t="s">
        <v>78</v>
      </c>
      <c r="BK101" s="145">
        <f t="shared" si="9"/>
        <v>0</v>
      </c>
      <c r="BL101" s="14" t="s">
        <v>119</v>
      </c>
      <c r="BM101" s="14" t="s">
        <v>166</v>
      </c>
    </row>
    <row r="102" spans="2:65" s="1" customFormat="1" ht="16.5" customHeight="1">
      <c r="B102" s="133"/>
      <c r="C102" s="146" t="s">
        <v>167</v>
      </c>
      <c r="D102" s="146" t="s">
        <v>126</v>
      </c>
      <c r="E102" s="147" t="s">
        <v>168</v>
      </c>
      <c r="F102" s="148" t="s">
        <v>169</v>
      </c>
      <c r="G102" s="149" t="s">
        <v>117</v>
      </c>
      <c r="H102" s="150">
        <v>2</v>
      </c>
      <c r="I102" s="151"/>
      <c r="J102" s="152">
        <f t="shared" si="0"/>
        <v>0</v>
      </c>
      <c r="K102" s="148" t="s">
        <v>1</v>
      </c>
      <c r="L102" s="153"/>
      <c r="M102" s="154" t="s">
        <v>1</v>
      </c>
      <c r="N102" s="155" t="s">
        <v>42</v>
      </c>
      <c r="O102" s="47"/>
      <c r="P102" s="143">
        <f t="shared" si="1"/>
        <v>0</v>
      </c>
      <c r="Q102" s="143">
        <v>2E-3</v>
      </c>
      <c r="R102" s="143">
        <f t="shared" si="2"/>
        <v>4.0000000000000001E-3</v>
      </c>
      <c r="S102" s="143">
        <v>0</v>
      </c>
      <c r="T102" s="144">
        <f t="shared" si="3"/>
        <v>0</v>
      </c>
      <c r="AR102" s="14" t="s">
        <v>129</v>
      </c>
      <c r="AT102" s="14" t="s">
        <v>126</v>
      </c>
      <c r="AU102" s="14" t="s">
        <v>80</v>
      </c>
      <c r="AY102" s="14" t="s">
        <v>111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4" t="s">
        <v>78</v>
      </c>
      <c r="BK102" s="145">
        <f t="shared" si="9"/>
        <v>0</v>
      </c>
      <c r="BL102" s="14" t="s">
        <v>119</v>
      </c>
      <c r="BM102" s="14" t="s">
        <v>170</v>
      </c>
    </row>
    <row r="103" spans="2:65" s="1" customFormat="1" ht="16.5" customHeight="1">
      <c r="B103" s="133"/>
      <c r="C103" s="146" t="s">
        <v>171</v>
      </c>
      <c r="D103" s="146" t="s">
        <v>126</v>
      </c>
      <c r="E103" s="147" t="s">
        <v>172</v>
      </c>
      <c r="F103" s="148" t="s">
        <v>173</v>
      </c>
      <c r="G103" s="149" t="s">
        <v>117</v>
      </c>
      <c r="H103" s="150">
        <v>5</v>
      </c>
      <c r="I103" s="151"/>
      <c r="J103" s="152">
        <f t="shared" si="0"/>
        <v>0</v>
      </c>
      <c r="K103" s="148" t="s">
        <v>1</v>
      </c>
      <c r="L103" s="153"/>
      <c r="M103" s="154" t="s">
        <v>1</v>
      </c>
      <c r="N103" s="155" t="s">
        <v>42</v>
      </c>
      <c r="O103" s="47"/>
      <c r="P103" s="143">
        <f t="shared" si="1"/>
        <v>0</v>
      </c>
      <c r="Q103" s="143">
        <v>2E-3</v>
      </c>
      <c r="R103" s="143">
        <f t="shared" si="2"/>
        <v>0.01</v>
      </c>
      <c r="S103" s="143">
        <v>0</v>
      </c>
      <c r="T103" s="144">
        <f t="shared" si="3"/>
        <v>0</v>
      </c>
      <c r="AR103" s="14" t="s">
        <v>129</v>
      </c>
      <c r="AT103" s="14" t="s">
        <v>126</v>
      </c>
      <c r="AU103" s="14" t="s">
        <v>80</v>
      </c>
      <c r="AY103" s="14" t="s">
        <v>111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4" t="s">
        <v>78</v>
      </c>
      <c r="BK103" s="145">
        <f t="shared" si="9"/>
        <v>0</v>
      </c>
      <c r="BL103" s="14" t="s">
        <v>119</v>
      </c>
      <c r="BM103" s="14" t="s">
        <v>174</v>
      </c>
    </row>
    <row r="104" spans="2:65" s="1" customFormat="1" ht="16.5" customHeight="1">
      <c r="B104" s="133"/>
      <c r="C104" s="134" t="s">
        <v>8</v>
      </c>
      <c r="D104" s="134" t="s">
        <v>114</v>
      </c>
      <c r="E104" s="135" t="s">
        <v>175</v>
      </c>
      <c r="F104" s="136" t="s">
        <v>176</v>
      </c>
      <c r="G104" s="137" t="s">
        <v>177</v>
      </c>
      <c r="H104" s="138">
        <v>3</v>
      </c>
      <c r="I104" s="139"/>
      <c r="J104" s="140">
        <f t="shared" si="0"/>
        <v>0</v>
      </c>
      <c r="K104" s="136" t="s">
        <v>118</v>
      </c>
      <c r="L104" s="28"/>
      <c r="M104" s="141" t="s">
        <v>1</v>
      </c>
      <c r="N104" s="142" t="s">
        <v>42</v>
      </c>
      <c r="O104" s="47"/>
      <c r="P104" s="143">
        <f t="shared" si="1"/>
        <v>0</v>
      </c>
      <c r="Q104" s="143">
        <v>3.8999999999999999E-4</v>
      </c>
      <c r="R104" s="143">
        <f t="shared" si="2"/>
        <v>1.17E-3</v>
      </c>
      <c r="S104" s="143">
        <v>0</v>
      </c>
      <c r="T104" s="144">
        <f t="shared" si="3"/>
        <v>0</v>
      </c>
      <c r="AR104" s="14" t="s">
        <v>119</v>
      </c>
      <c r="AT104" s="14" t="s">
        <v>114</v>
      </c>
      <c r="AU104" s="14" t="s">
        <v>80</v>
      </c>
      <c r="AY104" s="14" t="s">
        <v>111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4" t="s">
        <v>78</v>
      </c>
      <c r="BK104" s="145">
        <f t="shared" si="9"/>
        <v>0</v>
      </c>
      <c r="BL104" s="14" t="s">
        <v>119</v>
      </c>
      <c r="BM104" s="14" t="s">
        <v>178</v>
      </c>
    </row>
    <row r="105" spans="2:65" s="1" customFormat="1" ht="16.5" customHeight="1">
      <c r="B105" s="133"/>
      <c r="C105" s="134" t="s">
        <v>119</v>
      </c>
      <c r="D105" s="134" t="s">
        <v>114</v>
      </c>
      <c r="E105" s="135" t="s">
        <v>179</v>
      </c>
      <c r="F105" s="136" t="s">
        <v>180</v>
      </c>
      <c r="G105" s="137" t="s">
        <v>117</v>
      </c>
      <c r="H105" s="138">
        <v>1</v>
      </c>
      <c r="I105" s="139"/>
      <c r="J105" s="140">
        <f t="shared" si="0"/>
        <v>0</v>
      </c>
      <c r="K105" s="136" t="s">
        <v>118</v>
      </c>
      <c r="L105" s="28"/>
      <c r="M105" s="141" t="s">
        <v>1</v>
      </c>
      <c r="N105" s="142" t="s">
        <v>42</v>
      </c>
      <c r="O105" s="47"/>
      <c r="P105" s="143">
        <f t="shared" si="1"/>
        <v>0</v>
      </c>
      <c r="Q105" s="143">
        <v>0</v>
      </c>
      <c r="R105" s="143">
        <f t="shared" si="2"/>
        <v>0</v>
      </c>
      <c r="S105" s="143">
        <v>0</v>
      </c>
      <c r="T105" s="144">
        <f t="shared" si="3"/>
        <v>0</v>
      </c>
      <c r="AR105" s="14" t="s">
        <v>119</v>
      </c>
      <c r="AT105" s="14" t="s">
        <v>114</v>
      </c>
      <c r="AU105" s="14" t="s">
        <v>80</v>
      </c>
      <c r="AY105" s="14" t="s">
        <v>111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4" t="s">
        <v>78</v>
      </c>
      <c r="BK105" s="145">
        <f t="shared" si="9"/>
        <v>0</v>
      </c>
      <c r="BL105" s="14" t="s">
        <v>119</v>
      </c>
      <c r="BM105" s="14" t="s">
        <v>181</v>
      </c>
    </row>
    <row r="106" spans="2:65" s="1" customFormat="1" ht="16.5" customHeight="1">
      <c r="B106" s="133"/>
      <c r="C106" s="134" t="s">
        <v>182</v>
      </c>
      <c r="D106" s="134" t="s">
        <v>114</v>
      </c>
      <c r="E106" s="135" t="s">
        <v>183</v>
      </c>
      <c r="F106" s="136" t="s">
        <v>184</v>
      </c>
      <c r="G106" s="137" t="s">
        <v>185</v>
      </c>
      <c r="H106" s="138">
        <v>0.22600000000000001</v>
      </c>
      <c r="I106" s="139"/>
      <c r="J106" s="140">
        <f t="shared" si="0"/>
        <v>0</v>
      </c>
      <c r="K106" s="136" t="s">
        <v>118</v>
      </c>
      <c r="L106" s="28"/>
      <c r="M106" s="141" t="s">
        <v>1</v>
      </c>
      <c r="N106" s="142" t="s">
        <v>42</v>
      </c>
      <c r="O106" s="47"/>
      <c r="P106" s="143">
        <f t="shared" si="1"/>
        <v>0</v>
      </c>
      <c r="Q106" s="143">
        <v>0</v>
      </c>
      <c r="R106" s="143">
        <f t="shared" si="2"/>
        <v>0</v>
      </c>
      <c r="S106" s="143">
        <v>0</v>
      </c>
      <c r="T106" s="144">
        <f t="shared" si="3"/>
        <v>0</v>
      </c>
      <c r="AR106" s="14" t="s">
        <v>119</v>
      </c>
      <c r="AT106" s="14" t="s">
        <v>114</v>
      </c>
      <c r="AU106" s="14" t="s">
        <v>80</v>
      </c>
      <c r="AY106" s="14" t="s">
        <v>111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4" t="s">
        <v>78</v>
      </c>
      <c r="BK106" s="145">
        <f t="shared" si="9"/>
        <v>0</v>
      </c>
      <c r="BL106" s="14" t="s">
        <v>119</v>
      </c>
      <c r="BM106" s="14" t="s">
        <v>186</v>
      </c>
    </row>
    <row r="107" spans="2:65" s="1" customFormat="1" ht="16.5" customHeight="1">
      <c r="B107" s="133"/>
      <c r="C107" s="134" t="s">
        <v>187</v>
      </c>
      <c r="D107" s="134" t="s">
        <v>114</v>
      </c>
      <c r="E107" s="135" t="s">
        <v>188</v>
      </c>
      <c r="F107" s="136" t="s">
        <v>189</v>
      </c>
      <c r="G107" s="137" t="s">
        <v>185</v>
      </c>
      <c r="H107" s="138">
        <v>0.184</v>
      </c>
      <c r="I107" s="139"/>
      <c r="J107" s="140">
        <f t="shared" si="0"/>
        <v>0</v>
      </c>
      <c r="K107" s="136" t="s">
        <v>118</v>
      </c>
      <c r="L107" s="28"/>
      <c r="M107" s="141" t="s">
        <v>1</v>
      </c>
      <c r="N107" s="142" t="s">
        <v>42</v>
      </c>
      <c r="O107" s="47"/>
      <c r="P107" s="143">
        <f t="shared" si="1"/>
        <v>0</v>
      </c>
      <c r="Q107" s="143">
        <v>0</v>
      </c>
      <c r="R107" s="143">
        <f t="shared" si="2"/>
        <v>0</v>
      </c>
      <c r="S107" s="143">
        <v>0</v>
      </c>
      <c r="T107" s="144">
        <f t="shared" si="3"/>
        <v>0</v>
      </c>
      <c r="AR107" s="14" t="s">
        <v>119</v>
      </c>
      <c r="AT107" s="14" t="s">
        <v>114</v>
      </c>
      <c r="AU107" s="14" t="s">
        <v>80</v>
      </c>
      <c r="AY107" s="14" t="s">
        <v>111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4" t="s">
        <v>78</v>
      </c>
      <c r="BK107" s="145">
        <f t="shared" si="9"/>
        <v>0</v>
      </c>
      <c r="BL107" s="14" t="s">
        <v>119</v>
      </c>
      <c r="BM107" s="14" t="s">
        <v>190</v>
      </c>
    </row>
    <row r="108" spans="2:65" s="1" customFormat="1" ht="16.5" customHeight="1">
      <c r="B108" s="133"/>
      <c r="C108" s="134" t="s">
        <v>191</v>
      </c>
      <c r="D108" s="134" t="s">
        <v>114</v>
      </c>
      <c r="E108" s="135" t="s">
        <v>192</v>
      </c>
      <c r="F108" s="136" t="s">
        <v>193</v>
      </c>
      <c r="G108" s="137" t="s">
        <v>185</v>
      </c>
      <c r="H108" s="138">
        <v>0.184</v>
      </c>
      <c r="I108" s="139"/>
      <c r="J108" s="140">
        <f t="shared" si="0"/>
        <v>0</v>
      </c>
      <c r="K108" s="136" t="s">
        <v>118</v>
      </c>
      <c r="L108" s="28"/>
      <c r="M108" s="141" t="s">
        <v>1</v>
      </c>
      <c r="N108" s="142" t="s">
        <v>42</v>
      </c>
      <c r="O108" s="47"/>
      <c r="P108" s="143">
        <f t="shared" si="1"/>
        <v>0</v>
      </c>
      <c r="Q108" s="143">
        <v>0</v>
      </c>
      <c r="R108" s="143">
        <f t="shared" si="2"/>
        <v>0</v>
      </c>
      <c r="S108" s="143">
        <v>0</v>
      </c>
      <c r="T108" s="144">
        <f t="shared" si="3"/>
        <v>0</v>
      </c>
      <c r="AR108" s="14" t="s">
        <v>119</v>
      </c>
      <c r="AT108" s="14" t="s">
        <v>114</v>
      </c>
      <c r="AU108" s="14" t="s">
        <v>80</v>
      </c>
      <c r="AY108" s="14" t="s">
        <v>111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4" t="s">
        <v>78</v>
      </c>
      <c r="BK108" s="145">
        <f t="shared" si="9"/>
        <v>0</v>
      </c>
      <c r="BL108" s="14" t="s">
        <v>119</v>
      </c>
      <c r="BM108" s="14" t="s">
        <v>194</v>
      </c>
    </row>
    <row r="109" spans="2:65" s="1" customFormat="1" ht="16.5" customHeight="1">
      <c r="B109" s="133"/>
      <c r="C109" s="134" t="s">
        <v>195</v>
      </c>
      <c r="D109" s="134" t="s">
        <v>114</v>
      </c>
      <c r="E109" s="135" t="s">
        <v>196</v>
      </c>
      <c r="F109" s="136" t="s">
        <v>197</v>
      </c>
      <c r="G109" s="137" t="s">
        <v>185</v>
      </c>
      <c r="H109" s="138">
        <v>0.184</v>
      </c>
      <c r="I109" s="139"/>
      <c r="J109" s="140">
        <f t="shared" si="0"/>
        <v>0</v>
      </c>
      <c r="K109" s="136" t="s">
        <v>118</v>
      </c>
      <c r="L109" s="28"/>
      <c r="M109" s="141" t="s">
        <v>1</v>
      </c>
      <c r="N109" s="142" t="s">
        <v>42</v>
      </c>
      <c r="O109" s="47"/>
      <c r="P109" s="143">
        <f t="shared" si="1"/>
        <v>0</v>
      </c>
      <c r="Q109" s="143">
        <v>0</v>
      </c>
      <c r="R109" s="143">
        <f t="shared" si="2"/>
        <v>0</v>
      </c>
      <c r="S109" s="143">
        <v>0</v>
      </c>
      <c r="T109" s="144">
        <f t="shared" si="3"/>
        <v>0</v>
      </c>
      <c r="AR109" s="14" t="s">
        <v>119</v>
      </c>
      <c r="AT109" s="14" t="s">
        <v>114</v>
      </c>
      <c r="AU109" s="14" t="s">
        <v>80</v>
      </c>
      <c r="AY109" s="14" t="s">
        <v>111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4" t="s">
        <v>78</v>
      </c>
      <c r="BK109" s="145">
        <f t="shared" si="9"/>
        <v>0</v>
      </c>
      <c r="BL109" s="14" t="s">
        <v>119</v>
      </c>
      <c r="BM109" s="14" t="s">
        <v>198</v>
      </c>
    </row>
    <row r="110" spans="2:65" s="1" customFormat="1" ht="16.5" customHeight="1">
      <c r="B110" s="133"/>
      <c r="C110" s="134" t="s">
        <v>7</v>
      </c>
      <c r="D110" s="134" t="s">
        <v>114</v>
      </c>
      <c r="E110" s="135" t="s">
        <v>199</v>
      </c>
      <c r="F110" s="136" t="s">
        <v>200</v>
      </c>
      <c r="G110" s="137" t="s">
        <v>185</v>
      </c>
      <c r="H110" s="138">
        <v>1.6559999999999999</v>
      </c>
      <c r="I110" s="139"/>
      <c r="J110" s="140">
        <f t="shared" si="0"/>
        <v>0</v>
      </c>
      <c r="K110" s="136" t="s">
        <v>118</v>
      </c>
      <c r="L110" s="28"/>
      <c r="M110" s="141" t="s">
        <v>1</v>
      </c>
      <c r="N110" s="142" t="s">
        <v>42</v>
      </c>
      <c r="O110" s="47"/>
      <c r="P110" s="143">
        <f t="shared" si="1"/>
        <v>0</v>
      </c>
      <c r="Q110" s="143">
        <v>0</v>
      </c>
      <c r="R110" s="143">
        <f t="shared" si="2"/>
        <v>0</v>
      </c>
      <c r="S110" s="143">
        <v>0</v>
      </c>
      <c r="T110" s="144">
        <f t="shared" si="3"/>
        <v>0</v>
      </c>
      <c r="AR110" s="14" t="s">
        <v>119</v>
      </c>
      <c r="AT110" s="14" t="s">
        <v>114</v>
      </c>
      <c r="AU110" s="14" t="s">
        <v>80</v>
      </c>
      <c r="AY110" s="14" t="s">
        <v>111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4" t="s">
        <v>78</v>
      </c>
      <c r="BK110" s="145">
        <f t="shared" si="9"/>
        <v>0</v>
      </c>
      <c r="BL110" s="14" t="s">
        <v>119</v>
      </c>
      <c r="BM110" s="14" t="s">
        <v>201</v>
      </c>
    </row>
    <row r="111" spans="2:65" s="11" customFormat="1" ht="11.25">
      <c r="B111" s="156"/>
      <c r="D111" s="157" t="s">
        <v>202</v>
      </c>
      <c r="F111" s="158" t="s">
        <v>203</v>
      </c>
      <c r="H111" s="159">
        <v>1.6559999999999999</v>
      </c>
      <c r="I111" s="160"/>
      <c r="L111" s="156"/>
      <c r="M111" s="161"/>
      <c r="N111" s="162"/>
      <c r="O111" s="162"/>
      <c r="P111" s="162"/>
      <c r="Q111" s="162"/>
      <c r="R111" s="162"/>
      <c r="S111" s="162"/>
      <c r="T111" s="163"/>
      <c r="AT111" s="164" t="s">
        <v>202</v>
      </c>
      <c r="AU111" s="164" t="s">
        <v>80</v>
      </c>
      <c r="AV111" s="11" t="s">
        <v>80</v>
      </c>
      <c r="AW111" s="11" t="s">
        <v>3</v>
      </c>
      <c r="AX111" s="11" t="s">
        <v>78</v>
      </c>
      <c r="AY111" s="164" t="s">
        <v>111</v>
      </c>
    </row>
    <row r="112" spans="2:65" s="10" customFormat="1" ht="22.9" customHeight="1">
      <c r="B112" s="120"/>
      <c r="D112" s="121" t="s">
        <v>70</v>
      </c>
      <c r="E112" s="131" t="s">
        <v>204</v>
      </c>
      <c r="F112" s="131" t="s">
        <v>205</v>
      </c>
      <c r="I112" s="123"/>
      <c r="J112" s="132">
        <f>BK112</f>
        <v>0</v>
      </c>
      <c r="L112" s="120"/>
      <c r="M112" s="125"/>
      <c r="N112" s="126"/>
      <c r="O112" s="126"/>
      <c r="P112" s="127">
        <f>SUM(P113:P120)</f>
        <v>0</v>
      </c>
      <c r="Q112" s="126"/>
      <c r="R112" s="127">
        <f>SUM(R113:R120)</f>
        <v>5.47E-3</v>
      </c>
      <c r="S112" s="126"/>
      <c r="T112" s="128">
        <f>SUM(T113:T120)</f>
        <v>0</v>
      </c>
      <c r="AR112" s="121" t="s">
        <v>80</v>
      </c>
      <c r="AT112" s="129" t="s">
        <v>70</v>
      </c>
      <c r="AU112" s="129" t="s">
        <v>78</v>
      </c>
      <c r="AY112" s="121" t="s">
        <v>111</v>
      </c>
      <c r="BK112" s="130">
        <f>SUM(BK113:BK120)</f>
        <v>0</v>
      </c>
    </row>
    <row r="113" spans="2:65" s="1" customFormat="1" ht="16.5" customHeight="1">
      <c r="B113" s="133"/>
      <c r="C113" s="134" t="s">
        <v>206</v>
      </c>
      <c r="D113" s="134" t="s">
        <v>114</v>
      </c>
      <c r="E113" s="135" t="s">
        <v>207</v>
      </c>
      <c r="F113" s="136" t="s">
        <v>208</v>
      </c>
      <c r="G113" s="137" t="s">
        <v>117</v>
      </c>
      <c r="H113" s="138">
        <v>1</v>
      </c>
      <c r="I113" s="139"/>
      <c r="J113" s="140">
        <f t="shared" ref="J113:J119" si="10">ROUND(I113*H113,2)</f>
        <v>0</v>
      </c>
      <c r="K113" s="136" t="s">
        <v>118</v>
      </c>
      <c r="L113" s="28"/>
      <c r="M113" s="141" t="s">
        <v>1</v>
      </c>
      <c r="N113" s="142" t="s">
        <v>42</v>
      </c>
      <c r="O113" s="47"/>
      <c r="P113" s="143">
        <f t="shared" ref="P113:P119" si="11">O113*H113</f>
        <v>0</v>
      </c>
      <c r="Q113" s="143">
        <v>0</v>
      </c>
      <c r="R113" s="143">
        <f t="shared" ref="R113:R119" si="12">Q113*H113</f>
        <v>0</v>
      </c>
      <c r="S113" s="143">
        <v>0</v>
      </c>
      <c r="T113" s="144">
        <f t="shared" ref="T113:T119" si="13">S113*H113</f>
        <v>0</v>
      </c>
      <c r="AR113" s="14" t="s">
        <v>119</v>
      </c>
      <c r="AT113" s="14" t="s">
        <v>114</v>
      </c>
      <c r="AU113" s="14" t="s">
        <v>80</v>
      </c>
      <c r="AY113" s="14" t="s">
        <v>111</v>
      </c>
      <c r="BE113" s="145">
        <f t="shared" ref="BE113:BE119" si="14">IF(N113="základní",J113,0)</f>
        <v>0</v>
      </c>
      <c r="BF113" s="145">
        <f t="shared" ref="BF113:BF119" si="15">IF(N113="snížená",J113,0)</f>
        <v>0</v>
      </c>
      <c r="BG113" s="145">
        <f t="shared" ref="BG113:BG119" si="16">IF(N113="zákl. přenesená",J113,0)</f>
        <v>0</v>
      </c>
      <c r="BH113" s="145">
        <f t="shared" ref="BH113:BH119" si="17">IF(N113="sníž. přenesená",J113,0)</f>
        <v>0</v>
      </c>
      <c r="BI113" s="145">
        <f t="shared" ref="BI113:BI119" si="18">IF(N113="nulová",J113,0)</f>
        <v>0</v>
      </c>
      <c r="BJ113" s="14" t="s">
        <v>78</v>
      </c>
      <c r="BK113" s="145">
        <f t="shared" ref="BK113:BK119" si="19">ROUND(I113*H113,2)</f>
        <v>0</v>
      </c>
      <c r="BL113" s="14" t="s">
        <v>119</v>
      </c>
      <c r="BM113" s="14" t="s">
        <v>209</v>
      </c>
    </row>
    <row r="114" spans="2:65" s="1" customFormat="1" ht="16.5" customHeight="1">
      <c r="B114" s="133"/>
      <c r="C114" s="134" t="s">
        <v>210</v>
      </c>
      <c r="D114" s="134" t="s">
        <v>114</v>
      </c>
      <c r="E114" s="135" t="s">
        <v>211</v>
      </c>
      <c r="F114" s="136" t="s">
        <v>212</v>
      </c>
      <c r="G114" s="137" t="s">
        <v>123</v>
      </c>
      <c r="H114" s="138">
        <v>1</v>
      </c>
      <c r="I114" s="139"/>
      <c r="J114" s="140">
        <f t="shared" si="10"/>
        <v>0</v>
      </c>
      <c r="K114" s="136" t="s">
        <v>118</v>
      </c>
      <c r="L114" s="28"/>
      <c r="M114" s="141" t="s">
        <v>1</v>
      </c>
      <c r="N114" s="142" t="s">
        <v>42</v>
      </c>
      <c r="O114" s="47"/>
      <c r="P114" s="143">
        <f t="shared" si="11"/>
        <v>0</v>
      </c>
      <c r="Q114" s="143">
        <v>5.47E-3</v>
      </c>
      <c r="R114" s="143">
        <f t="shared" si="12"/>
        <v>5.47E-3</v>
      </c>
      <c r="S114" s="143">
        <v>0</v>
      </c>
      <c r="T114" s="144">
        <f t="shared" si="13"/>
        <v>0</v>
      </c>
      <c r="AR114" s="14" t="s">
        <v>119</v>
      </c>
      <c r="AT114" s="14" t="s">
        <v>114</v>
      </c>
      <c r="AU114" s="14" t="s">
        <v>80</v>
      </c>
      <c r="AY114" s="14" t="s">
        <v>111</v>
      </c>
      <c r="BE114" s="145">
        <f t="shared" si="14"/>
        <v>0</v>
      </c>
      <c r="BF114" s="145">
        <f t="shared" si="15"/>
        <v>0</v>
      </c>
      <c r="BG114" s="145">
        <f t="shared" si="16"/>
        <v>0</v>
      </c>
      <c r="BH114" s="145">
        <f t="shared" si="17"/>
        <v>0</v>
      </c>
      <c r="BI114" s="145">
        <f t="shared" si="18"/>
        <v>0</v>
      </c>
      <c r="BJ114" s="14" t="s">
        <v>78</v>
      </c>
      <c r="BK114" s="145">
        <f t="shared" si="19"/>
        <v>0</v>
      </c>
      <c r="BL114" s="14" t="s">
        <v>119</v>
      </c>
      <c r="BM114" s="14" t="s">
        <v>213</v>
      </c>
    </row>
    <row r="115" spans="2:65" s="1" customFormat="1" ht="16.5" customHeight="1">
      <c r="B115" s="133"/>
      <c r="C115" s="134" t="s">
        <v>214</v>
      </c>
      <c r="D115" s="134" t="s">
        <v>114</v>
      </c>
      <c r="E115" s="135" t="s">
        <v>215</v>
      </c>
      <c r="F115" s="136" t="s">
        <v>216</v>
      </c>
      <c r="G115" s="137" t="s">
        <v>185</v>
      </c>
      <c r="H115" s="138">
        <v>0.01</v>
      </c>
      <c r="I115" s="139"/>
      <c r="J115" s="140">
        <f t="shared" si="10"/>
        <v>0</v>
      </c>
      <c r="K115" s="136" t="s">
        <v>118</v>
      </c>
      <c r="L115" s="28"/>
      <c r="M115" s="141" t="s">
        <v>1</v>
      </c>
      <c r="N115" s="142" t="s">
        <v>42</v>
      </c>
      <c r="O115" s="47"/>
      <c r="P115" s="143">
        <f t="shared" si="11"/>
        <v>0</v>
      </c>
      <c r="Q115" s="143">
        <v>0</v>
      </c>
      <c r="R115" s="143">
        <f t="shared" si="12"/>
        <v>0</v>
      </c>
      <c r="S115" s="143">
        <v>0</v>
      </c>
      <c r="T115" s="144">
        <f t="shared" si="13"/>
        <v>0</v>
      </c>
      <c r="AR115" s="14" t="s">
        <v>119</v>
      </c>
      <c r="AT115" s="14" t="s">
        <v>114</v>
      </c>
      <c r="AU115" s="14" t="s">
        <v>80</v>
      </c>
      <c r="AY115" s="14" t="s">
        <v>111</v>
      </c>
      <c r="BE115" s="145">
        <f t="shared" si="14"/>
        <v>0</v>
      </c>
      <c r="BF115" s="145">
        <f t="shared" si="15"/>
        <v>0</v>
      </c>
      <c r="BG115" s="145">
        <f t="shared" si="16"/>
        <v>0</v>
      </c>
      <c r="BH115" s="145">
        <f t="shared" si="17"/>
        <v>0</v>
      </c>
      <c r="BI115" s="145">
        <f t="shared" si="18"/>
        <v>0</v>
      </c>
      <c r="BJ115" s="14" t="s">
        <v>78</v>
      </c>
      <c r="BK115" s="145">
        <f t="shared" si="19"/>
        <v>0</v>
      </c>
      <c r="BL115" s="14" t="s">
        <v>119</v>
      </c>
      <c r="BM115" s="14" t="s">
        <v>217</v>
      </c>
    </row>
    <row r="116" spans="2:65" s="1" customFormat="1" ht="16.5" customHeight="1">
      <c r="B116" s="133"/>
      <c r="C116" s="134" t="s">
        <v>218</v>
      </c>
      <c r="D116" s="134" t="s">
        <v>114</v>
      </c>
      <c r="E116" s="135" t="s">
        <v>219</v>
      </c>
      <c r="F116" s="136" t="s">
        <v>220</v>
      </c>
      <c r="G116" s="137" t="s">
        <v>185</v>
      </c>
      <c r="H116" s="138">
        <v>5.0000000000000001E-3</v>
      </c>
      <c r="I116" s="139"/>
      <c r="J116" s="140">
        <f t="shared" si="10"/>
        <v>0</v>
      </c>
      <c r="K116" s="136" t="s">
        <v>118</v>
      </c>
      <c r="L116" s="28"/>
      <c r="M116" s="141" t="s">
        <v>1</v>
      </c>
      <c r="N116" s="142" t="s">
        <v>42</v>
      </c>
      <c r="O116" s="47"/>
      <c r="P116" s="143">
        <f t="shared" si="11"/>
        <v>0</v>
      </c>
      <c r="Q116" s="143">
        <v>0</v>
      </c>
      <c r="R116" s="143">
        <f t="shared" si="12"/>
        <v>0</v>
      </c>
      <c r="S116" s="143">
        <v>0</v>
      </c>
      <c r="T116" s="144">
        <f t="shared" si="13"/>
        <v>0</v>
      </c>
      <c r="AR116" s="14" t="s">
        <v>119</v>
      </c>
      <c r="AT116" s="14" t="s">
        <v>114</v>
      </c>
      <c r="AU116" s="14" t="s">
        <v>80</v>
      </c>
      <c r="AY116" s="14" t="s">
        <v>111</v>
      </c>
      <c r="BE116" s="145">
        <f t="shared" si="14"/>
        <v>0</v>
      </c>
      <c r="BF116" s="145">
        <f t="shared" si="15"/>
        <v>0</v>
      </c>
      <c r="BG116" s="145">
        <f t="shared" si="16"/>
        <v>0</v>
      </c>
      <c r="BH116" s="145">
        <f t="shared" si="17"/>
        <v>0</v>
      </c>
      <c r="BI116" s="145">
        <f t="shared" si="18"/>
        <v>0</v>
      </c>
      <c r="BJ116" s="14" t="s">
        <v>78</v>
      </c>
      <c r="BK116" s="145">
        <f t="shared" si="19"/>
        <v>0</v>
      </c>
      <c r="BL116" s="14" t="s">
        <v>119</v>
      </c>
      <c r="BM116" s="14" t="s">
        <v>221</v>
      </c>
    </row>
    <row r="117" spans="2:65" s="1" customFormat="1" ht="16.5" customHeight="1">
      <c r="B117" s="133"/>
      <c r="C117" s="134" t="s">
        <v>222</v>
      </c>
      <c r="D117" s="134" t="s">
        <v>114</v>
      </c>
      <c r="E117" s="135" t="s">
        <v>223</v>
      </c>
      <c r="F117" s="136" t="s">
        <v>224</v>
      </c>
      <c r="G117" s="137" t="s">
        <v>185</v>
      </c>
      <c r="H117" s="138">
        <v>5.0000000000000001E-3</v>
      </c>
      <c r="I117" s="139"/>
      <c r="J117" s="140">
        <f t="shared" si="10"/>
        <v>0</v>
      </c>
      <c r="K117" s="136" t="s">
        <v>118</v>
      </c>
      <c r="L117" s="28"/>
      <c r="M117" s="141" t="s">
        <v>1</v>
      </c>
      <c r="N117" s="142" t="s">
        <v>42</v>
      </c>
      <c r="O117" s="47"/>
      <c r="P117" s="143">
        <f t="shared" si="11"/>
        <v>0</v>
      </c>
      <c r="Q117" s="143">
        <v>0</v>
      </c>
      <c r="R117" s="143">
        <f t="shared" si="12"/>
        <v>0</v>
      </c>
      <c r="S117" s="143">
        <v>0</v>
      </c>
      <c r="T117" s="144">
        <f t="shared" si="13"/>
        <v>0</v>
      </c>
      <c r="AR117" s="14" t="s">
        <v>119</v>
      </c>
      <c r="AT117" s="14" t="s">
        <v>114</v>
      </c>
      <c r="AU117" s="14" t="s">
        <v>80</v>
      </c>
      <c r="AY117" s="14" t="s">
        <v>111</v>
      </c>
      <c r="BE117" s="145">
        <f t="shared" si="14"/>
        <v>0</v>
      </c>
      <c r="BF117" s="145">
        <f t="shared" si="15"/>
        <v>0</v>
      </c>
      <c r="BG117" s="145">
        <f t="shared" si="16"/>
        <v>0</v>
      </c>
      <c r="BH117" s="145">
        <f t="shared" si="17"/>
        <v>0</v>
      </c>
      <c r="BI117" s="145">
        <f t="shared" si="18"/>
        <v>0</v>
      </c>
      <c r="BJ117" s="14" t="s">
        <v>78</v>
      </c>
      <c r="BK117" s="145">
        <f t="shared" si="19"/>
        <v>0</v>
      </c>
      <c r="BL117" s="14" t="s">
        <v>119</v>
      </c>
      <c r="BM117" s="14" t="s">
        <v>225</v>
      </c>
    </row>
    <row r="118" spans="2:65" s="1" customFormat="1" ht="16.5" customHeight="1">
      <c r="B118" s="133"/>
      <c r="C118" s="134" t="s">
        <v>226</v>
      </c>
      <c r="D118" s="134" t="s">
        <v>114</v>
      </c>
      <c r="E118" s="135" t="s">
        <v>227</v>
      </c>
      <c r="F118" s="136" t="s">
        <v>228</v>
      </c>
      <c r="G118" s="137" t="s">
        <v>185</v>
      </c>
      <c r="H118" s="138">
        <v>5.0000000000000001E-3</v>
      </c>
      <c r="I118" s="139"/>
      <c r="J118" s="140">
        <f t="shared" si="10"/>
        <v>0</v>
      </c>
      <c r="K118" s="136" t="s">
        <v>118</v>
      </c>
      <c r="L118" s="28"/>
      <c r="M118" s="141" t="s">
        <v>1</v>
      </c>
      <c r="N118" s="142" t="s">
        <v>42</v>
      </c>
      <c r="O118" s="47"/>
      <c r="P118" s="143">
        <f t="shared" si="11"/>
        <v>0</v>
      </c>
      <c r="Q118" s="143">
        <v>0</v>
      </c>
      <c r="R118" s="143">
        <f t="shared" si="12"/>
        <v>0</v>
      </c>
      <c r="S118" s="143">
        <v>0</v>
      </c>
      <c r="T118" s="144">
        <f t="shared" si="13"/>
        <v>0</v>
      </c>
      <c r="AR118" s="14" t="s">
        <v>119</v>
      </c>
      <c r="AT118" s="14" t="s">
        <v>114</v>
      </c>
      <c r="AU118" s="14" t="s">
        <v>80</v>
      </c>
      <c r="AY118" s="14" t="s">
        <v>111</v>
      </c>
      <c r="BE118" s="145">
        <f t="shared" si="14"/>
        <v>0</v>
      </c>
      <c r="BF118" s="145">
        <f t="shared" si="15"/>
        <v>0</v>
      </c>
      <c r="BG118" s="145">
        <f t="shared" si="16"/>
        <v>0</v>
      </c>
      <c r="BH118" s="145">
        <f t="shared" si="17"/>
        <v>0</v>
      </c>
      <c r="BI118" s="145">
        <f t="shared" si="18"/>
        <v>0</v>
      </c>
      <c r="BJ118" s="14" t="s">
        <v>78</v>
      </c>
      <c r="BK118" s="145">
        <f t="shared" si="19"/>
        <v>0</v>
      </c>
      <c r="BL118" s="14" t="s">
        <v>119</v>
      </c>
      <c r="BM118" s="14" t="s">
        <v>229</v>
      </c>
    </row>
    <row r="119" spans="2:65" s="1" customFormat="1" ht="16.5" customHeight="1">
      <c r="B119" s="133"/>
      <c r="C119" s="134" t="s">
        <v>230</v>
      </c>
      <c r="D119" s="134" t="s">
        <v>114</v>
      </c>
      <c r="E119" s="135" t="s">
        <v>231</v>
      </c>
      <c r="F119" s="136" t="s">
        <v>232</v>
      </c>
      <c r="G119" s="137" t="s">
        <v>185</v>
      </c>
      <c r="H119" s="138">
        <v>4.4999999999999998E-2</v>
      </c>
      <c r="I119" s="139"/>
      <c r="J119" s="140">
        <f t="shared" si="10"/>
        <v>0</v>
      </c>
      <c r="K119" s="136" t="s">
        <v>118</v>
      </c>
      <c r="L119" s="28"/>
      <c r="M119" s="141" t="s">
        <v>1</v>
      </c>
      <c r="N119" s="142" t="s">
        <v>42</v>
      </c>
      <c r="O119" s="47"/>
      <c r="P119" s="143">
        <f t="shared" si="11"/>
        <v>0</v>
      </c>
      <c r="Q119" s="143">
        <v>0</v>
      </c>
      <c r="R119" s="143">
        <f t="shared" si="12"/>
        <v>0</v>
      </c>
      <c r="S119" s="143">
        <v>0</v>
      </c>
      <c r="T119" s="144">
        <f t="shared" si="13"/>
        <v>0</v>
      </c>
      <c r="AR119" s="14" t="s">
        <v>119</v>
      </c>
      <c r="AT119" s="14" t="s">
        <v>114</v>
      </c>
      <c r="AU119" s="14" t="s">
        <v>80</v>
      </c>
      <c r="AY119" s="14" t="s">
        <v>111</v>
      </c>
      <c r="BE119" s="145">
        <f t="shared" si="14"/>
        <v>0</v>
      </c>
      <c r="BF119" s="145">
        <f t="shared" si="15"/>
        <v>0</v>
      </c>
      <c r="BG119" s="145">
        <f t="shared" si="16"/>
        <v>0</v>
      </c>
      <c r="BH119" s="145">
        <f t="shared" si="17"/>
        <v>0</v>
      </c>
      <c r="BI119" s="145">
        <f t="shared" si="18"/>
        <v>0</v>
      </c>
      <c r="BJ119" s="14" t="s">
        <v>78</v>
      </c>
      <c r="BK119" s="145">
        <f t="shared" si="19"/>
        <v>0</v>
      </c>
      <c r="BL119" s="14" t="s">
        <v>119</v>
      </c>
      <c r="BM119" s="14" t="s">
        <v>233</v>
      </c>
    </row>
    <row r="120" spans="2:65" s="11" customFormat="1" ht="11.25">
      <c r="B120" s="156"/>
      <c r="D120" s="157" t="s">
        <v>202</v>
      </c>
      <c r="F120" s="158" t="s">
        <v>234</v>
      </c>
      <c r="H120" s="159">
        <v>4.4999999999999998E-2</v>
      </c>
      <c r="I120" s="160"/>
      <c r="L120" s="156"/>
      <c r="M120" s="161"/>
      <c r="N120" s="162"/>
      <c r="O120" s="162"/>
      <c r="P120" s="162"/>
      <c r="Q120" s="162"/>
      <c r="R120" s="162"/>
      <c r="S120" s="162"/>
      <c r="T120" s="163"/>
      <c r="AT120" s="164" t="s">
        <v>202</v>
      </c>
      <c r="AU120" s="164" t="s">
        <v>80</v>
      </c>
      <c r="AV120" s="11" t="s">
        <v>80</v>
      </c>
      <c r="AW120" s="11" t="s">
        <v>3</v>
      </c>
      <c r="AX120" s="11" t="s">
        <v>78</v>
      </c>
      <c r="AY120" s="164" t="s">
        <v>111</v>
      </c>
    </row>
    <row r="121" spans="2:65" s="10" customFormat="1" ht="22.9" customHeight="1">
      <c r="B121" s="120"/>
      <c r="D121" s="121" t="s">
        <v>70</v>
      </c>
      <c r="E121" s="131" t="s">
        <v>235</v>
      </c>
      <c r="F121" s="131" t="s">
        <v>236</v>
      </c>
      <c r="I121" s="123"/>
      <c r="J121" s="132">
        <f>BK121</f>
        <v>0</v>
      </c>
      <c r="L121" s="120"/>
      <c r="M121" s="125"/>
      <c r="N121" s="126"/>
      <c r="O121" s="126"/>
      <c r="P121" s="127">
        <f>SUM(P122:P147)</f>
        <v>0</v>
      </c>
      <c r="Q121" s="126"/>
      <c r="R121" s="127">
        <f>SUM(R122:R147)</f>
        <v>0.11045799999999999</v>
      </c>
      <c r="S121" s="126"/>
      <c r="T121" s="128">
        <f>SUM(T122:T147)</f>
        <v>0.28911999999999999</v>
      </c>
      <c r="AR121" s="121" t="s">
        <v>80</v>
      </c>
      <c r="AT121" s="129" t="s">
        <v>70</v>
      </c>
      <c r="AU121" s="129" t="s">
        <v>78</v>
      </c>
      <c r="AY121" s="121" t="s">
        <v>111</v>
      </c>
      <c r="BK121" s="130">
        <f>SUM(BK122:BK147)</f>
        <v>0</v>
      </c>
    </row>
    <row r="122" spans="2:65" s="1" customFormat="1" ht="16.5" customHeight="1">
      <c r="B122" s="133"/>
      <c r="C122" s="134" t="s">
        <v>237</v>
      </c>
      <c r="D122" s="134" t="s">
        <v>114</v>
      </c>
      <c r="E122" s="135" t="s">
        <v>238</v>
      </c>
      <c r="F122" s="136" t="s">
        <v>239</v>
      </c>
      <c r="G122" s="137" t="s">
        <v>177</v>
      </c>
      <c r="H122" s="138">
        <v>80</v>
      </c>
      <c r="I122" s="139"/>
      <c r="J122" s="140">
        <f>ROUND(I122*H122,2)</f>
        <v>0</v>
      </c>
      <c r="K122" s="136" t="s">
        <v>118</v>
      </c>
      <c r="L122" s="28"/>
      <c r="M122" s="141" t="s">
        <v>1</v>
      </c>
      <c r="N122" s="142" t="s">
        <v>42</v>
      </c>
      <c r="O122" s="47"/>
      <c r="P122" s="143">
        <f>O122*H122</f>
        <v>0</v>
      </c>
      <c r="Q122" s="143">
        <v>2.0000000000000002E-5</v>
      </c>
      <c r="R122" s="143">
        <f>Q122*H122</f>
        <v>1.6000000000000001E-3</v>
      </c>
      <c r="S122" s="143">
        <v>3.2000000000000002E-3</v>
      </c>
      <c r="T122" s="144">
        <f>S122*H122</f>
        <v>0.25600000000000001</v>
      </c>
      <c r="AR122" s="14" t="s">
        <v>119</v>
      </c>
      <c r="AT122" s="14" t="s">
        <v>114</v>
      </c>
      <c r="AU122" s="14" t="s">
        <v>80</v>
      </c>
      <c r="AY122" s="14" t="s">
        <v>111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4" t="s">
        <v>78</v>
      </c>
      <c r="BK122" s="145">
        <f>ROUND(I122*H122,2)</f>
        <v>0</v>
      </c>
      <c r="BL122" s="14" t="s">
        <v>119</v>
      </c>
      <c r="BM122" s="14" t="s">
        <v>240</v>
      </c>
    </row>
    <row r="123" spans="2:65" s="1" customFormat="1" ht="16.5" customHeight="1">
      <c r="B123" s="133"/>
      <c r="C123" s="134" t="s">
        <v>241</v>
      </c>
      <c r="D123" s="134" t="s">
        <v>114</v>
      </c>
      <c r="E123" s="135" t="s">
        <v>242</v>
      </c>
      <c r="F123" s="136" t="s">
        <v>243</v>
      </c>
      <c r="G123" s="137" t="s">
        <v>177</v>
      </c>
      <c r="H123" s="138">
        <v>22</v>
      </c>
      <c r="I123" s="139"/>
      <c r="J123" s="140">
        <f>ROUND(I123*H123,2)</f>
        <v>0</v>
      </c>
      <c r="K123" s="136" t="s">
        <v>118</v>
      </c>
      <c r="L123" s="28"/>
      <c r="M123" s="141" t="s">
        <v>1</v>
      </c>
      <c r="N123" s="142" t="s">
        <v>42</v>
      </c>
      <c r="O123" s="47"/>
      <c r="P123" s="143">
        <f>O123*H123</f>
        <v>0</v>
      </c>
      <c r="Q123" s="143">
        <v>4.8999999999999998E-4</v>
      </c>
      <c r="R123" s="143">
        <f>Q123*H123</f>
        <v>1.078E-2</v>
      </c>
      <c r="S123" s="143">
        <v>0</v>
      </c>
      <c r="T123" s="144">
        <f>S123*H123</f>
        <v>0</v>
      </c>
      <c r="AR123" s="14" t="s">
        <v>119</v>
      </c>
      <c r="AT123" s="14" t="s">
        <v>114</v>
      </c>
      <c r="AU123" s="14" t="s">
        <v>80</v>
      </c>
      <c r="AY123" s="14" t="s">
        <v>111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4" t="s">
        <v>78</v>
      </c>
      <c r="BK123" s="145">
        <f>ROUND(I123*H123,2)</f>
        <v>0</v>
      </c>
      <c r="BL123" s="14" t="s">
        <v>119</v>
      </c>
      <c r="BM123" s="14" t="s">
        <v>244</v>
      </c>
    </row>
    <row r="124" spans="2:65" s="12" customFormat="1" ht="11.25">
      <c r="B124" s="165"/>
      <c r="D124" s="157" t="s">
        <v>202</v>
      </c>
      <c r="E124" s="166" t="s">
        <v>1</v>
      </c>
      <c r="F124" s="167" t="s">
        <v>245</v>
      </c>
      <c r="H124" s="166" t="s">
        <v>1</v>
      </c>
      <c r="I124" s="168"/>
      <c r="L124" s="165"/>
      <c r="M124" s="169"/>
      <c r="N124" s="170"/>
      <c r="O124" s="170"/>
      <c r="P124" s="170"/>
      <c r="Q124" s="170"/>
      <c r="R124" s="170"/>
      <c r="S124" s="170"/>
      <c r="T124" s="171"/>
      <c r="AT124" s="166" t="s">
        <v>202</v>
      </c>
      <c r="AU124" s="166" t="s">
        <v>80</v>
      </c>
      <c r="AV124" s="12" t="s">
        <v>78</v>
      </c>
      <c r="AW124" s="12" t="s">
        <v>33</v>
      </c>
      <c r="AX124" s="12" t="s">
        <v>71</v>
      </c>
      <c r="AY124" s="166" t="s">
        <v>111</v>
      </c>
    </row>
    <row r="125" spans="2:65" s="11" customFormat="1" ht="11.25">
      <c r="B125" s="156"/>
      <c r="D125" s="157" t="s">
        <v>202</v>
      </c>
      <c r="E125" s="164" t="s">
        <v>1</v>
      </c>
      <c r="F125" s="158" t="s">
        <v>246</v>
      </c>
      <c r="H125" s="159">
        <v>22</v>
      </c>
      <c r="I125" s="160"/>
      <c r="L125" s="156"/>
      <c r="M125" s="161"/>
      <c r="N125" s="162"/>
      <c r="O125" s="162"/>
      <c r="P125" s="162"/>
      <c r="Q125" s="162"/>
      <c r="R125" s="162"/>
      <c r="S125" s="162"/>
      <c r="T125" s="163"/>
      <c r="AT125" s="164" t="s">
        <v>202</v>
      </c>
      <c r="AU125" s="164" t="s">
        <v>80</v>
      </c>
      <c r="AV125" s="11" t="s">
        <v>80</v>
      </c>
      <c r="AW125" s="11" t="s">
        <v>33</v>
      </c>
      <c r="AX125" s="11" t="s">
        <v>78</v>
      </c>
      <c r="AY125" s="164" t="s">
        <v>111</v>
      </c>
    </row>
    <row r="126" spans="2:65" s="1" customFormat="1" ht="16.5" customHeight="1">
      <c r="B126" s="133"/>
      <c r="C126" s="134" t="s">
        <v>247</v>
      </c>
      <c r="D126" s="134" t="s">
        <v>114</v>
      </c>
      <c r="E126" s="135" t="s">
        <v>248</v>
      </c>
      <c r="F126" s="136" t="s">
        <v>249</v>
      </c>
      <c r="G126" s="137" t="s">
        <v>177</v>
      </c>
      <c r="H126" s="138">
        <v>44</v>
      </c>
      <c r="I126" s="139"/>
      <c r="J126" s="140">
        <f>ROUND(I126*H126,2)</f>
        <v>0</v>
      </c>
      <c r="K126" s="136" t="s">
        <v>118</v>
      </c>
      <c r="L126" s="28"/>
      <c r="M126" s="141" t="s">
        <v>1</v>
      </c>
      <c r="N126" s="142" t="s">
        <v>42</v>
      </c>
      <c r="O126" s="47"/>
      <c r="P126" s="143">
        <f>O126*H126</f>
        <v>0</v>
      </c>
      <c r="Q126" s="143">
        <v>5.9999999999999995E-4</v>
      </c>
      <c r="R126" s="143">
        <f>Q126*H126</f>
        <v>2.6399999999999996E-2</v>
      </c>
      <c r="S126" s="143">
        <v>0</v>
      </c>
      <c r="T126" s="144">
        <f>S126*H126</f>
        <v>0</v>
      </c>
      <c r="AR126" s="14" t="s">
        <v>119</v>
      </c>
      <c r="AT126" s="14" t="s">
        <v>114</v>
      </c>
      <c r="AU126" s="14" t="s">
        <v>80</v>
      </c>
      <c r="AY126" s="14" t="s">
        <v>111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4" t="s">
        <v>78</v>
      </c>
      <c r="BK126" s="145">
        <f>ROUND(I126*H126,2)</f>
        <v>0</v>
      </c>
      <c r="BL126" s="14" t="s">
        <v>119</v>
      </c>
      <c r="BM126" s="14" t="s">
        <v>250</v>
      </c>
    </row>
    <row r="127" spans="2:65" s="12" customFormat="1" ht="11.25">
      <c r="B127" s="165"/>
      <c r="D127" s="157" t="s">
        <v>202</v>
      </c>
      <c r="E127" s="166" t="s">
        <v>1</v>
      </c>
      <c r="F127" s="167" t="s">
        <v>251</v>
      </c>
      <c r="H127" s="166" t="s">
        <v>1</v>
      </c>
      <c r="I127" s="168"/>
      <c r="L127" s="165"/>
      <c r="M127" s="169"/>
      <c r="N127" s="170"/>
      <c r="O127" s="170"/>
      <c r="P127" s="170"/>
      <c r="Q127" s="170"/>
      <c r="R127" s="170"/>
      <c r="S127" s="170"/>
      <c r="T127" s="171"/>
      <c r="AT127" s="166" t="s">
        <v>202</v>
      </c>
      <c r="AU127" s="166" t="s">
        <v>80</v>
      </c>
      <c r="AV127" s="12" t="s">
        <v>78</v>
      </c>
      <c r="AW127" s="12" t="s">
        <v>33</v>
      </c>
      <c r="AX127" s="12" t="s">
        <v>71</v>
      </c>
      <c r="AY127" s="166" t="s">
        <v>111</v>
      </c>
    </row>
    <row r="128" spans="2:65" s="11" customFormat="1" ht="11.25">
      <c r="B128" s="156"/>
      <c r="D128" s="157" t="s">
        <v>202</v>
      </c>
      <c r="E128" s="164" t="s">
        <v>1</v>
      </c>
      <c r="F128" s="158" t="s">
        <v>252</v>
      </c>
      <c r="H128" s="159">
        <v>44</v>
      </c>
      <c r="I128" s="160"/>
      <c r="L128" s="156"/>
      <c r="M128" s="161"/>
      <c r="N128" s="162"/>
      <c r="O128" s="162"/>
      <c r="P128" s="162"/>
      <c r="Q128" s="162"/>
      <c r="R128" s="162"/>
      <c r="S128" s="162"/>
      <c r="T128" s="163"/>
      <c r="AT128" s="164" t="s">
        <v>202</v>
      </c>
      <c r="AU128" s="164" t="s">
        <v>80</v>
      </c>
      <c r="AV128" s="11" t="s">
        <v>80</v>
      </c>
      <c r="AW128" s="11" t="s">
        <v>33</v>
      </c>
      <c r="AX128" s="11" t="s">
        <v>78</v>
      </c>
      <c r="AY128" s="164" t="s">
        <v>111</v>
      </c>
    </row>
    <row r="129" spans="2:65" s="1" customFormat="1" ht="16.5" customHeight="1">
      <c r="B129" s="133"/>
      <c r="C129" s="134" t="s">
        <v>129</v>
      </c>
      <c r="D129" s="134" t="s">
        <v>114</v>
      </c>
      <c r="E129" s="135" t="s">
        <v>253</v>
      </c>
      <c r="F129" s="136" t="s">
        <v>254</v>
      </c>
      <c r="G129" s="137" t="s">
        <v>177</v>
      </c>
      <c r="H129" s="138">
        <v>24.2</v>
      </c>
      <c r="I129" s="139"/>
      <c r="J129" s="140">
        <f>ROUND(I129*H129,2)</f>
        <v>0</v>
      </c>
      <c r="K129" s="136" t="s">
        <v>118</v>
      </c>
      <c r="L129" s="28"/>
      <c r="M129" s="141" t="s">
        <v>1</v>
      </c>
      <c r="N129" s="142" t="s">
        <v>42</v>
      </c>
      <c r="O129" s="47"/>
      <c r="P129" s="143">
        <f>O129*H129</f>
        <v>0</v>
      </c>
      <c r="Q129" s="143">
        <v>9.1E-4</v>
      </c>
      <c r="R129" s="143">
        <f>Q129*H129</f>
        <v>2.2022E-2</v>
      </c>
      <c r="S129" s="143">
        <v>0</v>
      </c>
      <c r="T129" s="144">
        <f>S129*H129</f>
        <v>0</v>
      </c>
      <c r="AR129" s="14" t="s">
        <v>119</v>
      </c>
      <c r="AT129" s="14" t="s">
        <v>114</v>
      </c>
      <c r="AU129" s="14" t="s">
        <v>80</v>
      </c>
      <c r="AY129" s="14" t="s">
        <v>111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4" t="s">
        <v>78</v>
      </c>
      <c r="BK129" s="145">
        <f>ROUND(I129*H129,2)</f>
        <v>0</v>
      </c>
      <c r="BL129" s="14" t="s">
        <v>119</v>
      </c>
      <c r="BM129" s="14" t="s">
        <v>255</v>
      </c>
    </row>
    <row r="130" spans="2:65" s="12" customFormat="1" ht="11.25">
      <c r="B130" s="165"/>
      <c r="D130" s="157" t="s">
        <v>202</v>
      </c>
      <c r="E130" s="166" t="s">
        <v>1</v>
      </c>
      <c r="F130" s="167" t="s">
        <v>256</v>
      </c>
      <c r="H130" s="166" t="s">
        <v>1</v>
      </c>
      <c r="I130" s="168"/>
      <c r="L130" s="165"/>
      <c r="M130" s="169"/>
      <c r="N130" s="170"/>
      <c r="O130" s="170"/>
      <c r="P130" s="170"/>
      <c r="Q130" s="170"/>
      <c r="R130" s="170"/>
      <c r="S130" s="170"/>
      <c r="T130" s="171"/>
      <c r="AT130" s="166" t="s">
        <v>202</v>
      </c>
      <c r="AU130" s="166" t="s">
        <v>80</v>
      </c>
      <c r="AV130" s="12" t="s">
        <v>78</v>
      </c>
      <c r="AW130" s="12" t="s">
        <v>33</v>
      </c>
      <c r="AX130" s="12" t="s">
        <v>71</v>
      </c>
      <c r="AY130" s="166" t="s">
        <v>111</v>
      </c>
    </row>
    <row r="131" spans="2:65" s="11" customFormat="1" ht="11.25">
      <c r="B131" s="156"/>
      <c r="D131" s="157" t="s">
        <v>202</v>
      </c>
      <c r="E131" s="164" t="s">
        <v>1</v>
      </c>
      <c r="F131" s="158" t="s">
        <v>257</v>
      </c>
      <c r="H131" s="159">
        <v>24.2</v>
      </c>
      <c r="I131" s="160"/>
      <c r="L131" s="156"/>
      <c r="M131" s="161"/>
      <c r="N131" s="162"/>
      <c r="O131" s="162"/>
      <c r="P131" s="162"/>
      <c r="Q131" s="162"/>
      <c r="R131" s="162"/>
      <c r="S131" s="162"/>
      <c r="T131" s="163"/>
      <c r="AT131" s="164" t="s">
        <v>202</v>
      </c>
      <c r="AU131" s="164" t="s">
        <v>80</v>
      </c>
      <c r="AV131" s="11" t="s">
        <v>80</v>
      </c>
      <c r="AW131" s="11" t="s">
        <v>33</v>
      </c>
      <c r="AX131" s="11" t="s">
        <v>78</v>
      </c>
      <c r="AY131" s="164" t="s">
        <v>111</v>
      </c>
    </row>
    <row r="132" spans="2:65" s="1" customFormat="1" ht="16.5" customHeight="1">
      <c r="B132" s="133"/>
      <c r="C132" s="134" t="s">
        <v>258</v>
      </c>
      <c r="D132" s="134" t="s">
        <v>114</v>
      </c>
      <c r="E132" s="135" t="s">
        <v>259</v>
      </c>
      <c r="F132" s="136" t="s">
        <v>260</v>
      </c>
      <c r="G132" s="137" t="s">
        <v>177</v>
      </c>
      <c r="H132" s="138">
        <v>24.2</v>
      </c>
      <c r="I132" s="139"/>
      <c r="J132" s="140">
        <f>ROUND(I132*H132,2)</f>
        <v>0</v>
      </c>
      <c r="K132" s="136" t="s">
        <v>118</v>
      </c>
      <c r="L132" s="28"/>
      <c r="M132" s="141" t="s">
        <v>1</v>
      </c>
      <c r="N132" s="142" t="s">
        <v>42</v>
      </c>
      <c r="O132" s="47"/>
      <c r="P132" s="143">
        <f>O132*H132</f>
        <v>0</v>
      </c>
      <c r="Q132" s="143">
        <v>1.1800000000000001E-3</v>
      </c>
      <c r="R132" s="143">
        <f>Q132*H132</f>
        <v>2.8556000000000002E-2</v>
      </c>
      <c r="S132" s="143">
        <v>0</v>
      </c>
      <c r="T132" s="144">
        <f>S132*H132</f>
        <v>0</v>
      </c>
      <c r="AR132" s="14" t="s">
        <v>119</v>
      </c>
      <c r="AT132" s="14" t="s">
        <v>114</v>
      </c>
      <c r="AU132" s="14" t="s">
        <v>80</v>
      </c>
      <c r="AY132" s="14" t="s">
        <v>111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4" t="s">
        <v>78</v>
      </c>
      <c r="BK132" s="145">
        <f>ROUND(I132*H132,2)</f>
        <v>0</v>
      </c>
      <c r="BL132" s="14" t="s">
        <v>119</v>
      </c>
      <c r="BM132" s="14" t="s">
        <v>261</v>
      </c>
    </row>
    <row r="133" spans="2:65" s="12" customFormat="1" ht="11.25">
      <c r="B133" s="165"/>
      <c r="D133" s="157" t="s">
        <v>202</v>
      </c>
      <c r="E133" s="166" t="s">
        <v>1</v>
      </c>
      <c r="F133" s="167" t="s">
        <v>262</v>
      </c>
      <c r="H133" s="166" t="s">
        <v>1</v>
      </c>
      <c r="I133" s="168"/>
      <c r="L133" s="165"/>
      <c r="M133" s="169"/>
      <c r="N133" s="170"/>
      <c r="O133" s="170"/>
      <c r="P133" s="170"/>
      <c r="Q133" s="170"/>
      <c r="R133" s="170"/>
      <c r="S133" s="170"/>
      <c r="T133" s="171"/>
      <c r="AT133" s="166" t="s">
        <v>202</v>
      </c>
      <c r="AU133" s="166" t="s">
        <v>80</v>
      </c>
      <c r="AV133" s="12" t="s">
        <v>78</v>
      </c>
      <c r="AW133" s="12" t="s">
        <v>33</v>
      </c>
      <c r="AX133" s="12" t="s">
        <v>71</v>
      </c>
      <c r="AY133" s="166" t="s">
        <v>111</v>
      </c>
    </row>
    <row r="134" spans="2:65" s="11" customFormat="1" ht="11.25">
      <c r="B134" s="156"/>
      <c r="D134" s="157" t="s">
        <v>202</v>
      </c>
      <c r="E134" s="164" t="s">
        <v>1</v>
      </c>
      <c r="F134" s="158" t="s">
        <v>257</v>
      </c>
      <c r="H134" s="159">
        <v>24.2</v>
      </c>
      <c r="I134" s="160"/>
      <c r="L134" s="156"/>
      <c r="M134" s="161"/>
      <c r="N134" s="162"/>
      <c r="O134" s="162"/>
      <c r="P134" s="162"/>
      <c r="Q134" s="162"/>
      <c r="R134" s="162"/>
      <c r="S134" s="162"/>
      <c r="T134" s="163"/>
      <c r="AT134" s="164" t="s">
        <v>202</v>
      </c>
      <c r="AU134" s="164" t="s">
        <v>80</v>
      </c>
      <c r="AV134" s="11" t="s">
        <v>80</v>
      </c>
      <c r="AW134" s="11" t="s">
        <v>33</v>
      </c>
      <c r="AX134" s="11" t="s">
        <v>78</v>
      </c>
      <c r="AY134" s="164" t="s">
        <v>111</v>
      </c>
    </row>
    <row r="135" spans="2:65" s="1" customFormat="1" ht="16.5" customHeight="1">
      <c r="B135" s="133"/>
      <c r="C135" s="134" t="s">
        <v>263</v>
      </c>
      <c r="D135" s="134" t="s">
        <v>114</v>
      </c>
      <c r="E135" s="135" t="s">
        <v>264</v>
      </c>
      <c r="F135" s="136" t="s">
        <v>265</v>
      </c>
      <c r="G135" s="137" t="s">
        <v>177</v>
      </c>
      <c r="H135" s="138">
        <v>115</v>
      </c>
      <c r="I135" s="139"/>
      <c r="J135" s="140">
        <f>ROUND(I135*H135,2)</f>
        <v>0</v>
      </c>
      <c r="K135" s="136" t="s">
        <v>118</v>
      </c>
      <c r="L135" s="28"/>
      <c r="M135" s="141" t="s">
        <v>1</v>
      </c>
      <c r="N135" s="142" t="s">
        <v>42</v>
      </c>
      <c r="O135" s="47"/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" t="s">
        <v>119</v>
      </c>
      <c r="AT135" s="14" t="s">
        <v>114</v>
      </c>
      <c r="AU135" s="14" t="s">
        <v>80</v>
      </c>
      <c r="AY135" s="14" t="s">
        <v>111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4" t="s">
        <v>78</v>
      </c>
      <c r="BK135" s="145">
        <f>ROUND(I135*H135,2)</f>
        <v>0</v>
      </c>
      <c r="BL135" s="14" t="s">
        <v>119</v>
      </c>
      <c r="BM135" s="14" t="s">
        <v>266</v>
      </c>
    </row>
    <row r="136" spans="2:65" s="1" customFormat="1" ht="16.5" customHeight="1">
      <c r="B136" s="133"/>
      <c r="C136" s="134" t="s">
        <v>267</v>
      </c>
      <c r="D136" s="134" t="s">
        <v>114</v>
      </c>
      <c r="E136" s="135" t="s">
        <v>268</v>
      </c>
      <c r="F136" s="136" t="s">
        <v>269</v>
      </c>
      <c r="G136" s="137" t="s">
        <v>117</v>
      </c>
      <c r="H136" s="138">
        <v>46</v>
      </c>
      <c r="I136" s="139"/>
      <c r="J136" s="140">
        <f>ROUND(I136*H136,2)</f>
        <v>0</v>
      </c>
      <c r="K136" s="136" t="s">
        <v>118</v>
      </c>
      <c r="L136" s="28"/>
      <c r="M136" s="141" t="s">
        <v>1</v>
      </c>
      <c r="N136" s="142" t="s">
        <v>42</v>
      </c>
      <c r="O136" s="47"/>
      <c r="P136" s="143">
        <f>O136*H136</f>
        <v>0</v>
      </c>
      <c r="Q136" s="143">
        <v>0</v>
      </c>
      <c r="R136" s="143">
        <f>Q136*H136</f>
        <v>0</v>
      </c>
      <c r="S136" s="143">
        <v>7.2000000000000005E-4</v>
      </c>
      <c r="T136" s="144">
        <f>S136*H136</f>
        <v>3.3120000000000004E-2</v>
      </c>
      <c r="AR136" s="14" t="s">
        <v>119</v>
      </c>
      <c r="AT136" s="14" t="s">
        <v>114</v>
      </c>
      <c r="AU136" s="14" t="s">
        <v>80</v>
      </c>
      <c r="AY136" s="14" t="s">
        <v>111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4" t="s">
        <v>78</v>
      </c>
      <c r="BK136" s="145">
        <f>ROUND(I136*H136,2)</f>
        <v>0</v>
      </c>
      <c r="BL136" s="14" t="s">
        <v>119</v>
      </c>
      <c r="BM136" s="14" t="s">
        <v>270</v>
      </c>
    </row>
    <row r="137" spans="2:65" s="1" customFormat="1" ht="16.5" customHeight="1">
      <c r="B137" s="133"/>
      <c r="C137" s="134" t="s">
        <v>271</v>
      </c>
      <c r="D137" s="134" t="s">
        <v>114</v>
      </c>
      <c r="E137" s="135" t="s">
        <v>272</v>
      </c>
      <c r="F137" s="136" t="s">
        <v>273</v>
      </c>
      <c r="G137" s="137" t="s">
        <v>117</v>
      </c>
      <c r="H137" s="138">
        <v>10</v>
      </c>
      <c r="I137" s="139"/>
      <c r="J137" s="140">
        <f>ROUND(I137*H137,2)</f>
        <v>0</v>
      </c>
      <c r="K137" s="136" t="s">
        <v>118</v>
      </c>
      <c r="L137" s="28"/>
      <c r="M137" s="141" t="s">
        <v>1</v>
      </c>
      <c r="N137" s="142" t="s">
        <v>42</v>
      </c>
      <c r="O137" s="47"/>
      <c r="P137" s="143">
        <f>O137*H137</f>
        <v>0</v>
      </c>
      <c r="Q137" s="143">
        <v>1.25E-3</v>
      </c>
      <c r="R137" s="143">
        <f>Q137*H137</f>
        <v>1.2500000000000001E-2</v>
      </c>
      <c r="S137" s="143">
        <v>0</v>
      </c>
      <c r="T137" s="144">
        <f>S137*H137</f>
        <v>0</v>
      </c>
      <c r="AR137" s="14" t="s">
        <v>119</v>
      </c>
      <c r="AT137" s="14" t="s">
        <v>114</v>
      </c>
      <c r="AU137" s="14" t="s">
        <v>80</v>
      </c>
      <c r="AY137" s="14" t="s">
        <v>111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4" t="s">
        <v>78</v>
      </c>
      <c r="BK137" s="145">
        <f>ROUND(I137*H137,2)</f>
        <v>0</v>
      </c>
      <c r="BL137" s="14" t="s">
        <v>119</v>
      </c>
      <c r="BM137" s="14" t="s">
        <v>274</v>
      </c>
    </row>
    <row r="138" spans="2:65" s="1" customFormat="1" ht="16.5" customHeight="1">
      <c r="B138" s="133"/>
      <c r="C138" s="134" t="s">
        <v>275</v>
      </c>
      <c r="D138" s="134" t="s">
        <v>114</v>
      </c>
      <c r="E138" s="135" t="s">
        <v>276</v>
      </c>
      <c r="F138" s="136" t="s">
        <v>277</v>
      </c>
      <c r="G138" s="137" t="s">
        <v>117</v>
      </c>
      <c r="H138" s="138">
        <v>4</v>
      </c>
      <c r="I138" s="139"/>
      <c r="J138" s="140">
        <f>ROUND(I138*H138,2)</f>
        <v>0</v>
      </c>
      <c r="K138" s="136" t="s">
        <v>118</v>
      </c>
      <c r="L138" s="28"/>
      <c r="M138" s="141" t="s">
        <v>1</v>
      </c>
      <c r="N138" s="142" t="s">
        <v>42</v>
      </c>
      <c r="O138" s="47"/>
      <c r="P138" s="143">
        <f>O138*H138</f>
        <v>0</v>
      </c>
      <c r="Q138" s="143">
        <v>1.8799999999999999E-3</v>
      </c>
      <c r="R138" s="143">
        <f>Q138*H138</f>
        <v>7.5199999999999998E-3</v>
      </c>
      <c r="S138" s="143">
        <v>0</v>
      </c>
      <c r="T138" s="144">
        <f>S138*H138</f>
        <v>0</v>
      </c>
      <c r="AR138" s="14" t="s">
        <v>119</v>
      </c>
      <c r="AT138" s="14" t="s">
        <v>114</v>
      </c>
      <c r="AU138" s="14" t="s">
        <v>80</v>
      </c>
      <c r="AY138" s="14" t="s">
        <v>111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4" t="s">
        <v>78</v>
      </c>
      <c r="BK138" s="145">
        <f>ROUND(I138*H138,2)</f>
        <v>0</v>
      </c>
      <c r="BL138" s="14" t="s">
        <v>119</v>
      </c>
      <c r="BM138" s="14" t="s">
        <v>278</v>
      </c>
    </row>
    <row r="139" spans="2:65" s="1" customFormat="1" ht="16.5" customHeight="1">
      <c r="B139" s="133"/>
      <c r="C139" s="134" t="s">
        <v>279</v>
      </c>
      <c r="D139" s="134" t="s">
        <v>114</v>
      </c>
      <c r="E139" s="135" t="s">
        <v>280</v>
      </c>
      <c r="F139" s="136" t="s">
        <v>281</v>
      </c>
      <c r="G139" s="137" t="s">
        <v>177</v>
      </c>
      <c r="H139" s="138">
        <v>12</v>
      </c>
      <c r="I139" s="139"/>
      <c r="J139" s="140">
        <f>ROUND(I139*H139,2)</f>
        <v>0</v>
      </c>
      <c r="K139" s="136" t="s">
        <v>118</v>
      </c>
      <c r="L139" s="28"/>
      <c r="M139" s="141" t="s">
        <v>1</v>
      </c>
      <c r="N139" s="142" t="s">
        <v>42</v>
      </c>
      <c r="O139" s="47"/>
      <c r="P139" s="143">
        <f>O139*H139</f>
        <v>0</v>
      </c>
      <c r="Q139" s="143">
        <v>9.0000000000000006E-5</v>
      </c>
      <c r="R139" s="143">
        <f>Q139*H139</f>
        <v>1.08E-3</v>
      </c>
      <c r="S139" s="143">
        <v>0</v>
      </c>
      <c r="T139" s="144">
        <f>S139*H139</f>
        <v>0</v>
      </c>
      <c r="AR139" s="14" t="s">
        <v>119</v>
      </c>
      <c r="AT139" s="14" t="s">
        <v>114</v>
      </c>
      <c r="AU139" s="14" t="s">
        <v>80</v>
      </c>
      <c r="AY139" s="14" t="s">
        <v>111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4" t="s">
        <v>78</v>
      </c>
      <c r="BK139" s="145">
        <f>ROUND(I139*H139,2)</f>
        <v>0</v>
      </c>
      <c r="BL139" s="14" t="s">
        <v>119</v>
      </c>
      <c r="BM139" s="14" t="s">
        <v>282</v>
      </c>
    </row>
    <row r="140" spans="2:65" s="12" customFormat="1" ht="11.25">
      <c r="B140" s="165"/>
      <c r="D140" s="157" t="s">
        <v>202</v>
      </c>
      <c r="E140" s="166" t="s">
        <v>1</v>
      </c>
      <c r="F140" s="167" t="s">
        <v>283</v>
      </c>
      <c r="H140" s="166" t="s">
        <v>1</v>
      </c>
      <c r="I140" s="168"/>
      <c r="L140" s="165"/>
      <c r="M140" s="169"/>
      <c r="N140" s="170"/>
      <c r="O140" s="170"/>
      <c r="P140" s="170"/>
      <c r="Q140" s="170"/>
      <c r="R140" s="170"/>
      <c r="S140" s="170"/>
      <c r="T140" s="171"/>
      <c r="AT140" s="166" t="s">
        <v>202</v>
      </c>
      <c r="AU140" s="166" t="s">
        <v>80</v>
      </c>
      <c r="AV140" s="12" t="s">
        <v>78</v>
      </c>
      <c r="AW140" s="12" t="s">
        <v>33</v>
      </c>
      <c r="AX140" s="12" t="s">
        <v>71</v>
      </c>
      <c r="AY140" s="166" t="s">
        <v>111</v>
      </c>
    </row>
    <row r="141" spans="2:65" s="11" customFormat="1" ht="11.25">
      <c r="B141" s="156"/>
      <c r="D141" s="157" t="s">
        <v>202</v>
      </c>
      <c r="E141" s="164" t="s">
        <v>1</v>
      </c>
      <c r="F141" s="158" t="s">
        <v>163</v>
      </c>
      <c r="H141" s="159">
        <v>12</v>
      </c>
      <c r="I141" s="160"/>
      <c r="L141" s="156"/>
      <c r="M141" s="161"/>
      <c r="N141" s="162"/>
      <c r="O141" s="162"/>
      <c r="P141" s="162"/>
      <c r="Q141" s="162"/>
      <c r="R141" s="162"/>
      <c r="S141" s="162"/>
      <c r="T141" s="163"/>
      <c r="AT141" s="164" t="s">
        <v>202</v>
      </c>
      <c r="AU141" s="164" t="s">
        <v>80</v>
      </c>
      <c r="AV141" s="11" t="s">
        <v>80</v>
      </c>
      <c r="AW141" s="11" t="s">
        <v>33</v>
      </c>
      <c r="AX141" s="11" t="s">
        <v>78</v>
      </c>
      <c r="AY141" s="164" t="s">
        <v>111</v>
      </c>
    </row>
    <row r="142" spans="2:65" s="1" customFormat="1" ht="16.5" customHeight="1">
      <c r="B142" s="133"/>
      <c r="C142" s="134" t="s">
        <v>284</v>
      </c>
      <c r="D142" s="134" t="s">
        <v>114</v>
      </c>
      <c r="E142" s="135" t="s">
        <v>285</v>
      </c>
      <c r="F142" s="136" t="s">
        <v>286</v>
      </c>
      <c r="G142" s="137" t="s">
        <v>185</v>
      </c>
      <c r="H142" s="138">
        <v>0.28899999999999998</v>
      </c>
      <c r="I142" s="139"/>
      <c r="J142" s="140">
        <f>ROUND(I142*H142,2)</f>
        <v>0</v>
      </c>
      <c r="K142" s="136" t="s">
        <v>118</v>
      </c>
      <c r="L142" s="28"/>
      <c r="M142" s="141" t="s">
        <v>1</v>
      </c>
      <c r="N142" s="142" t="s">
        <v>42</v>
      </c>
      <c r="O142" s="47"/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" t="s">
        <v>119</v>
      </c>
      <c r="AT142" s="14" t="s">
        <v>114</v>
      </c>
      <c r="AU142" s="14" t="s">
        <v>80</v>
      </c>
      <c r="AY142" s="14" t="s">
        <v>111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4" t="s">
        <v>78</v>
      </c>
      <c r="BK142" s="145">
        <f>ROUND(I142*H142,2)</f>
        <v>0</v>
      </c>
      <c r="BL142" s="14" t="s">
        <v>119</v>
      </c>
      <c r="BM142" s="14" t="s">
        <v>287</v>
      </c>
    </row>
    <row r="143" spans="2:65" s="1" customFormat="1" ht="16.5" customHeight="1">
      <c r="B143" s="133"/>
      <c r="C143" s="134" t="s">
        <v>288</v>
      </c>
      <c r="D143" s="134" t="s">
        <v>114</v>
      </c>
      <c r="E143" s="135" t="s">
        <v>289</v>
      </c>
      <c r="F143" s="136" t="s">
        <v>290</v>
      </c>
      <c r="G143" s="137" t="s">
        <v>185</v>
      </c>
      <c r="H143" s="138">
        <v>0.11</v>
      </c>
      <c r="I143" s="139"/>
      <c r="J143" s="140">
        <f>ROUND(I143*H143,2)</f>
        <v>0</v>
      </c>
      <c r="K143" s="136" t="s">
        <v>118</v>
      </c>
      <c r="L143" s="28"/>
      <c r="M143" s="141" t="s">
        <v>1</v>
      </c>
      <c r="N143" s="142" t="s">
        <v>42</v>
      </c>
      <c r="O143" s="47"/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" t="s">
        <v>119</v>
      </c>
      <c r="AT143" s="14" t="s">
        <v>114</v>
      </c>
      <c r="AU143" s="14" t="s">
        <v>80</v>
      </c>
      <c r="AY143" s="14" t="s">
        <v>111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4" t="s">
        <v>78</v>
      </c>
      <c r="BK143" s="145">
        <f>ROUND(I143*H143,2)</f>
        <v>0</v>
      </c>
      <c r="BL143" s="14" t="s">
        <v>119</v>
      </c>
      <c r="BM143" s="14" t="s">
        <v>291</v>
      </c>
    </row>
    <row r="144" spans="2:65" s="1" customFormat="1" ht="16.5" customHeight="1">
      <c r="B144" s="133"/>
      <c r="C144" s="134" t="s">
        <v>292</v>
      </c>
      <c r="D144" s="134" t="s">
        <v>114</v>
      </c>
      <c r="E144" s="135" t="s">
        <v>293</v>
      </c>
      <c r="F144" s="136" t="s">
        <v>294</v>
      </c>
      <c r="G144" s="137" t="s">
        <v>185</v>
      </c>
      <c r="H144" s="138">
        <v>0.11</v>
      </c>
      <c r="I144" s="139"/>
      <c r="J144" s="140">
        <f>ROUND(I144*H144,2)</f>
        <v>0</v>
      </c>
      <c r="K144" s="136" t="s">
        <v>118</v>
      </c>
      <c r="L144" s="28"/>
      <c r="M144" s="141" t="s">
        <v>1</v>
      </c>
      <c r="N144" s="142" t="s">
        <v>42</v>
      </c>
      <c r="O144" s="47"/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" t="s">
        <v>119</v>
      </c>
      <c r="AT144" s="14" t="s">
        <v>114</v>
      </c>
      <c r="AU144" s="14" t="s">
        <v>80</v>
      </c>
      <c r="AY144" s="14" t="s">
        <v>111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4" t="s">
        <v>78</v>
      </c>
      <c r="BK144" s="145">
        <f>ROUND(I144*H144,2)</f>
        <v>0</v>
      </c>
      <c r="BL144" s="14" t="s">
        <v>119</v>
      </c>
      <c r="BM144" s="14" t="s">
        <v>295</v>
      </c>
    </row>
    <row r="145" spans="2:65" s="1" customFormat="1" ht="16.5" customHeight="1">
      <c r="B145" s="133"/>
      <c r="C145" s="134" t="s">
        <v>296</v>
      </c>
      <c r="D145" s="134" t="s">
        <v>114</v>
      </c>
      <c r="E145" s="135" t="s">
        <v>297</v>
      </c>
      <c r="F145" s="136" t="s">
        <v>298</v>
      </c>
      <c r="G145" s="137" t="s">
        <v>185</v>
      </c>
      <c r="H145" s="138">
        <v>0.11</v>
      </c>
      <c r="I145" s="139"/>
      <c r="J145" s="140">
        <f>ROUND(I145*H145,2)</f>
        <v>0</v>
      </c>
      <c r="K145" s="136" t="s">
        <v>118</v>
      </c>
      <c r="L145" s="28"/>
      <c r="M145" s="141" t="s">
        <v>1</v>
      </c>
      <c r="N145" s="142" t="s">
        <v>42</v>
      </c>
      <c r="O145" s="47"/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" t="s">
        <v>119</v>
      </c>
      <c r="AT145" s="14" t="s">
        <v>114</v>
      </c>
      <c r="AU145" s="14" t="s">
        <v>80</v>
      </c>
      <c r="AY145" s="14" t="s">
        <v>111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4" t="s">
        <v>78</v>
      </c>
      <c r="BK145" s="145">
        <f>ROUND(I145*H145,2)</f>
        <v>0</v>
      </c>
      <c r="BL145" s="14" t="s">
        <v>119</v>
      </c>
      <c r="BM145" s="14" t="s">
        <v>299</v>
      </c>
    </row>
    <row r="146" spans="2:65" s="1" customFormat="1" ht="16.5" customHeight="1">
      <c r="B146" s="133"/>
      <c r="C146" s="134" t="s">
        <v>300</v>
      </c>
      <c r="D146" s="134" t="s">
        <v>114</v>
      </c>
      <c r="E146" s="135" t="s">
        <v>301</v>
      </c>
      <c r="F146" s="136" t="s">
        <v>302</v>
      </c>
      <c r="G146" s="137" t="s">
        <v>185</v>
      </c>
      <c r="H146" s="138">
        <v>0.99</v>
      </c>
      <c r="I146" s="139"/>
      <c r="J146" s="140">
        <f>ROUND(I146*H146,2)</f>
        <v>0</v>
      </c>
      <c r="K146" s="136" t="s">
        <v>118</v>
      </c>
      <c r="L146" s="28"/>
      <c r="M146" s="141" t="s">
        <v>1</v>
      </c>
      <c r="N146" s="142" t="s">
        <v>42</v>
      </c>
      <c r="O146" s="47"/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" t="s">
        <v>119</v>
      </c>
      <c r="AT146" s="14" t="s">
        <v>114</v>
      </c>
      <c r="AU146" s="14" t="s">
        <v>80</v>
      </c>
      <c r="AY146" s="14" t="s">
        <v>111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4" t="s">
        <v>78</v>
      </c>
      <c r="BK146" s="145">
        <f>ROUND(I146*H146,2)</f>
        <v>0</v>
      </c>
      <c r="BL146" s="14" t="s">
        <v>119</v>
      </c>
      <c r="BM146" s="14" t="s">
        <v>303</v>
      </c>
    </row>
    <row r="147" spans="2:65" s="11" customFormat="1" ht="11.25">
      <c r="B147" s="156"/>
      <c r="D147" s="157" t="s">
        <v>202</v>
      </c>
      <c r="F147" s="158" t="s">
        <v>304</v>
      </c>
      <c r="H147" s="159">
        <v>0.99</v>
      </c>
      <c r="I147" s="160"/>
      <c r="L147" s="156"/>
      <c r="M147" s="161"/>
      <c r="N147" s="162"/>
      <c r="O147" s="162"/>
      <c r="P147" s="162"/>
      <c r="Q147" s="162"/>
      <c r="R147" s="162"/>
      <c r="S147" s="162"/>
      <c r="T147" s="163"/>
      <c r="AT147" s="164" t="s">
        <v>202</v>
      </c>
      <c r="AU147" s="164" t="s">
        <v>80</v>
      </c>
      <c r="AV147" s="11" t="s">
        <v>80</v>
      </c>
      <c r="AW147" s="11" t="s">
        <v>3</v>
      </c>
      <c r="AX147" s="11" t="s">
        <v>78</v>
      </c>
      <c r="AY147" s="164" t="s">
        <v>111</v>
      </c>
    </row>
    <row r="148" spans="2:65" s="10" customFormat="1" ht="22.9" customHeight="1">
      <c r="B148" s="120"/>
      <c r="D148" s="121" t="s">
        <v>70</v>
      </c>
      <c r="E148" s="131" t="s">
        <v>305</v>
      </c>
      <c r="F148" s="131" t="s">
        <v>306</v>
      </c>
      <c r="I148" s="123"/>
      <c r="J148" s="132">
        <f>BK148</f>
        <v>0</v>
      </c>
      <c r="L148" s="120"/>
      <c r="M148" s="125"/>
      <c r="N148" s="126"/>
      <c r="O148" s="126"/>
      <c r="P148" s="127">
        <f>SUM(P149:P165)</f>
        <v>0</v>
      </c>
      <c r="Q148" s="126"/>
      <c r="R148" s="127">
        <f>SUM(R149:R165)</f>
        <v>1.5640000000000001E-2</v>
      </c>
      <c r="S148" s="126"/>
      <c r="T148" s="128">
        <f>SUM(T149:T165)</f>
        <v>8.8000000000000005E-3</v>
      </c>
      <c r="AR148" s="121" t="s">
        <v>80</v>
      </c>
      <c r="AT148" s="129" t="s">
        <v>70</v>
      </c>
      <c r="AU148" s="129" t="s">
        <v>78</v>
      </c>
      <c r="AY148" s="121" t="s">
        <v>111</v>
      </c>
      <c r="BK148" s="130">
        <f>SUM(BK149:BK165)</f>
        <v>0</v>
      </c>
    </row>
    <row r="149" spans="2:65" s="1" customFormat="1" ht="16.5" customHeight="1">
      <c r="B149" s="133"/>
      <c r="C149" s="134" t="s">
        <v>307</v>
      </c>
      <c r="D149" s="134" t="s">
        <v>114</v>
      </c>
      <c r="E149" s="135" t="s">
        <v>308</v>
      </c>
      <c r="F149" s="136" t="s">
        <v>309</v>
      </c>
      <c r="G149" s="137" t="s">
        <v>117</v>
      </c>
      <c r="H149" s="138">
        <v>8</v>
      </c>
      <c r="I149" s="139"/>
      <c r="J149" s="140">
        <f t="shared" ref="J149:J164" si="20">ROUND(I149*H149,2)</f>
        <v>0</v>
      </c>
      <c r="K149" s="136" t="s">
        <v>118</v>
      </c>
      <c r="L149" s="28"/>
      <c r="M149" s="141" t="s">
        <v>1</v>
      </c>
      <c r="N149" s="142" t="s">
        <v>42</v>
      </c>
      <c r="O149" s="47"/>
      <c r="P149" s="143">
        <f t="shared" ref="P149:P164" si="21">O149*H149</f>
        <v>0</v>
      </c>
      <c r="Q149" s="143">
        <v>1.2999999999999999E-4</v>
      </c>
      <c r="R149" s="143">
        <f t="shared" ref="R149:R164" si="22">Q149*H149</f>
        <v>1.0399999999999999E-3</v>
      </c>
      <c r="S149" s="143">
        <v>1.1000000000000001E-3</v>
      </c>
      <c r="T149" s="144">
        <f t="shared" ref="T149:T164" si="23">S149*H149</f>
        <v>8.8000000000000005E-3</v>
      </c>
      <c r="AR149" s="14" t="s">
        <v>119</v>
      </c>
      <c r="AT149" s="14" t="s">
        <v>114</v>
      </c>
      <c r="AU149" s="14" t="s">
        <v>80</v>
      </c>
      <c r="AY149" s="14" t="s">
        <v>111</v>
      </c>
      <c r="BE149" s="145">
        <f t="shared" ref="BE149:BE164" si="24">IF(N149="základní",J149,0)</f>
        <v>0</v>
      </c>
      <c r="BF149" s="145">
        <f t="shared" ref="BF149:BF164" si="25">IF(N149="snížená",J149,0)</f>
        <v>0</v>
      </c>
      <c r="BG149" s="145">
        <f t="shared" ref="BG149:BG164" si="26">IF(N149="zákl. přenesená",J149,0)</f>
        <v>0</v>
      </c>
      <c r="BH149" s="145">
        <f t="shared" ref="BH149:BH164" si="27">IF(N149="sníž. přenesená",J149,0)</f>
        <v>0</v>
      </c>
      <c r="BI149" s="145">
        <f t="shared" ref="BI149:BI164" si="28">IF(N149="nulová",J149,0)</f>
        <v>0</v>
      </c>
      <c r="BJ149" s="14" t="s">
        <v>78</v>
      </c>
      <c r="BK149" s="145">
        <f t="shared" ref="BK149:BK164" si="29">ROUND(I149*H149,2)</f>
        <v>0</v>
      </c>
      <c r="BL149" s="14" t="s">
        <v>119</v>
      </c>
      <c r="BM149" s="14" t="s">
        <v>310</v>
      </c>
    </row>
    <row r="150" spans="2:65" s="1" customFormat="1" ht="16.5" customHeight="1">
      <c r="B150" s="133"/>
      <c r="C150" s="134" t="s">
        <v>311</v>
      </c>
      <c r="D150" s="134" t="s">
        <v>114</v>
      </c>
      <c r="E150" s="135" t="s">
        <v>312</v>
      </c>
      <c r="F150" s="136" t="s">
        <v>313</v>
      </c>
      <c r="G150" s="137" t="s">
        <v>117</v>
      </c>
      <c r="H150" s="138">
        <v>17</v>
      </c>
      <c r="I150" s="139"/>
      <c r="J150" s="140">
        <f t="shared" si="20"/>
        <v>0</v>
      </c>
      <c r="K150" s="136" t="s">
        <v>118</v>
      </c>
      <c r="L150" s="28"/>
      <c r="M150" s="141" t="s">
        <v>1</v>
      </c>
      <c r="N150" s="142" t="s">
        <v>42</v>
      </c>
      <c r="O150" s="47"/>
      <c r="P150" s="143">
        <f t="shared" si="21"/>
        <v>0</v>
      </c>
      <c r="Q150" s="143">
        <v>8.0000000000000007E-5</v>
      </c>
      <c r="R150" s="143">
        <f t="shared" si="22"/>
        <v>1.3600000000000001E-3</v>
      </c>
      <c r="S150" s="143">
        <v>0</v>
      </c>
      <c r="T150" s="144">
        <f t="shared" si="23"/>
        <v>0</v>
      </c>
      <c r="AR150" s="14" t="s">
        <v>119</v>
      </c>
      <c r="AT150" s="14" t="s">
        <v>114</v>
      </c>
      <c r="AU150" s="14" t="s">
        <v>80</v>
      </c>
      <c r="AY150" s="14" t="s">
        <v>111</v>
      </c>
      <c r="BE150" s="145">
        <f t="shared" si="24"/>
        <v>0</v>
      </c>
      <c r="BF150" s="145">
        <f t="shared" si="25"/>
        <v>0</v>
      </c>
      <c r="BG150" s="145">
        <f t="shared" si="26"/>
        <v>0</v>
      </c>
      <c r="BH150" s="145">
        <f t="shared" si="27"/>
        <v>0</v>
      </c>
      <c r="BI150" s="145">
        <f t="shared" si="28"/>
        <v>0</v>
      </c>
      <c r="BJ150" s="14" t="s">
        <v>78</v>
      </c>
      <c r="BK150" s="145">
        <f t="shared" si="29"/>
        <v>0</v>
      </c>
      <c r="BL150" s="14" t="s">
        <v>119</v>
      </c>
      <c r="BM150" s="14" t="s">
        <v>314</v>
      </c>
    </row>
    <row r="151" spans="2:65" s="1" customFormat="1" ht="16.5" customHeight="1">
      <c r="B151" s="133"/>
      <c r="C151" s="146" t="s">
        <v>315</v>
      </c>
      <c r="D151" s="146" t="s">
        <v>126</v>
      </c>
      <c r="E151" s="147" t="s">
        <v>316</v>
      </c>
      <c r="F151" s="148" t="s">
        <v>317</v>
      </c>
      <c r="G151" s="149" t="s">
        <v>117</v>
      </c>
      <c r="H151" s="150">
        <v>6</v>
      </c>
      <c r="I151" s="151"/>
      <c r="J151" s="152">
        <f t="shared" si="20"/>
        <v>0</v>
      </c>
      <c r="K151" s="148" t="s">
        <v>1</v>
      </c>
      <c r="L151" s="153"/>
      <c r="M151" s="154" t="s">
        <v>1</v>
      </c>
      <c r="N151" s="155" t="s">
        <v>42</v>
      </c>
      <c r="O151" s="47"/>
      <c r="P151" s="143">
        <f t="shared" si="21"/>
        <v>0</v>
      </c>
      <c r="Q151" s="143">
        <v>5.0000000000000001E-4</v>
      </c>
      <c r="R151" s="143">
        <f t="shared" si="22"/>
        <v>3.0000000000000001E-3</v>
      </c>
      <c r="S151" s="143">
        <v>0</v>
      </c>
      <c r="T151" s="144">
        <f t="shared" si="23"/>
        <v>0</v>
      </c>
      <c r="AR151" s="14" t="s">
        <v>129</v>
      </c>
      <c r="AT151" s="14" t="s">
        <v>126</v>
      </c>
      <c r="AU151" s="14" t="s">
        <v>80</v>
      </c>
      <c r="AY151" s="14" t="s">
        <v>111</v>
      </c>
      <c r="BE151" s="145">
        <f t="shared" si="24"/>
        <v>0</v>
      </c>
      <c r="BF151" s="145">
        <f t="shared" si="25"/>
        <v>0</v>
      </c>
      <c r="BG151" s="145">
        <f t="shared" si="26"/>
        <v>0</v>
      </c>
      <c r="BH151" s="145">
        <f t="shared" si="27"/>
        <v>0</v>
      </c>
      <c r="BI151" s="145">
        <f t="shared" si="28"/>
        <v>0</v>
      </c>
      <c r="BJ151" s="14" t="s">
        <v>78</v>
      </c>
      <c r="BK151" s="145">
        <f t="shared" si="29"/>
        <v>0</v>
      </c>
      <c r="BL151" s="14" t="s">
        <v>119</v>
      </c>
      <c r="BM151" s="14" t="s">
        <v>318</v>
      </c>
    </row>
    <row r="152" spans="2:65" s="1" customFormat="1" ht="16.5" customHeight="1">
      <c r="B152" s="133"/>
      <c r="C152" s="146" t="s">
        <v>319</v>
      </c>
      <c r="D152" s="146" t="s">
        <v>126</v>
      </c>
      <c r="E152" s="147" t="s">
        <v>320</v>
      </c>
      <c r="F152" s="148" t="s">
        <v>321</v>
      </c>
      <c r="G152" s="149" t="s">
        <v>117</v>
      </c>
      <c r="H152" s="150">
        <v>6</v>
      </c>
      <c r="I152" s="151"/>
      <c r="J152" s="152">
        <f t="shared" si="20"/>
        <v>0</v>
      </c>
      <c r="K152" s="148" t="s">
        <v>1</v>
      </c>
      <c r="L152" s="153"/>
      <c r="M152" s="154" t="s">
        <v>1</v>
      </c>
      <c r="N152" s="155" t="s">
        <v>42</v>
      </c>
      <c r="O152" s="47"/>
      <c r="P152" s="143">
        <f t="shared" si="21"/>
        <v>0</v>
      </c>
      <c r="Q152" s="143">
        <v>5.0000000000000001E-4</v>
      </c>
      <c r="R152" s="143">
        <f t="shared" si="22"/>
        <v>3.0000000000000001E-3</v>
      </c>
      <c r="S152" s="143">
        <v>0</v>
      </c>
      <c r="T152" s="144">
        <f t="shared" si="23"/>
        <v>0</v>
      </c>
      <c r="AR152" s="14" t="s">
        <v>129</v>
      </c>
      <c r="AT152" s="14" t="s">
        <v>126</v>
      </c>
      <c r="AU152" s="14" t="s">
        <v>80</v>
      </c>
      <c r="AY152" s="14" t="s">
        <v>111</v>
      </c>
      <c r="BE152" s="145">
        <f t="shared" si="24"/>
        <v>0</v>
      </c>
      <c r="BF152" s="145">
        <f t="shared" si="25"/>
        <v>0</v>
      </c>
      <c r="BG152" s="145">
        <f t="shared" si="26"/>
        <v>0</v>
      </c>
      <c r="BH152" s="145">
        <f t="shared" si="27"/>
        <v>0</v>
      </c>
      <c r="BI152" s="145">
        <f t="shared" si="28"/>
        <v>0</v>
      </c>
      <c r="BJ152" s="14" t="s">
        <v>78</v>
      </c>
      <c r="BK152" s="145">
        <f t="shared" si="29"/>
        <v>0</v>
      </c>
      <c r="BL152" s="14" t="s">
        <v>119</v>
      </c>
      <c r="BM152" s="14" t="s">
        <v>322</v>
      </c>
    </row>
    <row r="153" spans="2:65" s="1" customFormat="1" ht="16.5" customHeight="1">
      <c r="B153" s="133"/>
      <c r="C153" s="146" t="s">
        <v>323</v>
      </c>
      <c r="D153" s="146" t="s">
        <v>126</v>
      </c>
      <c r="E153" s="147" t="s">
        <v>324</v>
      </c>
      <c r="F153" s="148" t="s">
        <v>325</v>
      </c>
      <c r="G153" s="149" t="s">
        <v>117</v>
      </c>
      <c r="H153" s="150">
        <v>5</v>
      </c>
      <c r="I153" s="151"/>
      <c r="J153" s="152">
        <f t="shared" si="20"/>
        <v>0</v>
      </c>
      <c r="K153" s="148" t="s">
        <v>1</v>
      </c>
      <c r="L153" s="153"/>
      <c r="M153" s="154" t="s">
        <v>1</v>
      </c>
      <c r="N153" s="155" t="s">
        <v>42</v>
      </c>
      <c r="O153" s="47"/>
      <c r="P153" s="143">
        <f t="shared" si="21"/>
        <v>0</v>
      </c>
      <c r="Q153" s="143">
        <v>2.0000000000000001E-4</v>
      </c>
      <c r="R153" s="143">
        <f t="shared" si="22"/>
        <v>1E-3</v>
      </c>
      <c r="S153" s="143">
        <v>0</v>
      </c>
      <c r="T153" s="144">
        <f t="shared" si="23"/>
        <v>0</v>
      </c>
      <c r="AR153" s="14" t="s">
        <v>129</v>
      </c>
      <c r="AT153" s="14" t="s">
        <v>126</v>
      </c>
      <c r="AU153" s="14" t="s">
        <v>80</v>
      </c>
      <c r="AY153" s="14" t="s">
        <v>111</v>
      </c>
      <c r="BE153" s="145">
        <f t="shared" si="24"/>
        <v>0</v>
      </c>
      <c r="BF153" s="145">
        <f t="shared" si="25"/>
        <v>0</v>
      </c>
      <c r="BG153" s="145">
        <f t="shared" si="26"/>
        <v>0</v>
      </c>
      <c r="BH153" s="145">
        <f t="shared" si="27"/>
        <v>0</v>
      </c>
      <c r="BI153" s="145">
        <f t="shared" si="28"/>
        <v>0</v>
      </c>
      <c r="BJ153" s="14" t="s">
        <v>78</v>
      </c>
      <c r="BK153" s="145">
        <f t="shared" si="29"/>
        <v>0</v>
      </c>
      <c r="BL153" s="14" t="s">
        <v>119</v>
      </c>
      <c r="BM153" s="14" t="s">
        <v>326</v>
      </c>
    </row>
    <row r="154" spans="2:65" s="1" customFormat="1" ht="16.5" customHeight="1">
      <c r="B154" s="133"/>
      <c r="C154" s="134" t="s">
        <v>327</v>
      </c>
      <c r="D154" s="134" t="s">
        <v>114</v>
      </c>
      <c r="E154" s="135" t="s">
        <v>328</v>
      </c>
      <c r="F154" s="136" t="s">
        <v>329</v>
      </c>
      <c r="G154" s="137" t="s">
        <v>117</v>
      </c>
      <c r="H154" s="138">
        <v>1</v>
      </c>
      <c r="I154" s="139"/>
      <c r="J154" s="140">
        <f t="shared" si="20"/>
        <v>0</v>
      </c>
      <c r="K154" s="136" t="s">
        <v>118</v>
      </c>
      <c r="L154" s="28"/>
      <c r="M154" s="141" t="s">
        <v>1</v>
      </c>
      <c r="N154" s="142" t="s">
        <v>42</v>
      </c>
      <c r="O154" s="47"/>
      <c r="P154" s="143">
        <f t="shared" si="21"/>
        <v>0</v>
      </c>
      <c r="Q154" s="143">
        <v>1.3999999999999999E-4</v>
      </c>
      <c r="R154" s="143">
        <f t="shared" si="22"/>
        <v>1.3999999999999999E-4</v>
      </c>
      <c r="S154" s="143">
        <v>0</v>
      </c>
      <c r="T154" s="144">
        <f t="shared" si="23"/>
        <v>0</v>
      </c>
      <c r="AR154" s="14" t="s">
        <v>119</v>
      </c>
      <c r="AT154" s="14" t="s">
        <v>114</v>
      </c>
      <c r="AU154" s="14" t="s">
        <v>80</v>
      </c>
      <c r="AY154" s="14" t="s">
        <v>111</v>
      </c>
      <c r="BE154" s="145">
        <f t="shared" si="24"/>
        <v>0</v>
      </c>
      <c r="BF154" s="145">
        <f t="shared" si="25"/>
        <v>0</v>
      </c>
      <c r="BG154" s="145">
        <f t="shared" si="26"/>
        <v>0</v>
      </c>
      <c r="BH154" s="145">
        <f t="shared" si="27"/>
        <v>0</v>
      </c>
      <c r="BI154" s="145">
        <f t="shared" si="28"/>
        <v>0</v>
      </c>
      <c r="BJ154" s="14" t="s">
        <v>78</v>
      </c>
      <c r="BK154" s="145">
        <f t="shared" si="29"/>
        <v>0</v>
      </c>
      <c r="BL154" s="14" t="s">
        <v>119</v>
      </c>
      <c r="BM154" s="14" t="s">
        <v>330</v>
      </c>
    </row>
    <row r="155" spans="2:65" s="1" customFormat="1" ht="16.5" customHeight="1">
      <c r="B155" s="133"/>
      <c r="C155" s="146" t="s">
        <v>331</v>
      </c>
      <c r="D155" s="146" t="s">
        <v>126</v>
      </c>
      <c r="E155" s="147" t="s">
        <v>332</v>
      </c>
      <c r="F155" s="148" t="s">
        <v>333</v>
      </c>
      <c r="G155" s="149" t="s">
        <v>117</v>
      </c>
      <c r="H155" s="150">
        <v>1</v>
      </c>
      <c r="I155" s="151"/>
      <c r="J155" s="152">
        <f t="shared" si="20"/>
        <v>0</v>
      </c>
      <c r="K155" s="148" t="s">
        <v>1</v>
      </c>
      <c r="L155" s="153"/>
      <c r="M155" s="154" t="s">
        <v>1</v>
      </c>
      <c r="N155" s="155" t="s">
        <v>42</v>
      </c>
      <c r="O155" s="47"/>
      <c r="P155" s="143">
        <f t="shared" si="21"/>
        <v>0</v>
      </c>
      <c r="Q155" s="143">
        <v>2E-3</v>
      </c>
      <c r="R155" s="143">
        <f t="shared" si="22"/>
        <v>2E-3</v>
      </c>
      <c r="S155" s="143">
        <v>0</v>
      </c>
      <c r="T155" s="144">
        <f t="shared" si="23"/>
        <v>0</v>
      </c>
      <c r="AR155" s="14" t="s">
        <v>129</v>
      </c>
      <c r="AT155" s="14" t="s">
        <v>126</v>
      </c>
      <c r="AU155" s="14" t="s">
        <v>80</v>
      </c>
      <c r="AY155" s="14" t="s">
        <v>111</v>
      </c>
      <c r="BE155" s="145">
        <f t="shared" si="24"/>
        <v>0</v>
      </c>
      <c r="BF155" s="145">
        <f t="shared" si="25"/>
        <v>0</v>
      </c>
      <c r="BG155" s="145">
        <f t="shared" si="26"/>
        <v>0</v>
      </c>
      <c r="BH155" s="145">
        <f t="shared" si="27"/>
        <v>0</v>
      </c>
      <c r="BI155" s="145">
        <f t="shared" si="28"/>
        <v>0</v>
      </c>
      <c r="BJ155" s="14" t="s">
        <v>78</v>
      </c>
      <c r="BK155" s="145">
        <f t="shared" si="29"/>
        <v>0</v>
      </c>
      <c r="BL155" s="14" t="s">
        <v>119</v>
      </c>
      <c r="BM155" s="14" t="s">
        <v>334</v>
      </c>
    </row>
    <row r="156" spans="2:65" s="1" customFormat="1" ht="16.5" customHeight="1">
      <c r="B156" s="133"/>
      <c r="C156" s="134" t="s">
        <v>335</v>
      </c>
      <c r="D156" s="134" t="s">
        <v>114</v>
      </c>
      <c r="E156" s="135" t="s">
        <v>336</v>
      </c>
      <c r="F156" s="136" t="s">
        <v>337</v>
      </c>
      <c r="G156" s="137" t="s">
        <v>117</v>
      </c>
      <c r="H156" s="138">
        <v>5</v>
      </c>
      <c r="I156" s="139"/>
      <c r="J156" s="140">
        <f t="shared" si="20"/>
        <v>0</v>
      </c>
      <c r="K156" s="136" t="s">
        <v>118</v>
      </c>
      <c r="L156" s="28"/>
      <c r="M156" s="141" t="s">
        <v>1</v>
      </c>
      <c r="N156" s="142" t="s">
        <v>42</v>
      </c>
      <c r="O156" s="47"/>
      <c r="P156" s="143">
        <f t="shared" si="21"/>
        <v>0</v>
      </c>
      <c r="Q156" s="143">
        <v>9.0000000000000006E-5</v>
      </c>
      <c r="R156" s="143">
        <f t="shared" si="22"/>
        <v>4.5000000000000004E-4</v>
      </c>
      <c r="S156" s="143">
        <v>0</v>
      </c>
      <c r="T156" s="144">
        <f t="shared" si="23"/>
        <v>0</v>
      </c>
      <c r="AR156" s="14" t="s">
        <v>119</v>
      </c>
      <c r="AT156" s="14" t="s">
        <v>114</v>
      </c>
      <c r="AU156" s="14" t="s">
        <v>80</v>
      </c>
      <c r="AY156" s="14" t="s">
        <v>111</v>
      </c>
      <c r="BE156" s="145">
        <f t="shared" si="24"/>
        <v>0</v>
      </c>
      <c r="BF156" s="145">
        <f t="shared" si="25"/>
        <v>0</v>
      </c>
      <c r="BG156" s="145">
        <f t="shared" si="26"/>
        <v>0</v>
      </c>
      <c r="BH156" s="145">
        <f t="shared" si="27"/>
        <v>0</v>
      </c>
      <c r="BI156" s="145">
        <f t="shared" si="28"/>
        <v>0</v>
      </c>
      <c r="BJ156" s="14" t="s">
        <v>78</v>
      </c>
      <c r="BK156" s="145">
        <f t="shared" si="29"/>
        <v>0</v>
      </c>
      <c r="BL156" s="14" t="s">
        <v>119</v>
      </c>
      <c r="BM156" s="14" t="s">
        <v>338</v>
      </c>
    </row>
    <row r="157" spans="2:65" s="1" customFormat="1" ht="16.5" customHeight="1">
      <c r="B157" s="133"/>
      <c r="C157" s="134" t="s">
        <v>339</v>
      </c>
      <c r="D157" s="134" t="s">
        <v>114</v>
      </c>
      <c r="E157" s="135" t="s">
        <v>340</v>
      </c>
      <c r="F157" s="136" t="s">
        <v>341</v>
      </c>
      <c r="G157" s="137" t="s">
        <v>117</v>
      </c>
      <c r="H157" s="138">
        <v>6</v>
      </c>
      <c r="I157" s="139"/>
      <c r="J157" s="140">
        <f t="shared" si="20"/>
        <v>0</v>
      </c>
      <c r="K157" s="136" t="s">
        <v>118</v>
      </c>
      <c r="L157" s="28"/>
      <c r="M157" s="141" t="s">
        <v>1</v>
      </c>
      <c r="N157" s="142" t="s">
        <v>42</v>
      </c>
      <c r="O157" s="47"/>
      <c r="P157" s="143">
        <f t="shared" si="21"/>
        <v>0</v>
      </c>
      <c r="Q157" s="143">
        <v>2.3000000000000001E-4</v>
      </c>
      <c r="R157" s="143">
        <f t="shared" si="22"/>
        <v>1.3800000000000002E-3</v>
      </c>
      <c r="S157" s="143">
        <v>0</v>
      </c>
      <c r="T157" s="144">
        <f t="shared" si="23"/>
        <v>0</v>
      </c>
      <c r="AR157" s="14" t="s">
        <v>119</v>
      </c>
      <c r="AT157" s="14" t="s">
        <v>114</v>
      </c>
      <c r="AU157" s="14" t="s">
        <v>80</v>
      </c>
      <c r="AY157" s="14" t="s">
        <v>111</v>
      </c>
      <c r="BE157" s="145">
        <f t="shared" si="24"/>
        <v>0</v>
      </c>
      <c r="BF157" s="145">
        <f t="shared" si="25"/>
        <v>0</v>
      </c>
      <c r="BG157" s="145">
        <f t="shared" si="26"/>
        <v>0</v>
      </c>
      <c r="BH157" s="145">
        <f t="shared" si="27"/>
        <v>0</v>
      </c>
      <c r="BI157" s="145">
        <f t="shared" si="28"/>
        <v>0</v>
      </c>
      <c r="BJ157" s="14" t="s">
        <v>78</v>
      </c>
      <c r="BK157" s="145">
        <f t="shared" si="29"/>
        <v>0</v>
      </c>
      <c r="BL157" s="14" t="s">
        <v>119</v>
      </c>
      <c r="BM157" s="14" t="s">
        <v>342</v>
      </c>
    </row>
    <row r="158" spans="2:65" s="1" customFormat="1" ht="16.5" customHeight="1">
      <c r="B158" s="133"/>
      <c r="C158" s="134" t="s">
        <v>343</v>
      </c>
      <c r="D158" s="134" t="s">
        <v>114</v>
      </c>
      <c r="E158" s="135" t="s">
        <v>344</v>
      </c>
      <c r="F158" s="136" t="s">
        <v>345</v>
      </c>
      <c r="G158" s="137" t="s">
        <v>117</v>
      </c>
      <c r="H158" s="138">
        <v>5</v>
      </c>
      <c r="I158" s="139"/>
      <c r="J158" s="140">
        <f t="shared" si="20"/>
        <v>0</v>
      </c>
      <c r="K158" s="136" t="s">
        <v>1</v>
      </c>
      <c r="L158" s="28"/>
      <c r="M158" s="141" t="s">
        <v>1</v>
      </c>
      <c r="N158" s="142" t="s">
        <v>42</v>
      </c>
      <c r="O158" s="47"/>
      <c r="P158" s="143">
        <f t="shared" si="21"/>
        <v>0</v>
      </c>
      <c r="Q158" s="143">
        <v>1.3999999999999999E-4</v>
      </c>
      <c r="R158" s="143">
        <f t="shared" si="22"/>
        <v>6.9999999999999988E-4</v>
      </c>
      <c r="S158" s="143">
        <v>0</v>
      </c>
      <c r="T158" s="144">
        <f t="shared" si="23"/>
        <v>0</v>
      </c>
      <c r="AR158" s="14" t="s">
        <v>119</v>
      </c>
      <c r="AT158" s="14" t="s">
        <v>114</v>
      </c>
      <c r="AU158" s="14" t="s">
        <v>80</v>
      </c>
      <c r="AY158" s="14" t="s">
        <v>111</v>
      </c>
      <c r="BE158" s="145">
        <f t="shared" si="24"/>
        <v>0</v>
      </c>
      <c r="BF158" s="145">
        <f t="shared" si="25"/>
        <v>0</v>
      </c>
      <c r="BG158" s="145">
        <f t="shared" si="26"/>
        <v>0</v>
      </c>
      <c r="BH158" s="145">
        <f t="shared" si="27"/>
        <v>0</v>
      </c>
      <c r="BI158" s="145">
        <f t="shared" si="28"/>
        <v>0</v>
      </c>
      <c r="BJ158" s="14" t="s">
        <v>78</v>
      </c>
      <c r="BK158" s="145">
        <f t="shared" si="29"/>
        <v>0</v>
      </c>
      <c r="BL158" s="14" t="s">
        <v>119</v>
      </c>
      <c r="BM158" s="14" t="s">
        <v>346</v>
      </c>
    </row>
    <row r="159" spans="2:65" s="1" customFormat="1" ht="16.5" customHeight="1">
      <c r="B159" s="133"/>
      <c r="C159" s="134" t="s">
        <v>347</v>
      </c>
      <c r="D159" s="134" t="s">
        <v>114</v>
      </c>
      <c r="E159" s="135" t="s">
        <v>348</v>
      </c>
      <c r="F159" s="136" t="s">
        <v>349</v>
      </c>
      <c r="G159" s="137" t="s">
        <v>117</v>
      </c>
      <c r="H159" s="138">
        <v>1</v>
      </c>
      <c r="I159" s="139"/>
      <c r="J159" s="140">
        <f t="shared" si="20"/>
        <v>0</v>
      </c>
      <c r="K159" s="136" t="s">
        <v>118</v>
      </c>
      <c r="L159" s="28"/>
      <c r="M159" s="141" t="s">
        <v>1</v>
      </c>
      <c r="N159" s="142" t="s">
        <v>42</v>
      </c>
      <c r="O159" s="47"/>
      <c r="P159" s="143">
        <f t="shared" si="21"/>
        <v>0</v>
      </c>
      <c r="Q159" s="143">
        <v>5.6999999999999998E-4</v>
      </c>
      <c r="R159" s="143">
        <f t="shared" si="22"/>
        <v>5.6999999999999998E-4</v>
      </c>
      <c r="S159" s="143">
        <v>0</v>
      </c>
      <c r="T159" s="144">
        <f t="shared" si="23"/>
        <v>0</v>
      </c>
      <c r="AR159" s="14" t="s">
        <v>119</v>
      </c>
      <c r="AT159" s="14" t="s">
        <v>114</v>
      </c>
      <c r="AU159" s="14" t="s">
        <v>80</v>
      </c>
      <c r="AY159" s="14" t="s">
        <v>111</v>
      </c>
      <c r="BE159" s="145">
        <f t="shared" si="24"/>
        <v>0</v>
      </c>
      <c r="BF159" s="145">
        <f t="shared" si="25"/>
        <v>0</v>
      </c>
      <c r="BG159" s="145">
        <f t="shared" si="26"/>
        <v>0</v>
      </c>
      <c r="BH159" s="145">
        <f t="shared" si="27"/>
        <v>0</v>
      </c>
      <c r="BI159" s="145">
        <f t="shared" si="28"/>
        <v>0</v>
      </c>
      <c r="BJ159" s="14" t="s">
        <v>78</v>
      </c>
      <c r="BK159" s="145">
        <f t="shared" si="29"/>
        <v>0</v>
      </c>
      <c r="BL159" s="14" t="s">
        <v>119</v>
      </c>
      <c r="BM159" s="14" t="s">
        <v>350</v>
      </c>
    </row>
    <row r="160" spans="2:65" s="1" customFormat="1" ht="16.5" customHeight="1">
      <c r="B160" s="133"/>
      <c r="C160" s="134" t="s">
        <v>351</v>
      </c>
      <c r="D160" s="134" t="s">
        <v>114</v>
      </c>
      <c r="E160" s="135" t="s">
        <v>352</v>
      </c>
      <c r="F160" s="136" t="s">
        <v>353</v>
      </c>
      <c r="G160" s="137" t="s">
        <v>117</v>
      </c>
      <c r="H160" s="138">
        <v>2</v>
      </c>
      <c r="I160" s="139"/>
      <c r="J160" s="140">
        <f t="shared" si="20"/>
        <v>0</v>
      </c>
      <c r="K160" s="136" t="s">
        <v>118</v>
      </c>
      <c r="L160" s="28"/>
      <c r="M160" s="141" t="s">
        <v>1</v>
      </c>
      <c r="N160" s="142" t="s">
        <v>42</v>
      </c>
      <c r="O160" s="47"/>
      <c r="P160" s="143">
        <f t="shared" si="21"/>
        <v>0</v>
      </c>
      <c r="Q160" s="143">
        <v>5.0000000000000001E-4</v>
      </c>
      <c r="R160" s="143">
        <f t="shared" si="22"/>
        <v>1E-3</v>
      </c>
      <c r="S160" s="143">
        <v>0</v>
      </c>
      <c r="T160" s="144">
        <f t="shared" si="23"/>
        <v>0</v>
      </c>
      <c r="AR160" s="14" t="s">
        <v>119</v>
      </c>
      <c r="AT160" s="14" t="s">
        <v>114</v>
      </c>
      <c r="AU160" s="14" t="s">
        <v>80</v>
      </c>
      <c r="AY160" s="14" t="s">
        <v>111</v>
      </c>
      <c r="BE160" s="145">
        <f t="shared" si="24"/>
        <v>0</v>
      </c>
      <c r="BF160" s="145">
        <f t="shared" si="25"/>
        <v>0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4" t="s">
        <v>78</v>
      </c>
      <c r="BK160" s="145">
        <f t="shared" si="29"/>
        <v>0</v>
      </c>
      <c r="BL160" s="14" t="s">
        <v>119</v>
      </c>
      <c r="BM160" s="14" t="s">
        <v>354</v>
      </c>
    </row>
    <row r="161" spans="2:65" s="1" customFormat="1" ht="16.5" customHeight="1">
      <c r="B161" s="133"/>
      <c r="C161" s="134" t="s">
        <v>355</v>
      </c>
      <c r="D161" s="134" t="s">
        <v>114</v>
      </c>
      <c r="E161" s="135" t="s">
        <v>356</v>
      </c>
      <c r="F161" s="136" t="s">
        <v>357</v>
      </c>
      <c r="G161" s="137" t="s">
        <v>185</v>
      </c>
      <c r="H161" s="138">
        <v>8.9999999999999993E-3</v>
      </c>
      <c r="I161" s="139"/>
      <c r="J161" s="140">
        <f t="shared" si="20"/>
        <v>0</v>
      </c>
      <c r="K161" s="136" t="s">
        <v>118</v>
      </c>
      <c r="L161" s="28"/>
      <c r="M161" s="141" t="s">
        <v>1</v>
      </c>
      <c r="N161" s="142" t="s">
        <v>42</v>
      </c>
      <c r="O161" s="47"/>
      <c r="P161" s="143">
        <f t="shared" si="21"/>
        <v>0</v>
      </c>
      <c r="Q161" s="143">
        <v>0</v>
      </c>
      <c r="R161" s="143">
        <f t="shared" si="22"/>
        <v>0</v>
      </c>
      <c r="S161" s="143">
        <v>0</v>
      </c>
      <c r="T161" s="144">
        <f t="shared" si="23"/>
        <v>0</v>
      </c>
      <c r="AR161" s="14" t="s">
        <v>119</v>
      </c>
      <c r="AT161" s="14" t="s">
        <v>114</v>
      </c>
      <c r="AU161" s="14" t="s">
        <v>80</v>
      </c>
      <c r="AY161" s="14" t="s">
        <v>111</v>
      </c>
      <c r="BE161" s="145">
        <f t="shared" si="24"/>
        <v>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4" t="s">
        <v>78</v>
      </c>
      <c r="BK161" s="145">
        <f t="shared" si="29"/>
        <v>0</v>
      </c>
      <c r="BL161" s="14" t="s">
        <v>119</v>
      </c>
      <c r="BM161" s="14" t="s">
        <v>358</v>
      </c>
    </row>
    <row r="162" spans="2:65" s="1" customFormat="1" ht="16.5" customHeight="1">
      <c r="B162" s="133"/>
      <c r="C162" s="134" t="s">
        <v>359</v>
      </c>
      <c r="D162" s="134" t="s">
        <v>114</v>
      </c>
      <c r="E162" s="135" t="s">
        <v>360</v>
      </c>
      <c r="F162" s="136" t="s">
        <v>361</v>
      </c>
      <c r="G162" s="137" t="s">
        <v>185</v>
      </c>
      <c r="H162" s="138">
        <v>1.6E-2</v>
      </c>
      <c r="I162" s="139"/>
      <c r="J162" s="140">
        <f t="shared" si="20"/>
        <v>0</v>
      </c>
      <c r="K162" s="136" t="s">
        <v>118</v>
      </c>
      <c r="L162" s="28"/>
      <c r="M162" s="141" t="s">
        <v>1</v>
      </c>
      <c r="N162" s="142" t="s">
        <v>42</v>
      </c>
      <c r="O162" s="47"/>
      <c r="P162" s="143">
        <f t="shared" si="21"/>
        <v>0</v>
      </c>
      <c r="Q162" s="143">
        <v>0</v>
      </c>
      <c r="R162" s="143">
        <f t="shared" si="22"/>
        <v>0</v>
      </c>
      <c r="S162" s="143">
        <v>0</v>
      </c>
      <c r="T162" s="144">
        <f t="shared" si="23"/>
        <v>0</v>
      </c>
      <c r="AR162" s="14" t="s">
        <v>119</v>
      </c>
      <c r="AT162" s="14" t="s">
        <v>114</v>
      </c>
      <c r="AU162" s="14" t="s">
        <v>80</v>
      </c>
      <c r="AY162" s="14" t="s">
        <v>111</v>
      </c>
      <c r="BE162" s="145">
        <f t="shared" si="24"/>
        <v>0</v>
      </c>
      <c r="BF162" s="145">
        <f t="shared" si="25"/>
        <v>0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4" t="s">
        <v>78</v>
      </c>
      <c r="BK162" s="145">
        <f t="shared" si="29"/>
        <v>0</v>
      </c>
      <c r="BL162" s="14" t="s">
        <v>119</v>
      </c>
      <c r="BM162" s="14" t="s">
        <v>362</v>
      </c>
    </row>
    <row r="163" spans="2:65" s="1" customFormat="1" ht="16.5" customHeight="1">
      <c r="B163" s="133"/>
      <c r="C163" s="134" t="s">
        <v>363</v>
      </c>
      <c r="D163" s="134" t="s">
        <v>114</v>
      </c>
      <c r="E163" s="135" t="s">
        <v>364</v>
      </c>
      <c r="F163" s="136" t="s">
        <v>365</v>
      </c>
      <c r="G163" s="137" t="s">
        <v>185</v>
      </c>
      <c r="H163" s="138">
        <v>1.6E-2</v>
      </c>
      <c r="I163" s="139"/>
      <c r="J163" s="140">
        <f t="shared" si="20"/>
        <v>0</v>
      </c>
      <c r="K163" s="136" t="s">
        <v>118</v>
      </c>
      <c r="L163" s="28"/>
      <c r="M163" s="141" t="s">
        <v>1</v>
      </c>
      <c r="N163" s="142" t="s">
        <v>42</v>
      </c>
      <c r="O163" s="47"/>
      <c r="P163" s="143">
        <f t="shared" si="21"/>
        <v>0</v>
      </c>
      <c r="Q163" s="143">
        <v>0</v>
      </c>
      <c r="R163" s="143">
        <f t="shared" si="22"/>
        <v>0</v>
      </c>
      <c r="S163" s="143">
        <v>0</v>
      </c>
      <c r="T163" s="144">
        <f t="shared" si="23"/>
        <v>0</v>
      </c>
      <c r="AR163" s="14" t="s">
        <v>119</v>
      </c>
      <c r="AT163" s="14" t="s">
        <v>114</v>
      </c>
      <c r="AU163" s="14" t="s">
        <v>80</v>
      </c>
      <c r="AY163" s="14" t="s">
        <v>111</v>
      </c>
      <c r="BE163" s="145">
        <f t="shared" si="24"/>
        <v>0</v>
      </c>
      <c r="BF163" s="145">
        <f t="shared" si="25"/>
        <v>0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4" t="s">
        <v>78</v>
      </c>
      <c r="BK163" s="145">
        <f t="shared" si="29"/>
        <v>0</v>
      </c>
      <c r="BL163" s="14" t="s">
        <v>119</v>
      </c>
      <c r="BM163" s="14" t="s">
        <v>366</v>
      </c>
    </row>
    <row r="164" spans="2:65" s="1" customFormat="1" ht="16.5" customHeight="1">
      <c r="B164" s="133"/>
      <c r="C164" s="134" t="s">
        <v>367</v>
      </c>
      <c r="D164" s="134" t="s">
        <v>114</v>
      </c>
      <c r="E164" s="135" t="s">
        <v>368</v>
      </c>
      <c r="F164" s="136" t="s">
        <v>369</v>
      </c>
      <c r="G164" s="137" t="s">
        <v>185</v>
      </c>
      <c r="H164" s="138">
        <v>0.14399999999999999</v>
      </c>
      <c r="I164" s="139"/>
      <c r="J164" s="140">
        <f t="shared" si="20"/>
        <v>0</v>
      </c>
      <c r="K164" s="136" t="s">
        <v>118</v>
      </c>
      <c r="L164" s="28"/>
      <c r="M164" s="141" t="s">
        <v>1</v>
      </c>
      <c r="N164" s="142" t="s">
        <v>42</v>
      </c>
      <c r="O164" s="47"/>
      <c r="P164" s="143">
        <f t="shared" si="21"/>
        <v>0</v>
      </c>
      <c r="Q164" s="143">
        <v>0</v>
      </c>
      <c r="R164" s="143">
        <f t="shared" si="22"/>
        <v>0</v>
      </c>
      <c r="S164" s="143">
        <v>0</v>
      </c>
      <c r="T164" s="144">
        <f t="shared" si="23"/>
        <v>0</v>
      </c>
      <c r="AR164" s="14" t="s">
        <v>119</v>
      </c>
      <c r="AT164" s="14" t="s">
        <v>114</v>
      </c>
      <c r="AU164" s="14" t="s">
        <v>80</v>
      </c>
      <c r="AY164" s="14" t="s">
        <v>111</v>
      </c>
      <c r="BE164" s="145">
        <f t="shared" si="24"/>
        <v>0</v>
      </c>
      <c r="BF164" s="145">
        <f t="shared" si="25"/>
        <v>0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4" t="s">
        <v>78</v>
      </c>
      <c r="BK164" s="145">
        <f t="shared" si="29"/>
        <v>0</v>
      </c>
      <c r="BL164" s="14" t="s">
        <v>119</v>
      </c>
      <c r="BM164" s="14" t="s">
        <v>370</v>
      </c>
    </row>
    <row r="165" spans="2:65" s="11" customFormat="1" ht="11.25">
      <c r="B165" s="156"/>
      <c r="D165" s="157" t="s">
        <v>202</v>
      </c>
      <c r="F165" s="158" t="s">
        <v>371</v>
      </c>
      <c r="H165" s="159">
        <v>0.14399999999999999</v>
      </c>
      <c r="I165" s="160"/>
      <c r="L165" s="156"/>
      <c r="M165" s="161"/>
      <c r="N165" s="162"/>
      <c r="O165" s="162"/>
      <c r="P165" s="162"/>
      <c r="Q165" s="162"/>
      <c r="R165" s="162"/>
      <c r="S165" s="162"/>
      <c r="T165" s="163"/>
      <c r="AT165" s="164" t="s">
        <v>202</v>
      </c>
      <c r="AU165" s="164" t="s">
        <v>80</v>
      </c>
      <c r="AV165" s="11" t="s">
        <v>80</v>
      </c>
      <c r="AW165" s="11" t="s">
        <v>3</v>
      </c>
      <c r="AX165" s="11" t="s">
        <v>78</v>
      </c>
      <c r="AY165" s="164" t="s">
        <v>111</v>
      </c>
    </row>
    <row r="166" spans="2:65" s="10" customFormat="1" ht="22.9" customHeight="1">
      <c r="B166" s="120"/>
      <c r="D166" s="121" t="s">
        <v>70</v>
      </c>
      <c r="E166" s="131" t="s">
        <v>372</v>
      </c>
      <c r="F166" s="131" t="s">
        <v>373</v>
      </c>
      <c r="I166" s="123"/>
      <c r="J166" s="132">
        <f>BK166</f>
        <v>0</v>
      </c>
      <c r="L166" s="120"/>
      <c r="M166" s="125"/>
      <c r="N166" s="126"/>
      <c r="O166" s="126"/>
      <c r="P166" s="127">
        <f>SUM(P167:P198)</f>
        <v>0</v>
      </c>
      <c r="Q166" s="126"/>
      <c r="R166" s="127">
        <f>SUM(R167:R198)</f>
        <v>0.42197624999999994</v>
      </c>
      <c r="S166" s="126"/>
      <c r="T166" s="128">
        <f>SUM(T167:T198)</f>
        <v>0.52295000000000003</v>
      </c>
      <c r="AR166" s="121" t="s">
        <v>80</v>
      </c>
      <c r="AT166" s="129" t="s">
        <v>70</v>
      </c>
      <c r="AU166" s="129" t="s">
        <v>78</v>
      </c>
      <c r="AY166" s="121" t="s">
        <v>111</v>
      </c>
      <c r="BK166" s="130">
        <f>SUM(BK167:BK198)</f>
        <v>0</v>
      </c>
    </row>
    <row r="167" spans="2:65" s="1" customFormat="1" ht="16.5" customHeight="1">
      <c r="B167" s="133"/>
      <c r="C167" s="134" t="s">
        <v>374</v>
      </c>
      <c r="D167" s="134" t="s">
        <v>114</v>
      </c>
      <c r="E167" s="135" t="s">
        <v>375</v>
      </c>
      <c r="F167" s="136" t="s">
        <v>376</v>
      </c>
      <c r="G167" s="137" t="s">
        <v>117</v>
      </c>
      <c r="H167" s="138">
        <v>6</v>
      </c>
      <c r="I167" s="139"/>
      <c r="J167" s="140">
        <f>ROUND(I167*H167,2)</f>
        <v>0</v>
      </c>
      <c r="K167" s="136" t="s">
        <v>118</v>
      </c>
      <c r="L167" s="28"/>
      <c r="M167" s="141" t="s">
        <v>1</v>
      </c>
      <c r="N167" s="142" t="s">
        <v>42</v>
      </c>
      <c r="O167" s="47"/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" t="s">
        <v>119</v>
      </c>
      <c r="AT167" s="14" t="s">
        <v>114</v>
      </c>
      <c r="AU167" s="14" t="s">
        <v>80</v>
      </c>
      <c r="AY167" s="14" t="s">
        <v>111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4" t="s">
        <v>78</v>
      </c>
      <c r="BK167" s="145">
        <f>ROUND(I167*H167,2)</f>
        <v>0</v>
      </c>
      <c r="BL167" s="14" t="s">
        <v>119</v>
      </c>
      <c r="BM167" s="14" t="s">
        <v>377</v>
      </c>
    </row>
    <row r="168" spans="2:65" s="1" customFormat="1" ht="16.5" customHeight="1">
      <c r="B168" s="133"/>
      <c r="C168" s="134" t="s">
        <v>378</v>
      </c>
      <c r="D168" s="134" t="s">
        <v>114</v>
      </c>
      <c r="E168" s="135" t="s">
        <v>379</v>
      </c>
      <c r="F168" s="136" t="s">
        <v>380</v>
      </c>
      <c r="G168" s="137" t="s">
        <v>117</v>
      </c>
      <c r="H168" s="138">
        <v>100</v>
      </c>
      <c r="I168" s="139"/>
      <c r="J168" s="140">
        <f>ROUND(I168*H168,2)</f>
        <v>0</v>
      </c>
      <c r="K168" s="136" t="s">
        <v>118</v>
      </c>
      <c r="L168" s="28"/>
      <c r="M168" s="141" t="s">
        <v>1</v>
      </c>
      <c r="N168" s="142" t="s">
        <v>42</v>
      </c>
      <c r="O168" s="47"/>
      <c r="P168" s="143">
        <f>O168*H168</f>
        <v>0</v>
      </c>
      <c r="Q168" s="143">
        <v>6.9999999999999994E-5</v>
      </c>
      <c r="R168" s="143">
        <f>Q168*H168</f>
        <v>6.9999999999999993E-3</v>
      </c>
      <c r="S168" s="143">
        <v>0</v>
      </c>
      <c r="T168" s="144">
        <f>S168*H168</f>
        <v>0</v>
      </c>
      <c r="AR168" s="14" t="s">
        <v>119</v>
      </c>
      <c r="AT168" s="14" t="s">
        <v>114</v>
      </c>
      <c r="AU168" s="14" t="s">
        <v>80</v>
      </c>
      <c r="AY168" s="14" t="s">
        <v>111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4" t="s">
        <v>78</v>
      </c>
      <c r="BK168" s="145">
        <f>ROUND(I168*H168,2)</f>
        <v>0</v>
      </c>
      <c r="BL168" s="14" t="s">
        <v>119</v>
      </c>
      <c r="BM168" s="14" t="s">
        <v>381</v>
      </c>
    </row>
    <row r="169" spans="2:65" s="1" customFormat="1" ht="16.5" customHeight="1">
      <c r="B169" s="133"/>
      <c r="C169" s="134" t="s">
        <v>382</v>
      </c>
      <c r="D169" s="134" t="s">
        <v>114</v>
      </c>
      <c r="E169" s="135" t="s">
        <v>383</v>
      </c>
      <c r="F169" s="136" t="s">
        <v>384</v>
      </c>
      <c r="G169" s="137" t="s">
        <v>117</v>
      </c>
      <c r="H169" s="138">
        <v>2</v>
      </c>
      <c r="I169" s="139"/>
      <c r="J169" s="140">
        <f>ROUND(I169*H169,2)</f>
        <v>0</v>
      </c>
      <c r="K169" s="136" t="s">
        <v>118</v>
      </c>
      <c r="L169" s="28"/>
      <c r="M169" s="141" t="s">
        <v>1</v>
      </c>
      <c r="N169" s="142" t="s">
        <v>42</v>
      </c>
      <c r="O169" s="47"/>
      <c r="P169" s="143">
        <f>O169*H169</f>
        <v>0</v>
      </c>
      <c r="Q169" s="143">
        <v>5.0000000000000002E-5</v>
      </c>
      <c r="R169" s="143">
        <f>Q169*H169</f>
        <v>1E-4</v>
      </c>
      <c r="S169" s="143">
        <v>0</v>
      </c>
      <c r="T169" s="144">
        <f>S169*H169</f>
        <v>0</v>
      </c>
      <c r="AR169" s="14" t="s">
        <v>119</v>
      </c>
      <c r="AT169" s="14" t="s">
        <v>114</v>
      </c>
      <c r="AU169" s="14" t="s">
        <v>80</v>
      </c>
      <c r="AY169" s="14" t="s">
        <v>111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4" t="s">
        <v>78</v>
      </c>
      <c r="BK169" s="145">
        <f>ROUND(I169*H169,2)</f>
        <v>0</v>
      </c>
      <c r="BL169" s="14" t="s">
        <v>119</v>
      </c>
      <c r="BM169" s="14" t="s">
        <v>385</v>
      </c>
    </row>
    <row r="170" spans="2:65" s="1" customFormat="1" ht="16.5" customHeight="1">
      <c r="B170" s="133"/>
      <c r="C170" s="134" t="s">
        <v>386</v>
      </c>
      <c r="D170" s="134" t="s">
        <v>114</v>
      </c>
      <c r="E170" s="135" t="s">
        <v>387</v>
      </c>
      <c r="F170" s="136" t="s">
        <v>388</v>
      </c>
      <c r="G170" s="137" t="s">
        <v>389</v>
      </c>
      <c r="H170" s="138">
        <v>6.375</v>
      </c>
      <c r="I170" s="139"/>
      <c r="J170" s="140">
        <f>ROUND(I170*H170,2)</f>
        <v>0</v>
      </c>
      <c r="K170" s="136" t="s">
        <v>118</v>
      </c>
      <c r="L170" s="28"/>
      <c r="M170" s="141" t="s">
        <v>1</v>
      </c>
      <c r="N170" s="142" t="s">
        <v>42</v>
      </c>
      <c r="O170" s="47"/>
      <c r="P170" s="143">
        <f>O170*H170</f>
        <v>0</v>
      </c>
      <c r="Q170" s="143">
        <v>2.3630000000000002E-2</v>
      </c>
      <c r="R170" s="143">
        <f>Q170*H170</f>
        <v>0.15064125</v>
      </c>
      <c r="S170" s="143">
        <v>0</v>
      </c>
      <c r="T170" s="144">
        <f>S170*H170</f>
        <v>0</v>
      </c>
      <c r="AR170" s="14" t="s">
        <v>119</v>
      </c>
      <c r="AT170" s="14" t="s">
        <v>114</v>
      </c>
      <c r="AU170" s="14" t="s">
        <v>80</v>
      </c>
      <c r="AY170" s="14" t="s">
        <v>111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4" t="s">
        <v>78</v>
      </c>
      <c r="BK170" s="145">
        <f>ROUND(I170*H170,2)</f>
        <v>0</v>
      </c>
      <c r="BL170" s="14" t="s">
        <v>119</v>
      </c>
      <c r="BM170" s="14" t="s">
        <v>390</v>
      </c>
    </row>
    <row r="171" spans="2:65" s="12" customFormat="1" ht="11.25">
      <c r="B171" s="165"/>
      <c r="D171" s="157" t="s">
        <v>202</v>
      </c>
      <c r="E171" s="166" t="s">
        <v>1</v>
      </c>
      <c r="F171" s="167" t="s">
        <v>391</v>
      </c>
      <c r="H171" s="166" t="s">
        <v>1</v>
      </c>
      <c r="I171" s="168"/>
      <c r="L171" s="165"/>
      <c r="M171" s="169"/>
      <c r="N171" s="170"/>
      <c r="O171" s="170"/>
      <c r="P171" s="170"/>
      <c r="Q171" s="170"/>
      <c r="R171" s="170"/>
      <c r="S171" s="170"/>
      <c r="T171" s="171"/>
      <c r="AT171" s="166" t="s">
        <v>202</v>
      </c>
      <c r="AU171" s="166" t="s">
        <v>80</v>
      </c>
      <c r="AV171" s="12" t="s">
        <v>78</v>
      </c>
      <c r="AW171" s="12" t="s">
        <v>33</v>
      </c>
      <c r="AX171" s="12" t="s">
        <v>71</v>
      </c>
      <c r="AY171" s="166" t="s">
        <v>111</v>
      </c>
    </row>
    <row r="172" spans="2:65" s="11" customFormat="1" ht="11.25">
      <c r="B172" s="156"/>
      <c r="D172" s="157" t="s">
        <v>202</v>
      </c>
      <c r="E172" s="164" t="s">
        <v>1</v>
      </c>
      <c r="F172" s="158" t="s">
        <v>392</v>
      </c>
      <c r="H172" s="159">
        <v>6.375</v>
      </c>
      <c r="I172" s="160"/>
      <c r="L172" s="156"/>
      <c r="M172" s="161"/>
      <c r="N172" s="162"/>
      <c r="O172" s="162"/>
      <c r="P172" s="162"/>
      <c r="Q172" s="162"/>
      <c r="R172" s="162"/>
      <c r="S172" s="162"/>
      <c r="T172" s="163"/>
      <c r="AT172" s="164" t="s">
        <v>202</v>
      </c>
      <c r="AU172" s="164" t="s">
        <v>80</v>
      </c>
      <c r="AV172" s="11" t="s">
        <v>80</v>
      </c>
      <c r="AW172" s="11" t="s">
        <v>33</v>
      </c>
      <c r="AX172" s="11" t="s">
        <v>78</v>
      </c>
      <c r="AY172" s="164" t="s">
        <v>111</v>
      </c>
    </row>
    <row r="173" spans="2:65" s="1" customFormat="1" ht="22.5" customHeight="1">
      <c r="B173" s="133"/>
      <c r="C173" s="146" t="s">
        <v>393</v>
      </c>
      <c r="D173" s="146" t="s">
        <v>126</v>
      </c>
      <c r="E173" s="147" t="s">
        <v>394</v>
      </c>
      <c r="F173" s="148" t="s">
        <v>395</v>
      </c>
      <c r="G173" s="149" t="s">
        <v>117</v>
      </c>
      <c r="H173" s="150">
        <v>17</v>
      </c>
      <c r="I173" s="151"/>
      <c r="J173" s="152">
        <f>ROUND(I173*H173,2)</f>
        <v>0</v>
      </c>
      <c r="K173" s="148" t="s">
        <v>1</v>
      </c>
      <c r="L173" s="153"/>
      <c r="M173" s="154" t="s">
        <v>1</v>
      </c>
      <c r="N173" s="155" t="s">
        <v>42</v>
      </c>
      <c r="O173" s="47"/>
      <c r="P173" s="143">
        <f>O173*H173</f>
        <v>0</v>
      </c>
      <c r="Q173" s="143">
        <v>0.01</v>
      </c>
      <c r="R173" s="143">
        <f>Q173*H173</f>
        <v>0.17</v>
      </c>
      <c r="S173" s="143">
        <v>0</v>
      </c>
      <c r="T173" s="144">
        <f>S173*H173</f>
        <v>0</v>
      </c>
      <c r="AR173" s="14" t="s">
        <v>129</v>
      </c>
      <c r="AT173" s="14" t="s">
        <v>126</v>
      </c>
      <c r="AU173" s="14" t="s">
        <v>80</v>
      </c>
      <c r="AY173" s="14" t="s">
        <v>111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4" t="s">
        <v>78</v>
      </c>
      <c r="BK173" s="145">
        <f>ROUND(I173*H173,2)</f>
        <v>0</v>
      </c>
      <c r="BL173" s="14" t="s">
        <v>119</v>
      </c>
      <c r="BM173" s="14" t="s">
        <v>396</v>
      </c>
    </row>
    <row r="174" spans="2:65" s="1" customFormat="1" ht="16.5" customHeight="1">
      <c r="B174" s="133"/>
      <c r="C174" s="134" t="s">
        <v>397</v>
      </c>
      <c r="D174" s="134" t="s">
        <v>114</v>
      </c>
      <c r="E174" s="135" t="s">
        <v>398</v>
      </c>
      <c r="F174" s="136" t="s">
        <v>399</v>
      </c>
      <c r="G174" s="137" t="s">
        <v>389</v>
      </c>
      <c r="H174" s="138">
        <v>21.5</v>
      </c>
      <c r="I174" s="139"/>
      <c r="J174" s="140">
        <f>ROUND(I174*H174,2)</f>
        <v>0</v>
      </c>
      <c r="K174" s="136" t="s">
        <v>118</v>
      </c>
      <c r="L174" s="28"/>
      <c r="M174" s="141" t="s">
        <v>1</v>
      </c>
      <c r="N174" s="142" t="s">
        <v>42</v>
      </c>
      <c r="O174" s="47"/>
      <c r="P174" s="143">
        <f>O174*H174</f>
        <v>0</v>
      </c>
      <c r="Q174" s="143">
        <v>0</v>
      </c>
      <c r="R174" s="143">
        <f>Q174*H174</f>
        <v>0</v>
      </c>
      <c r="S174" s="143">
        <v>2.3800000000000002E-2</v>
      </c>
      <c r="T174" s="144">
        <f>S174*H174</f>
        <v>0.51170000000000004</v>
      </c>
      <c r="AR174" s="14" t="s">
        <v>119</v>
      </c>
      <c r="AT174" s="14" t="s">
        <v>114</v>
      </c>
      <c r="AU174" s="14" t="s">
        <v>80</v>
      </c>
      <c r="AY174" s="14" t="s">
        <v>111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4" t="s">
        <v>78</v>
      </c>
      <c r="BK174" s="145">
        <f>ROUND(I174*H174,2)</f>
        <v>0</v>
      </c>
      <c r="BL174" s="14" t="s">
        <v>119</v>
      </c>
      <c r="BM174" s="14" t="s">
        <v>400</v>
      </c>
    </row>
    <row r="175" spans="2:65" s="12" customFormat="1" ht="11.25">
      <c r="B175" s="165"/>
      <c r="D175" s="157" t="s">
        <v>202</v>
      </c>
      <c r="E175" s="166" t="s">
        <v>1</v>
      </c>
      <c r="F175" s="167" t="s">
        <v>401</v>
      </c>
      <c r="H175" s="166" t="s">
        <v>1</v>
      </c>
      <c r="I175" s="168"/>
      <c r="L175" s="165"/>
      <c r="M175" s="169"/>
      <c r="N175" s="170"/>
      <c r="O175" s="170"/>
      <c r="P175" s="170"/>
      <c r="Q175" s="170"/>
      <c r="R175" s="170"/>
      <c r="S175" s="170"/>
      <c r="T175" s="171"/>
      <c r="AT175" s="166" t="s">
        <v>202</v>
      </c>
      <c r="AU175" s="166" t="s">
        <v>80</v>
      </c>
      <c r="AV175" s="12" t="s">
        <v>78</v>
      </c>
      <c r="AW175" s="12" t="s">
        <v>33</v>
      </c>
      <c r="AX175" s="12" t="s">
        <v>71</v>
      </c>
      <c r="AY175" s="166" t="s">
        <v>111</v>
      </c>
    </row>
    <row r="176" spans="2:65" s="11" customFormat="1" ht="11.25">
      <c r="B176" s="156"/>
      <c r="D176" s="157" t="s">
        <v>202</v>
      </c>
      <c r="E176" s="164" t="s">
        <v>1</v>
      </c>
      <c r="F176" s="158" t="s">
        <v>402</v>
      </c>
      <c r="H176" s="159">
        <v>21.5</v>
      </c>
      <c r="I176" s="160"/>
      <c r="L176" s="156"/>
      <c r="M176" s="161"/>
      <c r="N176" s="162"/>
      <c r="O176" s="162"/>
      <c r="P176" s="162"/>
      <c r="Q176" s="162"/>
      <c r="R176" s="162"/>
      <c r="S176" s="162"/>
      <c r="T176" s="163"/>
      <c r="AT176" s="164" t="s">
        <v>202</v>
      </c>
      <c r="AU176" s="164" t="s">
        <v>80</v>
      </c>
      <c r="AV176" s="11" t="s">
        <v>80</v>
      </c>
      <c r="AW176" s="11" t="s">
        <v>33</v>
      </c>
      <c r="AX176" s="11" t="s">
        <v>78</v>
      </c>
      <c r="AY176" s="164" t="s">
        <v>111</v>
      </c>
    </row>
    <row r="177" spans="2:65" s="1" customFormat="1" ht="16.5" customHeight="1">
      <c r="B177" s="133"/>
      <c r="C177" s="134" t="s">
        <v>403</v>
      </c>
      <c r="D177" s="134" t="s">
        <v>114</v>
      </c>
      <c r="E177" s="135" t="s">
        <v>404</v>
      </c>
      <c r="F177" s="136" t="s">
        <v>405</v>
      </c>
      <c r="G177" s="137" t="s">
        <v>389</v>
      </c>
      <c r="H177" s="138">
        <v>21.5</v>
      </c>
      <c r="I177" s="139"/>
      <c r="J177" s="140">
        <f>ROUND(I177*H177,2)</f>
        <v>0</v>
      </c>
      <c r="K177" s="136" t="s">
        <v>118</v>
      </c>
      <c r="L177" s="28"/>
      <c r="M177" s="141" t="s">
        <v>1</v>
      </c>
      <c r="N177" s="142" t="s">
        <v>42</v>
      </c>
      <c r="O177" s="47"/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" t="s">
        <v>119</v>
      </c>
      <c r="AT177" s="14" t="s">
        <v>114</v>
      </c>
      <c r="AU177" s="14" t="s">
        <v>80</v>
      </c>
      <c r="AY177" s="14" t="s">
        <v>111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4" t="s">
        <v>78</v>
      </c>
      <c r="BK177" s="145">
        <f>ROUND(I177*H177,2)</f>
        <v>0</v>
      </c>
      <c r="BL177" s="14" t="s">
        <v>119</v>
      </c>
      <c r="BM177" s="14" t="s">
        <v>406</v>
      </c>
    </row>
    <row r="178" spans="2:65" s="12" customFormat="1" ht="11.25">
      <c r="B178" s="165"/>
      <c r="D178" s="157" t="s">
        <v>202</v>
      </c>
      <c r="E178" s="166" t="s">
        <v>1</v>
      </c>
      <c r="F178" s="167" t="s">
        <v>407</v>
      </c>
      <c r="H178" s="166" t="s">
        <v>1</v>
      </c>
      <c r="I178" s="168"/>
      <c r="L178" s="165"/>
      <c r="M178" s="169"/>
      <c r="N178" s="170"/>
      <c r="O178" s="170"/>
      <c r="P178" s="170"/>
      <c r="Q178" s="170"/>
      <c r="R178" s="170"/>
      <c r="S178" s="170"/>
      <c r="T178" s="171"/>
      <c r="AT178" s="166" t="s">
        <v>202</v>
      </c>
      <c r="AU178" s="166" t="s">
        <v>80</v>
      </c>
      <c r="AV178" s="12" t="s">
        <v>78</v>
      </c>
      <c r="AW178" s="12" t="s">
        <v>33</v>
      </c>
      <c r="AX178" s="12" t="s">
        <v>71</v>
      </c>
      <c r="AY178" s="166" t="s">
        <v>111</v>
      </c>
    </row>
    <row r="179" spans="2:65" s="11" customFormat="1" ht="11.25">
      <c r="B179" s="156"/>
      <c r="D179" s="157" t="s">
        <v>202</v>
      </c>
      <c r="E179" s="164" t="s">
        <v>1</v>
      </c>
      <c r="F179" s="158" t="s">
        <v>402</v>
      </c>
      <c r="H179" s="159">
        <v>21.5</v>
      </c>
      <c r="I179" s="160"/>
      <c r="L179" s="156"/>
      <c r="M179" s="161"/>
      <c r="N179" s="162"/>
      <c r="O179" s="162"/>
      <c r="P179" s="162"/>
      <c r="Q179" s="162"/>
      <c r="R179" s="162"/>
      <c r="S179" s="162"/>
      <c r="T179" s="163"/>
      <c r="AT179" s="164" t="s">
        <v>202</v>
      </c>
      <c r="AU179" s="164" t="s">
        <v>80</v>
      </c>
      <c r="AV179" s="11" t="s">
        <v>80</v>
      </c>
      <c r="AW179" s="11" t="s">
        <v>33</v>
      </c>
      <c r="AX179" s="11" t="s">
        <v>78</v>
      </c>
      <c r="AY179" s="164" t="s">
        <v>111</v>
      </c>
    </row>
    <row r="180" spans="2:65" s="1" customFormat="1" ht="16.5" customHeight="1">
      <c r="B180" s="133"/>
      <c r="C180" s="134" t="s">
        <v>408</v>
      </c>
      <c r="D180" s="134" t="s">
        <v>114</v>
      </c>
      <c r="E180" s="135" t="s">
        <v>409</v>
      </c>
      <c r="F180" s="136" t="s">
        <v>410</v>
      </c>
      <c r="G180" s="137" t="s">
        <v>389</v>
      </c>
      <c r="H180" s="138">
        <v>27.875</v>
      </c>
      <c r="I180" s="139"/>
      <c r="J180" s="140">
        <f>ROUND(I180*H180,2)</f>
        <v>0</v>
      </c>
      <c r="K180" s="136" t="s">
        <v>118</v>
      </c>
      <c r="L180" s="28"/>
      <c r="M180" s="141" t="s">
        <v>1</v>
      </c>
      <c r="N180" s="142" t="s">
        <v>42</v>
      </c>
      <c r="O180" s="47"/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" t="s">
        <v>119</v>
      </c>
      <c r="AT180" s="14" t="s">
        <v>114</v>
      </c>
      <c r="AU180" s="14" t="s">
        <v>80</v>
      </c>
      <c r="AY180" s="14" t="s">
        <v>111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4" t="s">
        <v>78</v>
      </c>
      <c r="BK180" s="145">
        <f>ROUND(I180*H180,2)</f>
        <v>0</v>
      </c>
      <c r="BL180" s="14" t="s">
        <v>119</v>
      </c>
      <c r="BM180" s="14" t="s">
        <v>411</v>
      </c>
    </row>
    <row r="181" spans="2:65" s="11" customFormat="1" ht="11.25">
      <c r="B181" s="156"/>
      <c r="D181" s="157" t="s">
        <v>202</v>
      </c>
      <c r="E181" s="164" t="s">
        <v>1</v>
      </c>
      <c r="F181" s="158" t="s">
        <v>412</v>
      </c>
      <c r="H181" s="159">
        <v>27.875</v>
      </c>
      <c r="I181" s="160"/>
      <c r="L181" s="156"/>
      <c r="M181" s="161"/>
      <c r="N181" s="162"/>
      <c r="O181" s="162"/>
      <c r="P181" s="162"/>
      <c r="Q181" s="162"/>
      <c r="R181" s="162"/>
      <c r="S181" s="162"/>
      <c r="T181" s="163"/>
      <c r="AT181" s="164" t="s">
        <v>202</v>
      </c>
      <c r="AU181" s="164" t="s">
        <v>80</v>
      </c>
      <c r="AV181" s="11" t="s">
        <v>80</v>
      </c>
      <c r="AW181" s="11" t="s">
        <v>33</v>
      </c>
      <c r="AX181" s="11" t="s">
        <v>78</v>
      </c>
      <c r="AY181" s="164" t="s">
        <v>111</v>
      </c>
    </row>
    <row r="182" spans="2:65" s="1" customFormat="1" ht="16.5" customHeight="1">
      <c r="B182" s="133"/>
      <c r="C182" s="134" t="s">
        <v>413</v>
      </c>
      <c r="D182" s="134" t="s">
        <v>114</v>
      </c>
      <c r="E182" s="135" t="s">
        <v>414</v>
      </c>
      <c r="F182" s="136" t="s">
        <v>415</v>
      </c>
      <c r="G182" s="137" t="s">
        <v>117</v>
      </c>
      <c r="H182" s="138">
        <v>1</v>
      </c>
      <c r="I182" s="139"/>
      <c r="J182" s="140">
        <f t="shared" ref="J182:J197" si="30">ROUND(I182*H182,2)</f>
        <v>0</v>
      </c>
      <c r="K182" s="136" t="s">
        <v>118</v>
      </c>
      <c r="L182" s="28"/>
      <c r="M182" s="141" t="s">
        <v>1</v>
      </c>
      <c r="N182" s="142" t="s">
        <v>42</v>
      </c>
      <c r="O182" s="47"/>
      <c r="P182" s="143">
        <f t="shared" ref="P182:P197" si="31">O182*H182</f>
        <v>0</v>
      </c>
      <c r="Q182" s="143">
        <v>0</v>
      </c>
      <c r="R182" s="143">
        <f t="shared" ref="R182:R197" si="32">Q182*H182</f>
        <v>0</v>
      </c>
      <c r="S182" s="143">
        <v>0</v>
      </c>
      <c r="T182" s="144">
        <f t="shared" ref="T182:T197" si="33">S182*H182</f>
        <v>0</v>
      </c>
      <c r="AR182" s="14" t="s">
        <v>119</v>
      </c>
      <c r="AT182" s="14" t="s">
        <v>114</v>
      </c>
      <c r="AU182" s="14" t="s">
        <v>80</v>
      </c>
      <c r="AY182" s="14" t="s">
        <v>111</v>
      </c>
      <c r="BE182" s="145">
        <f t="shared" ref="BE182:BE197" si="34">IF(N182="základní",J182,0)</f>
        <v>0</v>
      </c>
      <c r="BF182" s="145">
        <f t="shared" ref="BF182:BF197" si="35">IF(N182="snížená",J182,0)</f>
        <v>0</v>
      </c>
      <c r="BG182" s="145">
        <f t="shared" ref="BG182:BG197" si="36">IF(N182="zákl. přenesená",J182,0)</f>
        <v>0</v>
      </c>
      <c r="BH182" s="145">
        <f t="shared" ref="BH182:BH197" si="37">IF(N182="sníž. přenesená",J182,0)</f>
        <v>0</v>
      </c>
      <c r="BI182" s="145">
        <f t="shared" ref="BI182:BI197" si="38">IF(N182="nulová",J182,0)</f>
        <v>0</v>
      </c>
      <c r="BJ182" s="14" t="s">
        <v>78</v>
      </c>
      <c r="BK182" s="145">
        <f t="shared" ref="BK182:BK197" si="39">ROUND(I182*H182,2)</f>
        <v>0</v>
      </c>
      <c r="BL182" s="14" t="s">
        <v>119</v>
      </c>
      <c r="BM182" s="14" t="s">
        <v>416</v>
      </c>
    </row>
    <row r="183" spans="2:65" s="1" customFormat="1" ht="16.5" customHeight="1">
      <c r="B183" s="133"/>
      <c r="C183" s="146" t="s">
        <v>417</v>
      </c>
      <c r="D183" s="146" t="s">
        <v>126</v>
      </c>
      <c r="E183" s="147" t="s">
        <v>418</v>
      </c>
      <c r="F183" s="148" t="s">
        <v>419</v>
      </c>
      <c r="G183" s="149" t="s">
        <v>117</v>
      </c>
      <c r="H183" s="150">
        <v>1</v>
      </c>
      <c r="I183" s="151"/>
      <c r="J183" s="152">
        <f t="shared" si="30"/>
        <v>0</v>
      </c>
      <c r="K183" s="148" t="s">
        <v>1</v>
      </c>
      <c r="L183" s="153"/>
      <c r="M183" s="154" t="s">
        <v>1</v>
      </c>
      <c r="N183" s="155" t="s">
        <v>42</v>
      </c>
      <c r="O183" s="47"/>
      <c r="P183" s="143">
        <f t="shared" si="31"/>
        <v>0</v>
      </c>
      <c r="Q183" s="143">
        <v>4.7399999999999998E-2</v>
      </c>
      <c r="R183" s="143">
        <f t="shared" si="32"/>
        <v>4.7399999999999998E-2</v>
      </c>
      <c r="S183" s="143">
        <v>0</v>
      </c>
      <c r="T183" s="144">
        <f t="shared" si="33"/>
        <v>0</v>
      </c>
      <c r="AR183" s="14" t="s">
        <v>129</v>
      </c>
      <c r="AT183" s="14" t="s">
        <v>126</v>
      </c>
      <c r="AU183" s="14" t="s">
        <v>80</v>
      </c>
      <c r="AY183" s="14" t="s">
        <v>111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4" t="s">
        <v>78</v>
      </c>
      <c r="BK183" s="145">
        <f t="shared" si="39"/>
        <v>0</v>
      </c>
      <c r="BL183" s="14" t="s">
        <v>119</v>
      </c>
      <c r="BM183" s="14" t="s">
        <v>420</v>
      </c>
    </row>
    <row r="184" spans="2:65" s="1" customFormat="1" ht="16.5" customHeight="1">
      <c r="B184" s="133"/>
      <c r="C184" s="134" t="s">
        <v>421</v>
      </c>
      <c r="D184" s="134" t="s">
        <v>114</v>
      </c>
      <c r="E184" s="135" t="s">
        <v>422</v>
      </c>
      <c r="F184" s="136" t="s">
        <v>423</v>
      </c>
      <c r="G184" s="137" t="s">
        <v>117</v>
      </c>
      <c r="H184" s="138">
        <v>24</v>
      </c>
      <c r="I184" s="139"/>
      <c r="J184" s="140">
        <f t="shared" si="30"/>
        <v>0</v>
      </c>
      <c r="K184" s="136" t="s">
        <v>118</v>
      </c>
      <c r="L184" s="28"/>
      <c r="M184" s="141" t="s">
        <v>1</v>
      </c>
      <c r="N184" s="142" t="s">
        <v>42</v>
      </c>
      <c r="O184" s="47"/>
      <c r="P184" s="143">
        <f t="shared" si="31"/>
        <v>0</v>
      </c>
      <c r="Q184" s="143">
        <v>2.7E-4</v>
      </c>
      <c r="R184" s="143">
        <f t="shared" si="32"/>
        <v>6.4799999999999996E-3</v>
      </c>
      <c r="S184" s="143">
        <v>0</v>
      </c>
      <c r="T184" s="144">
        <f t="shared" si="33"/>
        <v>0</v>
      </c>
      <c r="AR184" s="14" t="s">
        <v>119</v>
      </c>
      <c r="AT184" s="14" t="s">
        <v>114</v>
      </c>
      <c r="AU184" s="14" t="s">
        <v>80</v>
      </c>
      <c r="AY184" s="14" t="s">
        <v>111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4" t="s">
        <v>78</v>
      </c>
      <c r="BK184" s="145">
        <f t="shared" si="39"/>
        <v>0</v>
      </c>
      <c r="BL184" s="14" t="s">
        <v>119</v>
      </c>
      <c r="BM184" s="14" t="s">
        <v>424</v>
      </c>
    </row>
    <row r="185" spans="2:65" s="1" customFormat="1" ht="16.5" customHeight="1">
      <c r="B185" s="133"/>
      <c r="C185" s="134" t="s">
        <v>425</v>
      </c>
      <c r="D185" s="134" t="s">
        <v>114</v>
      </c>
      <c r="E185" s="135" t="s">
        <v>426</v>
      </c>
      <c r="F185" s="136" t="s">
        <v>427</v>
      </c>
      <c r="G185" s="137" t="s">
        <v>389</v>
      </c>
      <c r="H185" s="138">
        <v>28</v>
      </c>
      <c r="I185" s="139"/>
      <c r="J185" s="140">
        <f t="shared" si="30"/>
        <v>0</v>
      </c>
      <c r="K185" s="136" t="s">
        <v>118</v>
      </c>
      <c r="L185" s="28"/>
      <c r="M185" s="141" t="s">
        <v>1</v>
      </c>
      <c r="N185" s="142" t="s">
        <v>42</v>
      </c>
      <c r="O185" s="47"/>
      <c r="P185" s="143">
        <f t="shared" si="31"/>
        <v>0</v>
      </c>
      <c r="Q185" s="143">
        <v>0</v>
      </c>
      <c r="R185" s="143">
        <f t="shared" si="32"/>
        <v>0</v>
      </c>
      <c r="S185" s="143">
        <v>0</v>
      </c>
      <c r="T185" s="144">
        <f t="shared" si="33"/>
        <v>0</v>
      </c>
      <c r="AR185" s="14" t="s">
        <v>119</v>
      </c>
      <c r="AT185" s="14" t="s">
        <v>114</v>
      </c>
      <c r="AU185" s="14" t="s">
        <v>80</v>
      </c>
      <c r="AY185" s="14" t="s">
        <v>111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4" t="s">
        <v>78</v>
      </c>
      <c r="BK185" s="145">
        <f t="shared" si="39"/>
        <v>0</v>
      </c>
      <c r="BL185" s="14" t="s">
        <v>119</v>
      </c>
      <c r="BM185" s="14" t="s">
        <v>428</v>
      </c>
    </row>
    <row r="186" spans="2:65" s="1" customFormat="1" ht="16.5" customHeight="1">
      <c r="B186" s="133"/>
      <c r="C186" s="134" t="s">
        <v>429</v>
      </c>
      <c r="D186" s="134" t="s">
        <v>114</v>
      </c>
      <c r="E186" s="135" t="s">
        <v>430</v>
      </c>
      <c r="F186" s="136" t="s">
        <v>431</v>
      </c>
      <c r="G186" s="137" t="s">
        <v>389</v>
      </c>
      <c r="H186" s="138">
        <v>28</v>
      </c>
      <c r="I186" s="139"/>
      <c r="J186" s="140">
        <f t="shared" si="30"/>
        <v>0</v>
      </c>
      <c r="K186" s="136" t="s">
        <v>118</v>
      </c>
      <c r="L186" s="28"/>
      <c r="M186" s="141" t="s">
        <v>1</v>
      </c>
      <c r="N186" s="142" t="s">
        <v>42</v>
      </c>
      <c r="O186" s="47"/>
      <c r="P186" s="143">
        <f t="shared" si="31"/>
        <v>0</v>
      </c>
      <c r="Q186" s="143">
        <v>0</v>
      </c>
      <c r="R186" s="143">
        <f t="shared" si="32"/>
        <v>0</v>
      </c>
      <c r="S186" s="143">
        <v>0</v>
      </c>
      <c r="T186" s="144">
        <f t="shared" si="33"/>
        <v>0</v>
      </c>
      <c r="AR186" s="14" t="s">
        <v>119</v>
      </c>
      <c r="AT186" s="14" t="s">
        <v>114</v>
      </c>
      <c r="AU186" s="14" t="s">
        <v>80</v>
      </c>
      <c r="AY186" s="14" t="s">
        <v>111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4" t="s">
        <v>78</v>
      </c>
      <c r="BK186" s="145">
        <f t="shared" si="39"/>
        <v>0</v>
      </c>
      <c r="BL186" s="14" t="s">
        <v>119</v>
      </c>
      <c r="BM186" s="14" t="s">
        <v>432</v>
      </c>
    </row>
    <row r="187" spans="2:65" s="1" customFormat="1" ht="16.5" customHeight="1">
      <c r="B187" s="133"/>
      <c r="C187" s="134" t="s">
        <v>433</v>
      </c>
      <c r="D187" s="134" t="s">
        <v>114</v>
      </c>
      <c r="E187" s="135" t="s">
        <v>434</v>
      </c>
      <c r="F187" s="136" t="s">
        <v>435</v>
      </c>
      <c r="G187" s="137" t="s">
        <v>117</v>
      </c>
      <c r="H187" s="138">
        <v>7</v>
      </c>
      <c r="I187" s="139"/>
      <c r="J187" s="140">
        <f t="shared" si="30"/>
        <v>0</v>
      </c>
      <c r="K187" s="136" t="s">
        <v>118</v>
      </c>
      <c r="L187" s="28"/>
      <c r="M187" s="141" t="s">
        <v>1</v>
      </c>
      <c r="N187" s="142" t="s">
        <v>42</v>
      </c>
      <c r="O187" s="47"/>
      <c r="P187" s="143">
        <f t="shared" si="31"/>
        <v>0</v>
      </c>
      <c r="Q187" s="143">
        <v>0</v>
      </c>
      <c r="R187" s="143">
        <f t="shared" si="32"/>
        <v>0</v>
      </c>
      <c r="S187" s="143">
        <v>0</v>
      </c>
      <c r="T187" s="144">
        <f t="shared" si="33"/>
        <v>0</v>
      </c>
      <c r="AR187" s="14" t="s">
        <v>119</v>
      </c>
      <c r="AT187" s="14" t="s">
        <v>114</v>
      </c>
      <c r="AU187" s="14" t="s">
        <v>80</v>
      </c>
      <c r="AY187" s="14" t="s">
        <v>111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4" t="s">
        <v>78</v>
      </c>
      <c r="BK187" s="145">
        <f t="shared" si="39"/>
        <v>0</v>
      </c>
      <c r="BL187" s="14" t="s">
        <v>119</v>
      </c>
      <c r="BM187" s="14" t="s">
        <v>436</v>
      </c>
    </row>
    <row r="188" spans="2:65" s="1" customFormat="1" ht="16.5" customHeight="1">
      <c r="B188" s="133"/>
      <c r="C188" s="134" t="s">
        <v>437</v>
      </c>
      <c r="D188" s="134" t="s">
        <v>114</v>
      </c>
      <c r="E188" s="135" t="s">
        <v>438</v>
      </c>
      <c r="F188" s="136" t="s">
        <v>439</v>
      </c>
      <c r="G188" s="137" t="s">
        <v>389</v>
      </c>
      <c r="H188" s="138">
        <v>28</v>
      </c>
      <c r="I188" s="139"/>
      <c r="J188" s="140">
        <f t="shared" si="30"/>
        <v>0</v>
      </c>
      <c r="K188" s="136" t="s">
        <v>118</v>
      </c>
      <c r="L188" s="28"/>
      <c r="M188" s="141" t="s">
        <v>1</v>
      </c>
      <c r="N188" s="142" t="s">
        <v>42</v>
      </c>
      <c r="O188" s="47"/>
      <c r="P188" s="143">
        <f t="shared" si="31"/>
        <v>0</v>
      </c>
      <c r="Q188" s="143">
        <v>0</v>
      </c>
      <c r="R188" s="143">
        <f t="shared" si="32"/>
        <v>0</v>
      </c>
      <c r="S188" s="143">
        <v>0</v>
      </c>
      <c r="T188" s="144">
        <f t="shared" si="33"/>
        <v>0</v>
      </c>
      <c r="AR188" s="14" t="s">
        <v>119</v>
      </c>
      <c r="AT188" s="14" t="s">
        <v>114</v>
      </c>
      <c r="AU188" s="14" t="s">
        <v>80</v>
      </c>
      <c r="AY188" s="14" t="s">
        <v>111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4" t="s">
        <v>78</v>
      </c>
      <c r="BK188" s="145">
        <f t="shared" si="39"/>
        <v>0</v>
      </c>
      <c r="BL188" s="14" t="s">
        <v>119</v>
      </c>
      <c r="BM188" s="14" t="s">
        <v>440</v>
      </c>
    </row>
    <row r="189" spans="2:65" s="1" customFormat="1" ht="16.5" customHeight="1">
      <c r="B189" s="133"/>
      <c r="C189" s="134" t="s">
        <v>441</v>
      </c>
      <c r="D189" s="134" t="s">
        <v>114</v>
      </c>
      <c r="E189" s="135" t="s">
        <v>442</v>
      </c>
      <c r="F189" s="136" t="s">
        <v>443</v>
      </c>
      <c r="G189" s="137" t="s">
        <v>389</v>
      </c>
      <c r="H189" s="138">
        <v>21.5</v>
      </c>
      <c r="I189" s="139"/>
      <c r="J189" s="140">
        <f t="shared" si="30"/>
        <v>0</v>
      </c>
      <c r="K189" s="136" t="s">
        <v>118</v>
      </c>
      <c r="L189" s="28"/>
      <c r="M189" s="141" t="s">
        <v>1</v>
      </c>
      <c r="N189" s="142" t="s">
        <v>42</v>
      </c>
      <c r="O189" s="47"/>
      <c r="P189" s="143">
        <f t="shared" si="31"/>
        <v>0</v>
      </c>
      <c r="Q189" s="143">
        <v>1.8699999999999999E-3</v>
      </c>
      <c r="R189" s="143">
        <f t="shared" si="32"/>
        <v>4.0204999999999998E-2</v>
      </c>
      <c r="S189" s="143">
        <v>0</v>
      </c>
      <c r="T189" s="144">
        <f t="shared" si="33"/>
        <v>0</v>
      </c>
      <c r="AR189" s="14" t="s">
        <v>119</v>
      </c>
      <c r="AT189" s="14" t="s">
        <v>114</v>
      </c>
      <c r="AU189" s="14" t="s">
        <v>80</v>
      </c>
      <c r="AY189" s="14" t="s">
        <v>111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4" t="s">
        <v>78</v>
      </c>
      <c r="BK189" s="145">
        <f t="shared" si="39"/>
        <v>0</v>
      </c>
      <c r="BL189" s="14" t="s">
        <v>119</v>
      </c>
      <c r="BM189" s="14" t="s">
        <v>444</v>
      </c>
    </row>
    <row r="190" spans="2:65" s="1" customFormat="1" ht="16.5" customHeight="1">
      <c r="B190" s="133"/>
      <c r="C190" s="134" t="s">
        <v>445</v>
      </c>
      <c r="D190" s="134" t="s">
        <v>114</v>
      </c>
      <c r="E190" s="135" t="s">
        <v>446</v>
      </c>
      <c r="F190" s="136" t="s">
        <v>447</v>
      </c>
      <c r="G190" s="137" t="s">
        <v>389</v>
      </c>
      <c r="H190" s="138">
        <v>21.5</v>
      </c>
      <c r="I190" s="139"/>
      <c r="J190" s="140">
        <f t="shared" si="30"/>
        <v>0</v>
      </c>
      <c r="K190" s="136" t="s">
        <v>118</v>
      </c>
      <c r="L190" s="28"/>
      <c r="M190" s="141" t="s">
        <v>1</v>
      </c>
      <c r="N190" s="142" t="s">
        <v>42</v>
      </c>
      <c r="O190" s="47"/>
      <c r="P190" s="143">
        <f t="shared" si="31"/>
        <v>0</v>
      </c>
      <c r="Q190" s="143">
        <v>0</v>
      </c>
      <c r="R190" s="143">
        <f t="shared" si="32"/>
        <v>0</v>
      </c>
      <c r="S190" s="143">
        <v>0</v>
      </c>
      <c r="T190" s="144">
        <f t="shared" si="33"/>
        <v>0</v>
      </c>
      <c r="AR190" s="14" t="s">
        <v>119</v>
      </c>
      <c r="AT190" s="14" t="s">
        <v>114</v>
      </c>
      <c r="AU190" s="14" t="s">
        <v>80</v>
      </c>
      <c r="AY190" s="14" t="s">
        <v>111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4" t="s">
        <v>78</v>
      </c>
      <c r="BK190" s="145">
        <f t="shared" si="39"/>
        <v>0</v>
      </c>
      <c r="BL190" s="14" t="s">
        <v>119</v>
      </c>
      <c r="BM190" s="14" t="s">
        <v>448</v>
      </c>
    </row>
    <row r="191" spans="2:65" s="1" customFormat="1" ht="16.5" customHeight="1">
      <c r="B191" s="133"/>
      <c r="C191" s="134" t="s">
        <v>449</v>
      </c>
      <c r="D191" s="134" t="s">
        <v>114</v>
      </c>
      <c r="E191" s="135" t="s">
        <v>450</v>
      </c>
      <c r="F191" s="136" t="s">
        <v>451</v>
      </c>
      <c r="G191" s="137" t="s">
        <v>117</v>
      </c>
      <c r="H191" s="138">
        <v>15</v>
      </c>
      <c r="I191" s="139"/>
      <c r="J191" s="140">
        <f t="shared" si="30"/>
        <v>0</v>
      </c>
      <c r="K191" s="136" t="s">
        <v>118</v>
      </c>
      <c r="L191" s="28"/>
      <c r="M191" s="141" t="s">
        <v>1</v>
      </c>
      <c r="N191" s="142" t="s">
        <v>42</v>
      </c>
      <c r="O191" s="47"/>
      <c r="P191" s="143">
        <f t="shared" si="31"/>
        <v>0</v>
      </c>
      <c r="Q191" s="143">
        <v>1.0000000000000001E-5</v>
      </c>
      <c r="R191" s="143">
        <f t="shared" si="32"/>
        <v>1.5000000000000001E-4</v>
      </c>
      <c r="S191" s="143">
        <v>7.5000000000000002E-4</v>
      </c>
      <c r="T191" s="144">
        <f t="shared" si="33"/>
        <v>1.125E-2</v>
      </c>
      <c r="AR191" s="14" t="s">
        <v>119</v>
      </c>
      <c r="AT191" s="14" t="s">
        <v>114</v>
      </c>
      <c r="AU191" s="14" t="s">
        <v>80</v>
      </c>
      <c r="AY191" s="14" t="s">
        <v>111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4" t="s">
        <v>78</v>
      </c>
      <c r="BK191" s="145">
        <f t="shared" si="39"/>
        <v>0</v>
      </c>
      <c r="BL191" s="14" t="s">
        <v>119</v>
      </c>
      <c r="BM191" s="14" t="s">
        <v>452</v>
      </c>
    </row>
    <row r="192" spans="2:65" s="1" customFormat="1" ht="16.5" customHeight="1">
      <c r="B192" s="133"/>
      <c r="C192" s="134" t="s">
        <v>453</v>
      </c>
      <c r="D192" s="134" t="s">
        <v>114</v>
      </c>
      <c r="E192" s="135" t="s">
        <v>454</v>
      </c>
      <c r="F192" s="136" t="s">
        <v>455</v>
      </c>
      <c r="G192" s="137" t="s">
        <v>389</v>
      </c>
      <c r="H192" s="138">
        <v>22</v>
      </c>
      <c r="I192" s="139"/>
      <c r="J192" s="140">
        <f t="shared" si="30"/>
        <v>0</v>
      </c>
      <c r="K192" s="136" t="s">
        <v>118</v>
      </c>
      <c r="L192" s="28"/>
      <c r="M192" s="141" t="s">
        <v>1</v>
      </c>
      <c r="N192" s="142" t="s">
        <v>42</v>
      </c>
      <c r="O192" s="47"/>
      <c r="P192" s="143">
        <f t="shared" si="31"/>
        <v>0</v>
      </c>
      <c r="Q192" s="143">
        <v>0</v>
      </c>
      <c r="R192" s="143">
        <f t="shared" si="32"/>
        <v>0</v>
      </c>
      <c r="S192" s="143">
        <v>0</v>
      </c>
      <c r="T192" s="144">
        <f t="shared" si="33"/>
        <v>0</v>
      </c>
      <c r="AR192" s="14" t="s">
        <v>119</v>
      </c>
      <c r="AT192" s="14" t="s">
        <v>114</v>
      </c>
      <c r="AU192" s="14" t="s">
        <v>80</v>
      </c>
      <c r="AY192" s="14" t="s">
        <v>111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4" t="s">
        <v>78</v>
      </c>
      <c r="BK192" s="145">
        <f t="shared" si="39"/>
        <v>0</v>
      </c>
      <c r="BL192" s="14" t="s">
        <v>119</v>
      </c>
      <c r="BM192" s="14" t="s">
        <v>456</v>
      </c>
    </row>
    <row r="193" spans="2:65" s="1" customFormat="1" ht="16.5" customHeight="1">
      <c r="B193" s="133"/>
      <c r="C193" s="134" t="s">
        <v>457</v>
      </c>
      <c r="D193" s="134" t="s">
        <v>114</v>
      </c>
      <c r="E193" s="135" t="s">
        <v>458</v>
      </c>
      <c r="F193" s="136" t="s">
        <v>459</v>
      </c>
      <c r="G193" s="137" t="s">
        <v>185</v>
      </c>
      <c r="H193" s="138">
        <v>0.52300000000000002</v>
      </c>
      <c r="I193" s="139"/>
      <c r="J193" s="140">
        <f t="shared" si="30"/>
        <v>0</v>
      </c>
      <c r="K193" s="136" t="s">
        <v>118</v>
      </c>
      <c r="L193" s="28"/>
      <c r="M193" s="141" t="s">
        <v>1</v>
      </c>
      <c r="N193" s="142" t="s">
        <v>42</v>
      </c>
      <c r="O193" s="47"/>
      <c r="P193" s="143">
        <f t="shared" si="31"/>
        <v>0</v>
      </c>
      <c r="Q193" s="143">
        <v>0</v>
      </c>
      <c r="R193" s="143">
        <f t="shared" si="32"/>
        <v>0</v>
      </c>
      <c r="S193" s="143">
        <v>0</v>
      </c>
      <c r="T193" s="144">
        <f t="shared" si="33"/>
        <v>0</v>
      </c>
      <c r="AR193" s="14" t="s">
        <v>119</v>
      </c>
      <c r="AT193" s="14" t="s">
        <v>114</v>
      </c>
      <c r="AU193" s="14" t="s">
        <v>80</v>
      </c>
      <c r="AY193" s="14" t="s">
        <v>111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4" t="s">
        <v>78</v>
      </c>
      <c r="BK193" s="145">
        <f t="shared" si="39"/>
        <v>0</v>
      </c>
      <c r="BL193" s="14" t="s">
        <v>119</v>
      </c>
      <c r="BM193" s="14" t="s">
        <v>460</v>
      </c>
    </row>
    <row r="194" spans="2:65" s="1" customFormat="1" ht="16.5" customHeight="1">
      <c r="B194" s="133"/>
      <c r="C194" s="134" t="s">
        <v>461</v>
      </c>
      <c r="D194" s="134" t="s">
        <v>114</v>
      </c>
      <c r="E194" s="135" t="s">
        <v>462</v>
      </c>
      <c r="F194" s="136" t="s">
        <v>463</v>
      </c>
      <c r="G194" s="137" t="s">
        <v>185</v>
      </c>
      <c r="H194" s="138">
        <v>0.42199999999999999</v>
      </c>
      <c r="I194" s="139"/>
      <c r="J194" s="140">
        <f t="shared" si="30"/>
        <v>0</v>
      </c>
      <c r="K194" s="136" t="s">
        <v>118</v>
      </c>
      <c r="L194" s="28"/>
      <c r="M194" s="141" t="s">
        <v>1</v>
      </c>
      <c r="N194" s="142" t="s">
        <v>42</v>
      </c>
      <c r="O194" s="47"/>
      <c r="P194" s="143">
        <f t="shared" si="31"/>
        <v>0</v>
      </c>
      <c r="Q194" s="143">
        <v>0</v>
      </c>
      <c r="R194" s="143">
        <f t="shared" si="32"/>
        <v>0</v>
      </c>
      <c r="S194" s="143">
        <v>0</v>
      </c>
      <c r="T194" s="144">
        <f t="shared" si="33"/>
        <v>0</v>
      </c>
      <c r="AR194" s="14" t="s">
        <v>119</v>
      </c>
      <c r="AT194" s="14" t="s">
        <v>114</v>
      </c>
      <c r="AU194" s="14" t="s">
        <v>80</v>
      </c>
      <c r="AY194" s="14" t="s">
        <v>111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4" t="s">
        <v>78</v>
      </c>
      <c r="BK194" s="145">
        <f t="shared" si="39"/>
        <v>0</v>
      </c>
      <c r="BL194" s="14" t="s">
        <v>119</v>
      </c>
      <c r="BM194" s="14" t="s">
        <v>464</v>
      </c>
    </row>
    <row r="195" spans="2:65" s="1" customFormat="1" ht="16.5" customHeight="1">
      <c r="B195" s="133"/>
      <c r="C195" s="134" t="s">
        <v>465</v>
      </c>
      <c r="D195" s="134" t="s">
        <v>114</v>
      </c>
      <c r="E195" s="135" t="s">
        <v>466</v>
      </c>
      <c r="F195" s="136" t="s">
        <v>467</v>
      </c>
      <c r="G195" s="137" t="s">
        <v>185</v>
      </c>
      <c r="H195" s="138">
        <v>0.42199999999999999</v>
      </c>
      <c r="I195" s="139"/>
      <c r="J195" s="140">
        <f t="shared" si="30"/>
        <v>0</v>
      </c>
      <c r="K195" s="136" t="s">
        <v>118</v>
      </c>
      <c r="L195" s="28"/>
      <c r="M195" s="141" t="s">
        <v>1</v>
      </c>
      <c r="N195" s="142" t="s">
        <v>42</v>
      </c>
      <c r="O195" s="47"/>
      <c r="P195" s="143">
        <f t="shared" si="31"/>
        <v>0</v>
      </c>
      <c r="Q195" s="143">
        <v>0</v>
      </c>
      <c r="R195" s="143">
        <f t="shared" si="32"/>
        <v>0</v>
      </c>
      <c r="S195" s="143">
        <v>0</v>
      </c>
      <c r="T195" s="144">
        <f t="shared" si="33"/>
        <v>0</v>
      </c>
      <c r="AR195" s="14" t="s">
        <v>119</v>
      </c>
      <c r="AT195" s="14" t="s">
        <v>114</v>
      </c>
      <c r="AU195" s="14" t="s">
        <v>80</v>
      </c>
      <c r="AY195" s="14" t="s">
        <v>111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4" t="s">
        <v>78</v>
      </c>
      <c r="BK195" s="145">
        <f t="shared" si="39"/>
        <v>0</v>
      </c>
      <c r="BL195" s="14" t="s">
        <v>119</v>
      </c>
      <c r="BM195" s="14" t="s">
        <v>468</v>
      </c>
    </row>
    <row r="196" spans="2:65" s="1" customFormat="1" ht="16.5" customHeight="1">
      <c r="B196" s="133"/>
      <c r="C196" s="134" t="s">
        <v>469</v>
      </c>
      <c r="D196" s="134" t="s">
        <v>114</v>
      </c>
      <c r="E196" s="135" t="s">
        <v>470</v>
      </c>
      <c r="F196" s="136" t="s">
        <v>471</v>
      </c>
      <c r="G196" s="137" t="s">
        <v>185</v>
      </c>
      <c r="H196" s="138">
        <v>0.42199999999999999</v>
      </c>
      <c r="I196" s="139"/>
      <c r="J196" s="140">
        <f t="shared" si="30"/>
        <v>0</v>
      </c>
      <c r="K196" s="136" t="s">
        <v>118</v>
      </c>
      <c r="L196" s="28"/>
      <c r="M196" s="141" t="s">
        <v>1</v>
      </c>
      <c r="N196" s="142" t="s">
        <v>42</v>
      </c>
      <c r="O196" s="47"/>
      <c r="P196" s="143">
        <f t="shared" si="31"/>
        <v>0</v>
      </c>
      <c r="Q196" s="143">
        <v>0</v>
      </c>
      <c r="R196" s="143">
        <f t="shared" si="32"/>
        <v>0</v>
      </c>
      <c r="S196" s="143">
        <v>0</v>
      </c>
      <c r="T196" s="144">
        <f t="shared" si="33"/>
        <v>0</v>
      </c>
      <c r="AR196" s="14" t="s">
        <v>119</v>
      </c>
      <c r="AT196" s="14" t="s">
        <v>114</v>
      </c>
      <c r="AU196" s="14" t="s">
        <v>80</v>
      </c>
      <c r="AY196" s="14" t="s">
        <v>111</v>
      </c>
      <c r="BE196" s="145">
        <f t="shared" si="34"/>
        <v>0</v>
      </c>
      <c r="BF196" s="145">
        <f t="shared" si="35"/>
        <v>0</v>
      </c>
      <c r="BG196" s="145">
        <f t="shared" si="36"/>
        <v>0</v>
      </c>
      <c r="BH196" s="145">
        <f t="shared" si="37"/>
        <v>0</v>
      </c>
      <c r="BI196" s="145">
        <f t="shared" si="38"/>
        <v>0</v>
      </c>
      <c r="BJ196" s="14" t="s">
        <v>78</v>
      </c>
      <c r="BK196" s="145">
        <f t="shared" si="39"/>
        <v>0</v>
      </c>
      <c r="BL196" s="14" t="s">
        <v>119</v>
      </c>
      <c r="BM196" s="14" t="s">
        <v>472</v>
      </c>
    </row>
    <row r="197" spans="2:65" s="1" customFormat="1" ht="16.5" customHeight="1">
      <c r="B197" s="133"/>
      <c r="C197" s="134" t="s">
        <v>473</v>
      </c>
      <c r="D197" s="134" t="s">
        <v>114</v>
      </c>
      <c r="E197" s="135" t="s">
        <v>474</v>
      </c>
      <c r="F197" s="136" t="s">
        <v>475</v>
      </c>
      <c r="G197" s="137" t="s">
        <v>185</v>
      </c>
      <c r="H197" s="138">
        <v>3.798</v>
      </c>
      <c r="I197" s="139"/>
      <c r="J197" s="140">
        <f t="shared" si="30"/>
        <v>0</v>
      </c>
      <c r="K197" s="136" t="s">
        <v>118</v>
      </c>
      <c r="L197" s="28"/>
      <c r="M197" s="141" t="s">
        <v>1</v>
      </c>
      <c r="N197" s="142" t="s">
        <v>42</v>
      </c>
      <c r="O197" s="47"/>
      <c r="P197" s="143">
        <f t="shared" si="31"/>
        <v>0</v>
      </c>
      <c r="Q197" s="143">
        <v>0</v>
      </c>
      <c r="R197" s="143">
        <f t="shared" si="32"/>
        <v>0</v>
      </c>
      <c r="S197" s="143">
        <v>0</v>
      </c>
      <c r="T197" s="144">
        <f t="shared" si="33"/>
        <v>0</v>
      </c>
      <c r="AR197" s="14" t="s">
        <v>119</v>
      </c>
      <c r="AT197" s="14" t="s">
        <v>114</v>
      </c>
      <c r="AU197" s="14" t="s">
        <v>80</v>
      </c>
      <c r="AY197" s="14" t="s">
        <v>111</v>
      </c>
      <c r="BE197" s="145">
        <f t="shared" si="34"/>
        <v>0</v>
      </c>
      <c r="BF197" s="145">
        <f t="shared" si="35"/>
        <v>0</v>
      </c>
      <c r="BG197" s="145">
        <f t="shared" si="36"/>
        <v>0</v>
      </c>
      <c r="BH197" s="145">
        <f t="shared" si="37"/>
        <v>0</v>
      </c>
      <c r="BI197" s="145">
        <f t="shared" si="38"/>
        <v>0</v>
      </c>
      <c r="BJ197" s="14" t="s">
        <v>78</v>
      </c>
      <c r="BK197" s="145">
        <f t="shared" si="39"/>
        <v>0</v>
      </c>
      <c r="BL197" s="14" t="s">
        <v>119</v>
      </c>
      <c r="BM197" s="14" t="s">
        <v>476</v>
      </c>
    </row>
    <row r="198" spans="2:65" s="11" customFormat="1" ht="11.25">
      <c r="B198" s="156"/>
      <c r="D198" s="157" t="s">
        <v>202</v>
      </c>
      <c r="F198" s="158" t="s">
        <v>477</v>
      </c>
      <c r="H198" s="159">
        <v>3.798</v>
      </c>
      <c r="I198" s="160"/>
      <c r="L198" s="156"/>
      <c r="M198" s="161"/>
      <c r="N198" s="162"/>
      <c r="O198" s="162"/>
      <c r="P198" s="162"/>
      <c r="Q198" s="162"/>
      <c r="R198" s="162"/>
      <c r="S198" s="162"/>
      <c r="T198" s="163"/>
      <c r="AT198" s="164" t="s">
        <v>202</v>
      </c>
      <c r="AU198" s="164" t="s">
        <v>80</v>
      </c>
      <c r="AV198" s="11" t="s">
        <v>80</v>
      </c>
      <c r="AW198" s="11" t="s">
        <v>3</v>
      </c>
      <c r="AX198" s="11" t="s">
        <v>78</v>
      </c>
      <c r="AY198" s="164" t="s">
        <v>111</v>
      </c>
    </row>
    <row r="199" spans="2:65" s="10" customFormat="1" ht="22.9" customHeight="1">
      <c r="B199" s="120"/>
      <c r="D199" s="121" t="s">
        <v>70</v>
      </c>
      <c r="E199" s="131" t="s">
        <v>478</v>
      </c>
      <c r="F199" s="131" t="s">
        <v>479</v>
      </c>
      <c r="I199" s="123"/>
      <c r="J199" s="132">
        <f>BK199</f>
        <v>0</v>
      </c>
      <c r="L199" s="120"/>
      <c r="M199" s="125"/>
      <c r="N199" s="126"/>
      <c r="O199" s="126"/>
      <c r="P199" s="127">
        <f>SUM(P200:P206)</f>
        <v>0</v>
      </c>
      <c r="Q199" s="126"/>
      <c r="R199" s="127">
        <f>SUM(R200:R206)</f>
        <v>2.2877999999999999E-2</v>
      </c>
      <c r="S199" s="126"/>
      <c r="T199" s="128">
        <f>SUM(T200:T206)</f>
        <v>0</v>
      </c>
      <c r="AR199" s="121" t="s">
        <v>80</v>
      </c>
      <c r="AT199" s="129" t="s">
        <v>70</v>
      </c>
      <c r="AU199" s="129" t="s">
        <v>78</v>
      </c>
      <c r="AY199" s="121" t="s">
        <v>111</v>
      </c>
      <c r="BK199" s="130">
        <f>SUM(BK200:BK206)</f>
        <v>0</v>
      </c>
    </row>
    <row r="200" spans="2:65" s="1" customFormat="1" ht="16.5" customHeight="1">
      <c r="B200" s="133"/>
      <c r="C200" s="134" t="s">
        <v>480</v>
      </c>
      <c r="D200" s="134" t="s">
        <v>114</v>
      </c>
      <c r="E200" s="135" t="s">
        <v>481</v>
      </c>
      <c r="F200" s="136" t="s">
        <v>482</v>
      </c>
      <c r="G200" s="137" t="s">
        <v>389</v>
      </c>
      <c r="H200" s="138">
        <v>27.9</v>
      </c>
      <c r="I200" s="139"/>
      <c r="J200" s="140">
        <f t="shared" ref="J200:J206" si="40">ROUND(I200*H200,2)</f>
        <v>0</v>
      </c>
      <c r="K200" s="136" t="s">
        <v>118</v>
      </c>
      <c r="L200" s="28"/>
      <c r="M200" s="141" t="s">
        <v>1</v>
      </c>
      <c r="N200" s="142" t="s">
        <v>42</v>
      </c>
      <c r="O200" s="47"/>
      <c r="P200" s="143">
        <f t="shared" ref="P200:P206" si="41">O200*H200</f>
        <v>0</v>
      </c>
      <c r="Q200" s="143">
        <v>9.0000000000000006E-5</v>
      </c>
      <c r="R200" s="143">
        <f t="shared" ref="R200:R206" si="42">Q200*H200</f>
        <v>2.5110000000000002E-3</v>
      </c>
      <c r="S200" s="143">
        <v>0</v>
      </c>
      <c r="T200" s="144">
        <f t="shared" ref="T200:T206" si="43">S200*H200</f>
        <v>0</v>
      </c>
      <c r="AR200" s="14" t="s">
        <v>119</v>
      </c>
      <c r="AT200" s="14" t="s">
        <v>114</v>
      </c>
      <c r="AU200" s="14" t="s">
        <v>80</v>
      </c>
      <c r="AY200" s="14" t="s">
        <v>111</v>
      </c>
      <c r="BE200" s="145">
        <f t="shared" ref="BE200:BE206" si="44">IF(N200="základní",J200,0)</f>
        <v>0</v>
      </c>
      <c r="BF200" s="145">
        <f t="shared" ref="BF200:BF206" si="45">IF(N200="snížená",J200,0)</f>
        <v>0</v>
      </c>
      <c r="BG200" s="145">
        <f t="shared" ref="BG200:BG206" si="46">IF(N200="zákl. přenesená",J200,0)</f>
        <v>0</v>
      </c>
      <c r="BH200" s="145">
        <f t="shared" ref="BH200:BH206" si="47">IF(N200="sníž. přenesená",J200,0)</f>
        <v>0</v>
      </c>
      <c r="BI200" s="145">
        <f t="shared" ref="BI200:BI206" si="48">IF(N200="nulová",J200,0)</f>
        <v>0</v>
      </c>
      <c r="BJ200" s="14" t="s">
        <v>78</v>
      </c>
      <c r="BK200" s="145">
        <f t="shared" ref="BK200:BK206" si="49">ROUND(I200*H200,2)</f>
        <v>0</v>
      </c>
      <c r="BL200" s="14" t="s">
        <v>119</v>
      </c>
      <c r="BM200" s="14" t="s">
        <v>483</v>
      </c>
    </row>
    <row r="201" spans="2:65" s="1" customFormat="1" ht="16.5" customHeight="1">
      <c r="B201" s="133"/>
      <c r="C201" s="134" t="s">
        <v>484</v>
      </c>
      <c r="D201" s="134" t="s">
        <v>114</v>
      </c>
      <c r="E201" s="135" t="s">
        <v>485</v>
      </c>
      <c r="F201" s="136" t="s">
        <v>486</v>
      </c>
      <c r="G201" s="137" t="s">
        <v>389</v>
      </c>
      <c r="H201" s="138">
        <v>27.9</v>
      </c>
      <c r="I201" s="139"/>
      <c r="J201" s="140">
        <f t="shared" si="40"/>
        <v>0</v>
      </c>
      <c r="K201" s="136" t="s">
        <v>118</v>
      </c>
      <c r="L201" s="28"/>
      <c r="M201" s="141" t="s">
        <v>1</v>
      </c>
      <c r="N201" s="142" t="s">
        <v>42</v>
      </c>
      <c r="O201" s="47"/>
      <c r="P201" s="143">
        <f t="shared" si="41"/>
        <v>0</v>
      </c>
      <c r="Q201" s="143">
        <v>9.0000000000000006E-5</v>
      </c>
      <c r="R201" s="143">
        <f t="shared" si="42"/>
        <v>2.5110000000000002E-3</v>
      </c>
      <c r="S201" s="143">
        <v>0</v>
      </c>
      <c r="T201" s="144">
        <f t="shared" si="43"/>
        <v>0</v>
      </c>
      <c r="AR201" s="14" t="s">
        <v>119</v>
      </c>
      <c r="AT201" s="14" t="s">
        <v>114</v>
      </c>
      <c r="AU201" s="14" t="s">
        <v>80</v>
      </c>
      <c r="AY201" s="14" t="s">
        <v>111</v>
      </c>
      <c r="BE201" s="145">
        <f t="shared" si="44"/>
        <v>0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4" t="s">
        <v>78</v>
      </c>
      <c r="BK201" s="145">
        <f t="shared" si="49"/>
        <v>0</v>
      </c>
      <c r="BL201" s="14" t="s">
        <v>119</v>
      </c>
      <c r="BM201" s="14" t="s">
        <v>487</v>
      </c>
    </row>
    <row r="202" spans="2:65" s="1" customFormat="1" ht="16.5" customHeight="1">
      <c r="B202" s="133"/>
      <c r="C202" s="134" t="s">
        <v>488</v>
      </c>
      <c r="D202" s="134" t="s">
        <v>114</v>
      </c>
      <c r="E202" s="135" t="s">
        <v>489</v>
      </c>
      <c r="F202" s="136" t="s">
        <v>490</v>
      </c>
      <c r="G202" s="137" t="s">
        <v>389</v>
      </c>
      <c r="H202" s="138">
        <v>27.9</v>
      </c>
      <c r="I202" s="139"/>
      <c r="J202" s="140">
        <f t="shared" si="40"/>
        <v>0</v>
      </c>
      <c r="K202" s="136" t="s">
        <v>118</v>
      </c>
      <c r="L202" s="28"/>
      <c r="M202" s="141" t="s">
        <v>1</v>
      </c>
      <c r="N202" s="142" t="s">
        <v>42</v>
      </c>
      <c r="O202" s="47"/>
      <c r="P202" s="143">
        <f t="shared" si="41"/>
        <v>0</v>
      </c>
      <c r="Q202" s="143">
        <v>0</v>
      </c>
      <c r="R202" s="143">
        <f t="shared" si="42"/>
        <v>0</v>
      </c>
      <c r="S202" s="143">
        <v>0</v>
      </c>
      <c r="T202" s="144">
        <f t="shared" si="43"/>
        <v>0</v>
      </c>
      <c r="AR202" s="14" t="s">
        <v>119</v>
      </c>
      <c r="AT202" s="14" t="s">
        <v>114</v>
      </c>
      <c r="AU202" s="14" t="s">
        <v>80</v>
      </c>
      <c r="AY202" s="14" t="s">
        <v>111</v>
      </c>
      <c r="BE202" s="145">
        <f t="shared" si="44"/>
        <v>0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4" t="s">
        <v>78</v>
      </c>
      <c r="BK202" s="145">
        <f t="shared" si="49"/>
        <v>0</v>
      </c>
      <c r="BL202" s="14" t="s">
        <v>119</v>
      </c>
      <c r="BM202" s="14" t="s">
        <v>491</v>
      </c>
    </row>
    <row r="203" spans="2:65" s="1" customFormat="1" ht="16.5" customHeight="1">
      <c r="B203" s="133"/>
      <c r="C203" s="134" t="s">
        <v>492</v>
      </c>
      <c r="D203" s="134" t="s">
        <v>114</v>
      </c>
      <c r="E203" s="135" t="s">
        <v>493</v>
      </c>
      <c r="F203" s="136" t="s">
        <v>494</v>
      </c>
      <c r="G203" s="137" t="s">
        <v>389</v>
      </c>
      <c r="H203" s="138">
        <v>27.9</v>
      </c>
      <c r="I203" s="139"/>
      <c r="J203" s="140">
        <f t="shared" si="40"/>
        <v>0</v>
      </c>
      <c r="K203" s="136" t="s">
        <v>118</v>
      </c>
      <c r="L203" s="28"/>
      <c r="M203" s="141" t="s">
        <v>1</v>
      </c>
      <c r="N203" s="142" t="s">
        <v>42</v>
      </c>
      <c r="O203" s="47"/>
      <c r="P203" s="143">
        <f t="shared" si="41"/>
        <v>0</v>
      </c>
      <c r="Q203" s="143">
        <v>4.0000000000000003E-5</v>
      </c>
      <c r="R203" s="143">
        <f t="shared" si="42"/>
        <v>1.116E-3</v>
      </c>
      <c r="S203" s="143">
        <v>0</v>
      </c>
      <c r="T203" s="144">
        <f t="shared" si="43"/>
        <v>0</v>
      </c>
      <c r="AR203" s="14" t="s">
        <v>119</v>
      </c>
      <c r="AT203" s="14" t="s">
        <v>114</v>
      </c>
      <c r="AU203" s="14" t="s">
        <v>80</v>
      </c>
      <c r="AY203" s="14" t="s">
        <v>111</v>
      </c>
      <c r="BE203" s="145">
        <f t="shared" si="44"/>
        <v>0</v>
      </c>
      <c r="BF203" s="145">
        <f t="shared" si="45"/>
        <v>0</v>
      </c>
      <c r="BG203" s="145">
        <f t="shared" si="46"/>
        <v>0</v>
      </c>
      <c r="BH203" s="145">
        <f t="shared" si="47"/>
        <v>0</v>
      </c>
      <c r="BI203" s="145">
        <f t="shared" si="48"/>
        <v>0</v>
      </c>
      <c r="BJ203" s="14" t="s">
        <v>78</v>
      </c>
      <c r="BK203" s="145">
        <f t="shared" si="49"/>
        <v>0</v>
      </c>
      <c r="BL203" s="14" t="s">
        <v>119</v>
      </c>
      <c r="BM203" s="14" t="s">
        <v>495</v>
      </c>
    </row>
    <row r="204" spans="2:65" s="1" customFormat="1" ht="16.5" customHeight="1">
      <c r="B204" s="133"/>
      <c r="C204" s="134" t="s">
        <v>496</v>
      </c>
      <c r="D204" s="134" t="s">
        <v>114</v>
      </c>
      <c r="E204" s="135" t="s">
        <v>497</v>
      </c>
      <c r="F204" s="136" t="s">
        <v>498</v>
      </c>
      <c r="G204" s="137" t="s">
        <v>389</v>
      </c>
      <c r="H204" s="138">
        <v>27.9</v>
      </c>
      <c r="I204" s="139"/>
      <c r="J204" s="140">
        <f t="shared" si="40"/>
        <v>0</v>
      </c>
      <c r="K204" s="136" t="s">
        <v>118</v>
      </c>
      <c r="L204" s="28"/>
      <c r="M204" s="141" t="s">
        <v>1</v>
      </c>
      <c r="N204" s="142" t="s">
        <v>42</v>
      </c>
      <c r="O204" s="47"/>
      <c r="P204" s="143">
        <f t="shared" si="41"/>
        <v>0</v>
      </c>
      <c r="Q204" s="143">
        <v>0</v>
      </c>
      <c r="R204" s="143">
        <f t="shared" si="42"/>
        <v>0</v>
      </c>
      <c r="S204" s="143">
        <v>0</v>
      </c>
      <c r="T204" s="144">
        <f t="shared" si="43"/>
        <v>0</v>
      </c>
      <c r="AR204" s="14" t="s">
        <v>119</v>
      </c>
      <c r="AT204" s="14" t="s">
        <v>114</v>
      </c>
      <c r="AU204" s="14" t="s">
        <v>80</v>
      </c>
      <c r="AY204" s="14" t="s">
        <v>111</v>
      </c>
      <c r="BE204" s="145">
        <f t="shared" si="44"/>
        <v>0</v>
      </c>
      <c r="BF204" s="145">
        <f t="shared" si="45"/>
        <v>0</v>
      </c>
      <c r="BG204" s="145">
        <f t="shared" si="46"/>
        <v>0</v>
      </c>
      <c r="BH204" s="145">
        <f t="shared" si="47"/>
        <v>0</v>
      </c>
      <c r="BI204" s="145">
        <f t="shared" si="48"/>
        <v>0</v>
      </c>
      <c r="BJ204" s="14" t="s">
        <v>78</v>
      </c>
      <c r="BK204" s="145">
        <f t="shared" si="49"/>
        <v>0</v>
      </c>
      <c r="BL204" s="14" t="s">
        <v>119</v>
      </c>
      <c r="BM204" s="14" t="s">
        <v>499</v>
      </c>
    </row>
    <row r="205" spans="2:65" s="1" customFormat="1" ht="16.5" customHeight="1">
      <c r="B205" s="133"/>
      <c r="C205" s="134" t="s">
        <v>500</v>
      </c>
      <c r="D205" s="134" t="s">
        <v>114</v>
      </c>
      <c r="E205" s="135" t="s">
        <v>501</v>
      </c>
      <c r="F205" s="136" t="s">
        <v>502</v>
      </c>
      <c r="G205" s="137" t="s">
        <v>389</v>
      </c>
      <c r="H205" s="138">
        <v>27.9</v>
      </c>
      <c r="I205" s="139"/>
      <c r="J205" s="140">
        <f t="shared" si="40"/>
        <v>0</v>
      </c>
      <c r="K205" s="136" t="s">
        <v>118</v>
      </c>
      <c r="L205" s="28"/>
      <c r="M205" s="141" t="s">
        <v>1</v>
      </c>
      <c r="N205" s="142" t="s">
        <v>42</v>
      </c>
      <c r="O205" s="47"/>
      <c r="P205" s="143">
        <f t="shared" si="41"/>
        <v>0</v>
      </c>
      <c r="Q205" s="143">
        <v>1.7000000000000001E-4</v>
      </c>
      <c r="R205" s="143">
        <f t="shared" si="42"/>
        <v>4.7429999999999998E-3</v>
      </c>
      <c r="S205" s="143">
        <v>0</v>
      </c>
      <c r="T205" s="144">
        <f t="shared" si="43"/>
        <v>0</v>
      </c>
      <c r="AR205" s="14" t="s">
        <v>119</v>
      </c>
      <c r="AT205" s="14" t="s">
        <v>114</v>
      </c>
      <c r="AU205" s="14" t="s">
        <v>80</v>
      </c>
      <c r="AY205" s="14" t="s">
        <v>111</v>
      </c>
      <c r="BE205" s="145">
        <f t="shared" si="44"/>
        <v>0</v>
      </c>
      <c r="BF205" s="145">
        <f t="shared" si="45"/>
        <v>0</v>
      </c>
      <c r="BG205" s="145">
        <f t="shared" si="46"/>
        <v>0</v>
      </c>
      <c r="BH205" s="145">
        <f t="shared" si="47"/>
        <v>0</v>
      </c>
      <c r="BI205" s="145">
        <f t="shared" si="48"/>
        <v>0</v>
      </c>
      <c r="BJ205" s="14" t="s">
        <v>78</v>
      </c>
      <c r="BK205" s="145">
        <f t="shared" si="49"/>
        <v>0</v>
      </c>
      <c r="BL205" s="14" t="s">
        <v>119</v>
      </c>
      <c r="BM205" s="14" t="s">
        <v>503</v>
      </c>
    </row>
    <row r="206" spans="2:65" s="1" customFormat="1" ht="16.5" customHeight="1">
      <c r="B206" s="133"/>
      <c r="C206" s="134" t="s">
        <v>504</v>
      </c>
      <c r="D206" s="134" t="s">
        <v>114</v>
      </c>
      <c r="E206" s="135" t="s">
        <v>505</v>
      </c>
      <c r="F206" s="136" t="s">
        <v>506</v>
      </c>
      <c r="G206" s="137" t="s">
        <v>389</v>
      </c>
      <c r="H206" s="138">
        <v>27.9</v>
      </c>
      <c r="I206" s="139"/>
      <c r="J206" s="140">
        <f t="shared" si="40"/>
        <v>0</v>
      </c>
      <c r="K206" s="136" t="s">
        <v>118</v>
      </c>
      <c r="L206" s="28"/>
      <c r="M206" s="141" t="s">
        <v>1</v>
      </c>
      <c r="N206" s="142" t="s">
        <v>42</v>
      </c>
      <c r="O206" s="47"/>
      <c r="P206" s="143">
        <f t="shared" si="41"/>
        <v>0</v>
      </c>
      <c r="Q206" s="143">
        <v>4.2999999999999999E-4</v>
      </c>
      <c r="R206" s="143">
        <f t="shared" si="42"/>
        <v>1.1996999999999999E-2</v>
      </c>
      <c r="S206" s="143">
        <v>0</v>
      </c>
      <c r="T206" s="144">
        <f t="shared" si="43"/>
        <v>0</v>
      </c>
      <c r="AR206" s="14" t="s">
        <v>119</v>
      </c>
      <c r="AT206" s="14" t="s">
        <v>114</v>
      </c>
      <c r="AU206" s="14" t="s">
        <v>80</v>
      </c>
      <c r="AY206" s="14" t="s">
        <v>111</v>
      </c>
      <c r="BE206" s="145">
        <f t="shared" si="44"/>
        <v>0</v>
      </c>
      <c r="BF206" s="145">
        <f t="shared" si="45"/>
        <v>0</v>
      </c>
      <c r="BG206" s="145">
        <f t="shared" si="46"/>
        <v>0</v>
      </c>
      <c r="BH206" s="145">
        <f t="shared" si="47"/>
        <v>0</v>
      </c>
      <c r="BI206" s="145">
        <f t="shared" si="48"/>
        <v>0</v>
      </c>
      <c r="BJ206" s="14" t="s">
        <v>78</v>
      </c>
      <c r="BK206" s="145">
        <f t="shared" si="49"/>
        <v>0</v>
      </c>
      <c r="BL206" s="14" t="s">
        <v>119</v>
      </c>
      <c r="BM206" s="14" t="s">
        <v>507</v>
      </c>
    </row>
    <row r="207" spans="2:65" s="10" customFormat="1" ht="25.9" customHeight="1">
      <c r="B207" s="120"/>
      <c r="D207" s="121" t="s">
        <v>70</v>
      </c>
      <c r="E207" s="122" t="s">
        <v>508</v>
      </c>
      <c r="F207" s="122" t="s">
        <v>509</v>
      </c>
      <c r="I207" s="123"/>
      <c r="J207" s="124">
        <f>BK207</f>
        <v>0</v>
      </c>
      <c r="L207" s="120"/>
      <c r="M207" s="125"/>
      <c r="N207" s="126"/>
      <c r="O207" s="126"/>
      <c r="P207" s="127">
        <f>SUM(P208:P209)</f>
        <v>0</v>
      </c>
      <c r="Q207" s="126"/>
      <c r="R207" s="127">
        <f>SUM(R208:R209)</f>
        <v>0</v>
      </c>
      <c r="S207" s="126"/>
      <c r="T207" s="128">
        <f>SUM(T208:T209)</f>
        <v>0</v>
      </c>
      <c r="AR207" s="121" t="s">
        <v>131</v>
      </c>
      <c r="AT207" s="129" t="s">
        <v>70</v>
      </c>
      <c r="AU207" s="129" t="s">
        <v>71</v>
      </c>
      <c r="AY207" s="121" t="s">
        <v>111</v>
      </c>
      <c r="BK207" s="130">
        <f>SUM(BK208:BK209)</f>
        <v>0</v>
      </c>
    </row>
    <row r="208" spans="2:65" s="1" customFormat="1" ht="16.5" customHeight="1">
      <c r="B208" s="133"/>
      <c r="C208" s="134" t="s">
        <v>510</v>
      </c>
      <c r="D208" s="134" t="s">
        <v>114</v>
      </c>
      <c r="E208" s="135" t="s">
        <v>511</v>
      </c>
      <c r="F208" s="136" t="s">
        <v>512</v>
      </c>
      <c r="G208" s="137" t="s">
        <v>513</v>
      </c>
      <c r="H208" s="138">
        <v>48</v>
      </c>
      <c r="I208" s="139"/>
      <c r="J208" s="140">
        <f>ROUND(I208*H208,2)</f>
        <v>0</v>
      </c>
      <c r="K208" s="136" t="s">
        <v>118</v>
      </c>
      <c r="L208" s="28"/>
      <c r="M208" s="141" t="s">
        <v>1</v>
      </c>
      <c r="N208" s="142" t="s">
        <v>42</v>
      </c>
      <c r="O208" s="47"/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" t="s">
        <v>514</v>
      </c>
      <c r="AT208" s="14" t="s">
        <v>114</v>
      </c>
      <c r="AU208" s="14" t="s">
        <v>78</v>
      </c>
      <c r="AY208" s="14" t="s">
        <v>111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4" t="s">
        <v>78</v>
      </c>
      <c r="BK208" s="145">
        <f>ROUND(I208*H208,2)</f>
        <v>0</v>
      </c>
      <c r="BL208" s="14" t="s">
        <v>514</v>
      </c>
      <c r="BM208" s="14" t="s">
        <v>515</v>
      </c>
    </row>
    <row r="209" spans="2:65" s="1" customFormat="1" ht="16.5" customHeight="1">
      <c r="B209" s="133"/>
      <c r="C209" s="146" t="s">
        <v>516</v>
      </c>
      <c r="D209" s="146" t="s">
        <v>126</v>
      </c>
      <c r="E209" s="147" t="s">
        <v>517</v>
      </c>
      <c r="F209" s="148" t="s">
        <v>518</v>
      </c>
      <c r="G209" s="149" t="s">
        <v>513</v>
      </c>
      <c r="H209" s="150">
        <v>24</v>
      </c>
      <c r="I209" s="151"/>
      <c r="J209" s="152">
        <f>ROUND(I209*H209,2)</f>
        <v>0</v>
      </c>
      <c r="K209" s="148" t="s">
        <v>1</v>
      </c>
      <c r="L209" s="153"/>
      <c r="M209" s="172" t="s">
        <v>1</v>
      </c>
      <c r="N209" s="173" t="s">
        <v>42</v>
      </c>
      <c r="O209" s="174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AR209" s="14" t="s">
        <v>514</v>
      </c>
      <c r="AT209" s="14" t="s">
        <v>126</v>
      </c>
      <c r="AU209" s="14" t="s">
        <v>78</v>
      </c>
      <c r="AY209" s="14" t="s">
        <v>111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4" t="s">
        <v>78</v>
      </c>
      <c r="BK209" s="145">
        <f>ROUND(I209*H209,2)</f>
        <v>0</v>
      </c>
      <c r="BL209" s="14" t="s">
        <v>514</v>
      </c>
      <c r="BM209" s="14" t="s">
        <v>519</v>
      </c>
    </row>
    <row r="210" spans="2:65" s="1" customFormat="1" ht="6.95" customHeight="1">
      <c r="B210" s="37"/>
      <c r="C210" s="38"/>
      <c r="D210" s="38"/>
      <c r="E210" s="38"/>
      <c r="F210" s="38"/>
      <c r="G210" s="38"/>
      <c r="H210" s="38"/>
      <c r="I210" s="94"/>
      <c r="J210" s="38"/>
      <c r="K210" s="38"/>
      <c r="L210" s="28"/>
    </row>
  </sheetData>
  <autoFilter ref="C86:K209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D.1.4.b - Vytápění - Opra...</vt:lpstr>
      <vt:lpstr>'D.1.4.b - Vytápění - Opra...'!Názvy_tisku</vt:lpstr>
      <vt:lpstr>'Rekapitulace stavby'!Názvy_tisku</vt:lpstr>
      <vt:lpstr>'D.1.4.b - Vytápění - Opra...'!Oblast_tisku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sosolik</dc:creator>
  <cp:lastModifiedBy>Šošolík</cp:lastModifiedBy>
  <dcterms:created xsi:type="dcterms:W3CDTF">2024-06-19T08:43:16Z</dcterms:created>
  <dcterms:modified xsi:type="dcterms:W3CDTF">2024-06-19T09:13:50Z</dcterms:modified>
</cp:coreProperties>
</file>