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-120" yWindow="-120" windowWidth="17400" windowHeight="13080" firstSheet="1" activeTab="1"/>
  </bookViews>
  <sheets>
    <sheet name="Pokyny pro vyplnění" sheetId="11" r:id="rId1"/>
    <sheet name="Stavba" sheetId="1" r:id="rId2"/>
    <sheet name="VzorPolozky" sheetId="10" state="hidden" r:id="rId3"/>
    <sheet name="Stavební část" sheetId="12" r:id="rId4"/>
    <sheet name="ZTI" sheetId="13" r:id="rId5"/>
    <sheet name="ÚT" sheetId="14" r:id="rId6"/>
    <sheet name="EI" sheetId="15" r:id="rId7"/>
    <sheet name="Plyn" sheetId="16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5" hidden="1">ÚT!$C$86:$K$209</definedName>
    <definedName name="_xlnm._FilterDatabase" localSheetId="4" hidden="1">ZTI!$C$83:$K$197</definedName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'Stavební část'!$1:$7</definedName>
    <definedName name="_xlnm.Print_Titles" localSheetId="5">ÚT!$86:$86</definedName>
    <definedName name="_xlnm.Print_Titles" localSheetId="4">ZTI!$83:$83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1">Stavba!$A$1:$J$86</definedName>
    <definedName name="_xlnm.Print_Area" localSheetId="3">'Stavební část'!$A$1:$Y$494</definedName>
    <definedName name="_xlnm.Print_Area" localSheetId="5">ÚT!$C$4:$J$39,ÚT!$C$45:$J$68,ÚT!$C$74:$K$209</definedName>
    <definedName name="_xlnm.Print_Area" localSheetId="4">ZTI!$C$4:$J$39,ZTI!$C$45:$J$65,ZTI!$C$71:$K$197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K13" i="16"/>
  <c r="K14"/>
  <c r="K15"/>
  <c r="K16"/>
  <c r="K17"/>
  <c r="K18"/>
  <c r="K19"/>
  <c r="K20"/>
  <c r="K21"/>
  <c r="K22"/>
  <c r="K12"/>
  <c r="K24"/>
  <c r="K25"/>
  <c r="K23"/>
  <c r="K27"/>
  <c r="K26"/>
  <c r="K28"/>
  <c r="I85" i="1"/>
  <c r="F52"/>
  <c r="Y13" i="16"/>
  <c r="Y14"/>
  <c r="Y15"/>
  <c r="Y16"/>
  <c r="Y17"/>
  <c r="Y18"/>
  <c r="Y19"/>
  <c r="Y20"/>
  <c r="Y21"/>
  <c r="Y22"/>
  <c r="Y24"/>
  <c r="Y25"/>
  <c r="AL27"/>
  <c r="BE27"/>
  <c r="Y27"/>
  <c r="Z13"/>
  <c r="Z14"/>
  <c r="Z15"/>
  <c r="Z16"/>
  <c r="Z17"/>
  <c r="Z18"/>
  <c r="Z19"/>
  <c r="Z20"/>
  <c r="Z21"/>
  <c r="Z22"/>
  <c r="Z24"/>
  <c r="Z25"/>
  <c r="AM27"/>
  <c r="BF27"/>
  <c r="Z27"/>
  <c r="AL13"/>
  <c r="BE13"/>
  <c r="AA13"/>
  <c r="AL14"/>
  <c r="BE14"/>
  <c r="AA14"/>
  <c r="AL15"/>
  <c r="BE15"/>
  <c r="AA15"/>
  <c r="AL16"/>
  <c r="BE16"/>
  <c r="AA16"/>
  <c r="AL17"/>
  <c r="BE17"/>
  <c r="AA17"/>
  <c r="AA18"/>
  <c r="AL19"/>
  <c r="BE19"/>
  <c r="AA19"/>
  <c r="AL20"/>
  <c r="BE20"/>
  <c r="AA20"/>
  <c r="AL21"/>
  <c r="BE21"/>
  <c r="AA21"/>
  <c r="AL22"/>
  <c r="BE22"/>
  <c r="AA22"/>
  <c r="AL24"/>
  <c r="BE24"/>
  <c r="AA24"/>
  <c r="AL25"/>
  <c r="BE25"/>
  <c r="AA25"/>
  <c r="AA27"/>
  <c r="AM13"/>
  <c r="BF13"/>
  <c r="AB13"/>
  <c r="AM14"/>
  <c r="BF14"/>
  <c r="AB14"/>
  <c r="AM15"/>
  <c r="BF15"/>
  <c r="AB15"/>
  <c r="AM16"/>
  <c r="BF16"/>
  <c r="AB16"/>
  <c r="AM17"/>
  <c r="BF17"/>
  <c r="AB17"/>
  <c r="AB18"/>
  <c r="AM19"/>
  <c r="BF19"/>
  <c r="AB19"/>
  <c r="AM20"/>
  <c r="BF20"/>
  <c r="AB20"/>
  <c r="AM21"/>
  <c r="BF21"/>
  <c r="AB21"/>
  <c r="AM22"/>
  <c r="BF22"/>
  <c r="AB22"/>
  <c r="AM24"/>
  <c r="BF24"/>
  <c r="AB24"/>
  <c r="AM25"/>
  <c r="BF25"/>
  <c r="AB25"/>
  <c r="AB27"/>
  <c r="AC13"/>
  <c r="AC14"/>
  <c r="AC15"/>
  <c r="AC16"/>
  <c r="AC17"/>
  <c r="AL18"/>
  <c r="BE18"/>
  <c r="AC18"/>
  <c r="AC19"/>
  <c r="AC20"/>
  <c r="AC21"/>
  <c r="AC22"/>
  <c r="AC24"/>
  <c r="AC25"/>
  <c r="AC27"/>
  <c r="AD13"/>
  <c r="AD14"/>
  <c r="AD15"/>
  <c r="AD16"/>
  <c r="AD17"/>
  <c r="AM18"/>
  <c r="BF18"/>
  <c r="AD18"/>
  <c r="AD19"/>
  <c r="AD20"/>
  <c r="AD21"/>
  <c r="AD22"/>
  <c r="AD24"/>
  <c r="AD25"/>
  <c r="AD27"/>
  <c r="AE13"/>
  <c r="AE14"/>
  <c r="AE15"/>
  <c r="AE16"/>
  <c r="AE17"/>
  <c r="AE18"/>
  <c r="AE19"/>
  <c r="AE20"/>
  <c r="AE21"/>
  <c r="AE22"/>
  <c r="AE24"/>
  <c r="AE25"/>
  <c r="AE27"/>
  <c r="W13"/>
  <c r="W14"/>
  <c r="W15"/>
  <c r="W16"/>
  <c r="W17"/>
  <c r="W18"/>
  <c r="W19"/>
  <c r="W20"/>
  <c r="W21"/>
  <c r="W22"/>
  <c r="W24"/>
  <c r="W25"/>
  <c r="W27"/>
  <c r="AG13"/>
  <c r="AG14"/>
  <c r="AG15"/>
  <c r="AG16"/>
  <c r="AG17"/>
  <c r="AG18"/>
  <c r="AG19"/>
  <c r="AG20"/>
  <c r="AG21"/>
  <c r="AG22"/>
  <c r="AG24"/>
  <c r="AG25"/>
  <c r="AG27"/>
  <c r="AH13"/>
  <c r="AH14"/>
  <c r="AH15"/>
  <c r="AH16"/>
  <c r="AH17"/>
  <c r="AH18"/>
  <c r="AH19"/>
  <c r="AH20"/>
  <c r="AH21"/>
  <c r="AH22"/>
  <c r="AH24"/>
  <c r="AH25"/>
  <c r="AH27"/>
  <c r="AI13"/>
  <c r="AI14"/>
  <c r="AI15"/>
  <c r="AI16"/>
  <c r="AI17"/>
  <c r="AI18"/>
  <c r="AI19"/>
  <c r="AI20"/>
  <c r="AI21"/>
  <c r="AI22"/>
  <c r="AI24"/>
  <c r="AI25"/>
  <c r="AI27"/>
  <c r="I13"/>
  <c r="I14"/>
  <c r="I15"/>
  <c r="I16"/>
  <c r="I17"/>
  <c r="I18"/>
  <c r="I19"/>
  <c r="I20"/>
  <c r="I21"/>
  <c r="I22"/>
  <c r="I12"/>
  <c r="J13"/>
  <c r="J14"/>
  <c r="J15"/>
  <c r="J16"/>
  <c r="J17"/>
  <c r="J18"/>
  <c r="J19"/>
  <c r="J20"/>
  <c r="J21"/>
  <c r="J22"/>
  <c r="J12"/>
  <c r="AP12"/>
  <c r="AQ12"/>
  <c r="AR12"/>
  <c r="AT13"/>
  <c r="AU13"/>
  <c r="AS13"/>
  <c r="AZ13"/>
  <c r="BA13"/>
  <c r="BC13"/>
  <c r="BG13"/>
  <c r="AT14"/>
  <c r="AU14"/>
  <c r="AS14"/>
  <c r="AZ14"/>
  <c r="BA14"/>
  <c r="BC14"/>
  <c r="BG14"/>
  <c r="AT15"/>
  <c r="AU15"/>
  <c r="AS15"/>
  <c r="AZ15"/>
  <c r="BA15"/>
  <c r="BC15"/>
  <c r="BG15"/>
  <c r="AT16"/>
  <c r="AU16"/>
  <c r="AS16"/>
  <c r="AZ16"/>
  <c r="BA16"/>
  <c r="BC16"/>
  <c r="BG16"/>
  <c r="AT17"/>
  <c r="AU17"/>
  <c r="AS17"/>
  <c r="AZ17"/>
  <c r="BA17"/>
  <c r="BC17"/>
  <c r="BG17"/>
  <c r="AT18"/>
  <c r="AU18"/>
  <c r="AS18"/>
  <c r="AZ18"/>
  <c r="BA18"/>
  <c r="BC18"/>
  <c r="BG18"/>
  <c r="AT19"/>
  <c r="AU19"/>
  <c r="AS19"/>
  <c r="AZ19"/>
  <c r="BA19"/>
  <c r="BC19"/>
  <c r="BG19"/>
  <c r="AT20"/>
  <c r="AU20"/>
  <c r="AS20"/>
  <c r="AZ20"/>
  <c r="BA20"/>
  <c r="BC20"/>
  <c r="BG20"/>
  <c r="AT21"/>
  <c r="AU21"/>
  <c r="AS21"/>
  <c r="AZ21"/>
  <c r="BA21"/>
  <c r="BC21"/>
  <c r="BG21"/>
  <c r="AT22"/>
  <c r="AU22"/>
  <c r="AS22"/>
  <c r="AZ22"/>
  <c r="BA22"/>
  <c r="BC22"/>
  <c r="BG22"/>
  <c r="I24"/>
  <c r="I25"/>
  <c r="I23"/>
  <c r="J24"/>
  <c r="J25"/>
  <c r="J23"/>
  <c r="AP23"/>
  <c r="AQ23"/>
  <c r="AR23"/>
  <c r="AT24"/>
  <c r="AU24"/>
  <c r="AS24"/>
  <c r="AZ24"/>
  <c r="BA24"/>
  <c r="BC24"/>
  <c r="BG24"/>
  <c r="AT25"/>
  <c r="AU25"/>
  <c r="AS25"/>
  <c r="AZ25"/>
  <c r="BA25"/>
  <c r="BC25"/>
  <c r="BG25"/>
  <c r="I27"/>
  <c r="I26"/>
  <c r="J27"/>
  <c r="J26"/>
  <c r="AP26"/>
  <c r="AQ26"/>
  <c r="AR26"/>
  <c r="AT27"/>
  <c r="AU27"/>
  <c r="AS27"/>
  <c r="AZ27"/>
  <c r="BA27"/>
  <c r="BC27"/>
  <c r="BG27"/>
  <c r="G9" i="12"/>
  <c r="G11"/>
  <c r="G13"/>
  <c r="G16"/>
  <c r="G19"/>
  <c r="G22"/>
  <c r="G25"/>
  <c r="G29"/>
  <c r="G32"/>
  <c r="G35"/>
  <c r="G37"/>
  <c r="G41"/>
  <c r="G43"/>
  <c r="G47"/>
  <c r="G51"/>
  <c r="G55"/>
  <c r="G59"/>
  <c r="G62"/>
  <c r="G8"/>
  <c r="I60" i="1"/>
  <c r="G66" i="12"/>
  <c r="G68"/>
  <c r="G79"/>
  <c r="G81"/>
  <c r="G83"/>
  <c r="G85"/>
  <c r="G88"/>
  <c r="G96"/>
  <c r="G100"/>
  <c r="G102"/>
  <c r="G106"/>
  <c r="G112"/>
  <c r="G65"/>
  <c r="I61" i="1"/>
  <c r="G123" i="12"/>
  <c r="G126"/>
  <c r="G129"/>
  <c r="G131"/>
  <c r="G134"/>
  <c r="G136"/>
  <c r="G122"/>
  <c r="I62" i="1"/>
  <c r="G140" i="12"/>
  <c r="G142"/>
  <c r="G146"/>
  <c r="G149"/>
  <c r="G139"/>
  <c r="I63" i="1"/>
  <c r="G154" i="12"/>
  <c r="G156"/>
  <c r="G158"/>
  <c r="G160"/>
  <c r="G153"/>
  <c r="I64" i="1"/>
  <c r="G163" i="12"/>
  <c r="G162"/>
  <c r="I65" i="1"/>
  <c r="G167" i="12"/>
  <c r="G166"/>
  <c r="I66" i="1"/>
  <c r="G170" i="12"/>
  <c r="G172"/>
  <c r="G174"/>
  <c r="G176"/>
  <c r="G178"/>
  <c r="G180"/>
  <c r="G182"/>
  <c r="G184"/>
  <c r="G189"/>
  <c r="G191"/>
  <c r="G193"/>
  <c r="G195"/>
  <c r="G197"/>
  <c r="G199"/>
  <c r="G201"/>
  <c r="G203"/>
  <c r="G205"/>
  <c r="G207"/>
  <c r="G209"/>
  <c r="G211"/>
  <c r="G213"/>
  <c r="G215"/>
  <c r="G217"/>
  <c r="G219"/>
  <c r="G221"/>
  <c r="G223"/>
  <c r="G225"/>
  <c r="G227"/>
  <c r="G229"/>
  <c r="G231"/>
  <c r="G233"/>
  <c r="G235"/>
  <c r="G237"/>
  <c r="G244"/>
  <c r="G251"/>
  <c r="G253"/>
  <c r="G254"/>
  <c r="G255"/>
  <c r="G256"/>
  <c r="G257"/>
  <c r="G258"/>
  <c r="G169"/>
  <c r="I67" i="1"/>
  <c r="G260" i="12"/>
  <c r="G259"/>
  <c r="I68" i="1"/>
  <c r="I16"/>
  <c r="G262" i="12"/>
  <c r="G261"/>
  <c r="I69" i="1"/>
  <c r="I20"/>
  <c r="G265" i="12"/>
  <c r="G267"/>
  <c r="G269"/>
  <c r="G264"/>
  <c r="I70" i="1"/>
  <c r="I19"/>
  <c r="BK87" i="13"/>
  <c r="BK88"/>
  <c r="BK89"/>
  <c r="BK90"/>
  <c r="BK91"/>
  <c r="BK92"/>
  <c r="BK93"/>
  <c r="BK94"/>
  <c r="BK96"/>
  <c r="BK97"/>
  <c r="BK98"/>
  <c r="BK99"/>
  <c r="BK100"/>
  <c r="BK101"/>
  <c r="BK102"/>
  <c r="BK103"/>
  <c r="BK104"/>
  <c r="BK105"/>
  <c r="BK106"/>
  <c r="BK107"/>
  <c r="BK108"/>
  <c r="BK109"/>
  <c r="BK110"/>
  <c r="BK86"/>
  <c r="BK113"/>
  <c r="BK114"/>
  <c r="BK115"/>
  <c r="BK116"/>
  <c r="BK120"/>
  <c r="BK124"/>
  <c r="BK125"/>
  <c r="BK128"/>
  <c r="BK131"/>
  <c r="BK134"/>
  <c r="BK137"/>
  <c r="BK138"/>
  <c r="BK139"/>
  <c r="BK140"/>
  <c r="BK141"/>
  <c r="BK142"/>
  <c r="BK143"/>
  <c r="BK144"/>
  <c r="BK145"/>
  <c r="BK146"/>
  <c r="BK147"/>
  <c r="BK148"/>
  <c r="BK149"/>
  <c r="BK150"/>
  <c r="BK151"/>
  <c r="BK152"/>
  <c r="BK153"/>
  <c r="BK154"/>
  <c r="BK155"/>
  <c r="BK112"/>
  <c r="BK158"/>
  <c r="BK159"/>
  <c r="BK160"/>
  <c r="BK161"/>
  <c r="BK162"/>
  <c r="BK163"/>
  <c r="BK164"/>
  <c r="BK165"/>
  <c r="BK166"/>
  <c r="BK167"/>
  <c r="BK168"/>
  <c r="BK169"/>
  <c r="BK170"/>
  <c r="BK171"/>
  <c r="BK172"/>
  <c r="BK173"/>
  <c r="BK174"/>
  <c r="BK175"/>
  <c r="BK176"/>
  <c r="BK177"/>
  <c r="BK178"/>
  <c r="BK179"/>
  <c r="BK180"/>
  <c r="BK181"/>
  <c r="BK182"/>
  <c r="BK183"/>
  <c r="BK184"/>
  <c r="BK185"/>
  <c r="BK186"/>
  <c r="BK187"/>
  <c r="BK157"/>
  <c r="BK190"/>
  <c r="BK191"/>
  <c r="BK192"/>
  <c r="BK193"/>
  <c r="BK194"/>
  <c r="BK195"/>
  <c r="BK196"/>
  <c r="BK189"/>
  <c r="BK85"/>
  <c r="BK84"/>
  <c r="J84"/>
  <c r="I82" i="1"/>
  <c r="BK90" i="14"/>
  <c r="BK91"/>
  <c r="BK92"/>
  <c r="BK93"/>
  <c r="BK94"/>
  <c r="BK95"/>
  <c r="BK96"/>
  <c r="BK97"/>
  <c r="BK98"/>
  <c r="BK99"/>
  <c r="BK100"/>
  <c r="BK101"/>
  <c r="BK102"/>
  <c r="BK103"/>
  <c r="BK104"/>
  <c r="BK105"/>
  <c r="BK106"/>
  <c r="BK107"/>
  <c r="BK108"/>
  <c r="BK109"/>
  <c r="BK110"/>
  <c r="BK89"/>
  <c r="BK113"/>
  <c r="BK114"/>
  <c r="BK115"/>
  <c r="BK116"/>
  <c r="BK117"/>
  <c r="BK118"/>
  <c r="BK119"/>
  <c r="BK112"/>
  <c r="BK122"/>
  <c r="BK123"/>
  <c r="BK126"/>
  <c r="BK129"/>
  <c r="BK132"/>
  <c r="BK135"/>
  <c r="BK136"/>
  <c r="BK137"/>
  <c r="BK138"/>
  <c r="BK139"/>
  <c r="BK142"/>
  <c r="BK143"/>
  <c r="BK144"/>
  <c r="BK145"/>
  <c r="BK146"/>
  <c r="BK121"/>
  <c r="BK149"/>
  <c r="BK150"/>
  <c r="BK151"/>
  <c r="BK152"/>
  <c r="BK153"/>
  <c r="BK154"/>
  <c r="BK155"/>
  <c r="BK156"/>
  <c r="BK157"/>
  <c r="BK158"/>
  <c r="BK159"/>
  <c r="BK160"/>
  <c r="BK161"/>
  <c r="BK162"/>
  <c r="BK163"/>
  <c r="BK164"/>
  <c r="BK148"/>
  <c r="BK167"/>
  <c r="BK168"/>
  <c r="BK169"/>
  <c r="BK170"/>
  <c r="BK173"/>
  <c r="BK174"/>
  <c r="BK177"/>
  <c r="BK180"/>
  <c r="BK182"/>
  <c r="BK183"/>
  <c r="BK184"/>
  <c r="BK185"/>
  <c r="BK186"/>
  <c r="BK187"/>
  <c r="BK188"/>
  <c r="BK189"/>
  <c r="BK190"/>
  <c r="BK191"/>
  <c r="BK192"/>
  <c r="BK193"/>
  <c r="BK194"/>
  <c r="BK195"/>
  <c r="BK196"/>
  <c r="BK197"/>
  <c r="BK166"/>
  <c r="BK200"/>
  <c r="BK201"/>
  <c r="BK202"/>
  <c r="BK203"/>
  <c r="BK204"/>
  <c r="BK205"/>
  <c r="BK206"/>
  <c r="BK199"/>
  <c r="BK88"/>
  <c r="BK208"/>
  <c r="BK209"/>
  <c r="BK207"/>
  <c r="BK87"/>
  <c r="J87"/>
  <c r="I83" i="1"/>
  <c r="F41" i="15"/>
  <c r="F42"/>
  <c r="F43"/>
  <c r="F44"/>
  <c r="F45"/>
  <c r="F46"/>
  <c r="F47"/>
  <c r="F48"/>
  <c r="F50"/>
  <c r="F51"/>
  <c r="F52"/>
  <c r="F53"/>
  <c r="F54"/>
  <c r="F55"/>
  <c r="F56"/>
  <c r="F57"/>
  <c r="F58"/>
  <c r="F59"/>
  <c r="F60"/>
  <c r="F61"/>
  <c r="F67"/>
  <c r="F68"/>
  <c r="F69"/>
  <c r="F70"/>
  <c r="F71"/>
  <c r="F76"/>
  <c r="F77"/>
  <c r="F79"/>
  <c r="F80"/>
  <c r="F81"/>
  <c r="F82"/>
  <c r="F83"/>
  <c r="F86"/>
  <c r="F88"/>
  <c r="F90"/>
  <c r="F92"/>
  <c r="F94"/>
  <c r="F95"/>
  <c r="H41"/>
  <c r="H42"/>
  <c r="H43"/>
  <c r="H44"/>
  <c r="H45"/>
  <c r="H46"/>
  <c r="H47"/>
  <c r="H48"/>
  <c r="H50"/>
  <c r="H51"/>
  <c r="H52"/>
  <c r="H53"/>
  <c r="H54"/>
  <c r="H55"/>
  <c r="H56"/>
  <c r="H57"/>
  <c r="H58"/>
  <c r="H59"/>
  <c r="H60"/>
  <c r="H61"/>
  <c r="H62"/>
  <c r="H63"/>
  <c r="H64"/>
  <c r="H67"/>
  <c r="H68"/>
  <c r="H69"/>
  <c r="H70"/>
  <c r="H71"/>
  <c r="H76"/>
  <c r="H77"/>
  <c r="H79"/>
  <c r="H80"/>
  <c r="H81"/>
  <c r="H82"/>
  <c r="H83"/>
  <c r="H86"/>
  <c r="H88"/>
  <c r="H90"/>
  <c r="H92"/>
  <c r="H94"/>
  <c r="H95"/>
  <c r="G96"/>
  <c r="F6"/>
  <c r="F100"/>
  <c r="F103"/>
  <c r="F104"/>
  <c r="F105"/>
  <c r="F106"/>
  <c r="F107"/>
  <c r="F112"/>
  <c r="F113"/>
  <c r="F114"/>
  <c r="F115"/>
  <c r="F116"/>
  <c r="H100"/>
  <c r="H103"/>
  <c r="H104"/>
  <c r="H105"/>
  <c r="H106"/>
  <c r="H107"/>
  <c r="H112"/>
  <c r="H113"/>
  <c r="H114"/>
  <c r="H115"/>
  <c r="H116"/>
  <c r="G117"/>
  <c r="F7"/>
  <c r="F9"/>
  <c r="I84" i="1"/>
  <c r="I18"/>
  <c r="G271" i="12"/>
  <c r="G273"/>
  <c r="G277"/>
  <c r="G280"/>
  <c r="E283"/>
  <c r="G283"/>
  <c r="G270"/>
  <c r="I71" i="1"/>
  <c r="G285" i="12"/>
  <c r="G287"/>
  <c r="E290"/>
  <c r="G290"/>
  <c r="G284"/>
  <c r="I72" i="1"/>
  <c r="G292" i="12"/>
  <c r="G313"/>
  <c r="G311"/>
  <c r="G307"/>
  <c r="G304"/>
  <c r="G302"/>
  <c r="G297"/>
  <c r="G337"/>
  <c r="G335"/>
  <c r="G333"/>
  <c r="G331"/>
  <c r="G329"/>
  <c r="G327"/>
  <c r="G325"/>
  <c r="G323"/>
  <c r="G321"/>
  <c r="G319"/>
  <c r="G317"/>
  <c r="G315"/>
  <c r="G351"/>
  <c r="G349"/>
  <c r="G347"/>
  <c r="G345"/>
  <c r="G343"/>
  <c r="G341"/>
  <c r="G339"/>
  <c r="E353"/>
  <c r="G353"/>
  <c r="G354"/>
  <c r="G355"/>
  <c r="G356"/>
  <c r="G357"/>
  <c r="G358"/>
  <c r="G359"/>
  <c r="G291"/>
  <c r="I73" i="1"/>
  <c r="G361" i="12"/>
  <c r="G363"/>
  <c r="G365"/>
  <c r="G367"/>
  <c r="G369"/>
  <c r="G371"/>
  <c r="G373"/>
  <c r="E375"/>
  <c r="G375"/>
  <c r="G360"/>
  <c r="I74" i="1"/>
  <c r="G377" i="12"/>
  <c r="G379"/>
  <c r="G381"/>
  <c r="G384"/>
  <c r="G386"/>
  <c r="E389"/>
  <c r="G389"/>
  <c r="G376"/>
  <c r="I75" i="1"/>
  <c r="G391" i="12"/>
  <c r="G393"/>
  <c r="G395"/>
  <c r="G421"/>
  <c r="G418"/>
  <c r="G413"/>
  <c r="G409"/>
  <c r="G407"/>
  <c r="G399"/>
  <c r="E423"/>
  <c r="G423"/>
  <c r="G424"/>
  <c r="G425"/>
  <c r="G426"/>
  <c r="G427"/>
  <c r="G428"/>
  <c r="G429"/>
  <c r="G390"/>
  <c r="I76" i="1"/>
  <c r="G431" i="12"/>
  <c r="G433"/>
  <c r="G435"/>
  <c r="G440"/>
  <c r="G444"/>
  <c r="E447"/>
  <c r="G447"/>
  <c r="G430"/>
  <c r="I77" i="1"/>
  <c r="G449" i="12"/>
  <c r="G451"/>
  <c r="G448"/>
  <c r="I78" i="1"/>
  <c r="G454" i="12"/>
  <c r="G456"/>
  <c r="G460"/>
  <c r="G463"/>
  <c r="G465"/>
  <c r="G453"/>
  <c r="I79" i="1"/>
  <c r="G468" i="12"/>
  <c r="G478"/>
  <c r="E481"/>
  <c r="G481"/>
  <c r="G467"/>
  <c r="I80" i="1"/>
  <c r="G483" i="12"/>
  <c r="G485"/>
  <c r="G487"/>
  <c r="E489"/>
  <c r="G489"/>
  <c r="G482"/>
  <c r="I81" i="1"/>
  <c r="I86"/>
  <c r="G491" i="12"/>
  <c r="F47" i="1"/>
  <c r="F49"/>
  <c r="F50"/>
  <c r="F51"/>
  <c r="F53"/>
  <c r="H47"/>
  <c r="H49"/>
  <c r="H50"/>
  <c r="H51"/>
  <c r="H52"/>
  <c r="H53"/>
  <c r="I47"/>
  <c r="I49"/>
  <c r="G50"/>
  <c r="I50"/>
  <c r="G51"/>
  <c r="I51"/>
  <c r="I52"/>
  <c r="I53"/>
  <c r="I17"/>
  <c r="I21"/>
  <c r="G23"/>
  <c r="H121" i="15"/>
  <c r="H122"/>
  <c r="H123"/>
  <c r="H124"/>
  <c r="H125"/>
  <c r="F8"/>
  <c r="F63"/>
  <c r="F62"/>
  <c r="F64"/>
  <c r="J37" i="14"/>
  <c r="J36"/>
  <c r="J35"/>
  <c r="BI209"/>
  <c r="BH209"/>
  <c r="BG209"/>
  <c r="BF209"/>
  <c r="T209"/>
  <c r="R209"/>
  <c r="P209"/>
  <c r="J209"/>
  <c r="BE209"/>
  <c r="BI208"/>
  <c r="BH208"/>
  <c r="BG208"/>
  <c r="BF208"/>
  <c r="T208"/>
  <c r="T207"/>
  <c r="R208"/>
  <c r="R207"/>
  <c r="P208"/>
  <c r="P207"/>
  <c r="J207"/>
  <c r="J67"/>
  <c r="J208"/>
  <c r="BE208"/>
  <c r="BI206"/>
  <c r="BH206"/>
  <c r="BG206"/>
  <c r="BF206"/>
  <c r="T206"/>
  <c r="R206"/>
  <c r="P206"/>
  <c r="J206"/>
  <c r="BE206"/>
  <c r="BI205"/>
  <c r="BH205"/>
  <c r="BG205"/>
  <c r="BF205"/>
  <c r="T205"/>
  <c r="R205"/>
  <c r="P205"/>
  <c r="J205"/>
  <c r="BE205"/>
  <c r="BI204"/>
  <c r="BH204"/>
  <c r="BG204"/>
  <c r="BF204"/>
  <c r="T204"/>
  <c r="R204"/>
  <c r="P204"/>
  <c r="J204"/>
  <c r="BE204"/>
  <c r="BI203"/>
  <c r="BH203"/>
  <c r="BG203"/>
  <c r="BF203"/>
  <c r="T203"/>
  <c r="T199"/>
  <c r="R203"/>
  <c r="P203"/>
  <c r="J203"/>
  <c r="BE203"/>
  <c r="BI202"/>
  <c r="BH202"/>
  <c r="BG202"/>
  <c r="BF202"/>
  <c r="T202"/>
  <c r="R202"/>
  <c r="P202"/>
  <c r="J202"/>
  <c r="BE202"/>
  <c r="BI201"/>
  <c r="BH201"/>
  <c r="BG201"/>
  <c r="BF201"/>
  <c r="T201"/>
  <c r="R201"/>
  <c r="P201"/>
  <c r="J199"/>
  <c r="J66"/>
  <c r="J201"/>
  <c r="BE201"/>
  <c r="BI200"/>
  <c r="BH200"/>
  <c r="BG200"/>
  <c r="BF200"/>
  <c r="T200"/>
  <c r="R200"/>
  <c r="R199"/>
  <c r="P200"/>
  <c r="P199"/>
  <c r="J200"/>
  <c r="BE200"/>
  <c r="BI197"/>
  <c r="BH197"/>
  <c r="BG197"/>
  <c r="BF197"/>
  <c r="T197"/>
  <c r="R197"/>
  <c r="P197"/>
  <c r="J197"/>
  <c r="BE197"/>
  <c r="BI196"/>
  <c r="BH196"/>
  <c r="BG196"/>
  <c r="BF196"/>
  <c r="T196"/>
  <c r="R196"/>
  <c r="P196"/>
  <c r="J196"/>
  <c r="BE196"/>
  <c r="BI195"/>
  <c r="BH195"/>
  <c r="BG195"/>
  <c r="BF195"/>
  <c r="T195"/>
  <c r="R195"/>
  <c r="P195"/>
  <c r="J195"/>
  <c r="BE195"/>
  <c r="BI194"/>
  <c r="BH194"/>
  <c r="BG194"/>
  <c r="BF194"/>
  <c r="T194"/>
  <c r="R194"/>
  <c r="P194"/>
  <c r="J194"/>
  <c r="BE194"/>
  <c r="BI193"/>
  <c r="BH193"/>
  <c r="BG193"/>
  <c r="BF193"/>
  <c r="T193"/>
  <c r="R193"/>
  <c r="P193"/>
  <c r="J193"/>
  <c r="BE193"/>
  <c r="BI192"/>
  <c r="BH192"/>
  <c r="BG192"/>
  <c r="BF192"/>
  <c r="T192"/>
  <c r="R192"/>
  <c r="P192"/>
  <c r="J192"/>
  <c r="BE192"/>
  <c r="BI191"/>
  <c r="BH191"/>
  <c r="BG191"/>
  <c r="BF191"/>
  <c r="T191"/>
  <c r="R191"/>
  <c r="P191"/>
  <c r="J191"/>
  <c r="BE191"/>
  <c r="BI190"/>
  <c r="BH190"/>
  <c r="BG190"/>
  <c r="BF190"/>
  <c r="T190"/>
  <c r="R190"/>
  <c r="P190"/>
  <c r="J190"/>
  <c r="BE190"/>
  <c r="BI189"/>
  <c r="BH189"/>
  <c r="BG189"/>
  <c r="BF189"/>
  <c r="T189"/>
  <c r="R189"/>
  <c r="P189"/>
  <c r="J189"/>
  <c r="BE189"/>
  <c r="BI188"/>
  <c r="BH188"/>
  <c r="BG188"/>
  <c r="BF188"/>
  <c r="T188"/>
  <c r="R188"/>
  <c r="P188"/>
  <c r="J188"/>
  <c r="BE188"/>
  <c r="BI187"/>
  <c r="BH187"/>
  <c r="BG187"/>
  <c r="BF187"/>
  <c r="T187"/>
  <c r="R187"/>
  <c r="P187"/>
  <c r="J187"/>
  <c r="BE187"/>
  <c r="BI186"/>
  <c r="BH186"/>
  <c r="BG186"/>
  <c r="BF186"/>
  <c r="T186"/>
  <c r="R186"/>
  <c r="P186"/>
  <c r="J186"/>
  <c r="BE186"/>
  <c r="BI185"/>
  <c r="BH185"/>
  <c r="BG185"/>
  <c r="BF185"/>
  <c r="T185"/>
  <c r="R185"/>
  <c r="P185"/>
  <c r="J185"/>
  <c r="BE185"/>
  <c r="BI184"/>
  <c r="BH184"/>
  <c r="BG184"/>
  <c r="BF184"/>
  <c r="T184"/>
  <c r="R184"/>
  <c r="P184"/>
  <c r="J184"/>
  <c r="BE184"/>
  <c r="BI183"/>
  <c r="BH183"/>
  <c r="BG183"/>
  <c r="BF183"/>
  <c r="T183"/>
  <c r="R183"/>
  <c r="P183"/>
  <c r="J183"/>
  <c r="BE183"/>
  <c r="BI182"/>
  <c r="BH182"/>
  <c r="BG182"/>
  <c r="BF182"/>
  <c r="T182"/>
  <c r="R182"/>
  <c r="P182"/>
  <c r="J182"/>
  <c r="BE182"/>
  <c r="BI180"/>
  <c r="BH180"/>
  <c r="BG180"/>
  <c r="BF180"/>
  <c r="T180"/>
  <c r="R180"/>
  <c r="P180"/>
  <c r="J180"/>
  <c r="BE180"/>
  <c r="BI177"/>
  <c r="BH177"/>
  <c r="BG177"/>
  <c r="BF177"/>
  <c r="T177"/>
  <c r="R177"/>
  <c r="P177"/>
  <c r="J177"/>
  <c r="BE177"/>
  <c r="BI174"/>
  <c r="BH174"/>
  <c r="BG174"/>
  <c r="BF174"/>
  <c r="T174"/>
  <c r="R174"/>
  <c r="P174"/>
  <c r="J174"/>
  <c r="BE174"/>
  <c r="BI173"/>
  <c r="BH173"/>
  <c r="BG173"/>
  <c r="BF173"/>
  <c r="T173"/>
  <c r="R173"/>
  <c r="P173"/>
  <c r="J173"/>
  <c r="BE173"/>
  <c r="BI170"/>
  <c r="BH170"/>
  <c r="BG170"/>
  <c r="BF170"/>
  <c r="T170"/>
  <c r="R170"/>
  <c r="P170"/>
  <c r="J170"/>
  <c r="BE170"/>
  <c r="BI169"/>
  <c r="BH169"/>
  <c r="BG169"/>
  <c r="BF169"/>
  <c r="T169"/>
  <c r="R169"/>
  <c r="R166"/>
  <c r="P169"/>
  <c r="J169"/>
  <c r="BE169"/>
  <c r="BI168"/>
  <c r="BH168"/>
  <c r="BG168"/>
  <c r="BF168"/>
  <c r="T168"/>
  <c r="R168"/>
  <c r="P168"/>
  <c r="J166"/>
  <c r="J65"/>
  <c r="J168"/>
  <c r="BE168"/>
  <c r="BI167"/>
  <c r="BH167"/>
  <c r="BG167"/>
  <c r="BF167"/>
  <c r="T167"/>
  <c r="T166"/>
  <c r="R167"/>
  <c r="P167"/>
  <c r="P166"/>
  <c r="J167"/>
  <c r="BE167"/>
  <c r="BI164"/>
  <c r="BH164"/>
  <c r="BG164"/>
  <c r="BF164"/>
  <c r="T164"/>
  <c r="R164"/>
  <c r="P164"/>
  <c r="J164"/>
  <c r="BE164"/>
  <c r="BI163"/>
  <c r="BH163"/>
  <c r="BG163"/>
  <c r="BF163"/>
  <c r="T163"/>
  <c r="R163"/>
  <c r="P163"/>
  <c r="J163"/>
  <c r="BE163"/>
  <c r="BI162"/>
  <c r="BH162"/>
  <c r="BG162"/>
  <c r="BF162"/>
  <c r="T162"/>
  <c r="R162"/>
  <c r="P162"/>
  <c r="J162"/>
  <c r="BE162"/>
  <c r="BI161"/>
  <c r="BH161"/>
  <c r="BG161"/>
  <c r="BF161"/>
  <c r="T161"/>
  <c r="R161"/>
  <c r="P161"/>
  <c r="J161"/>
  <c r="BE161"/>
  <c r="BI160"/>
  <c r="BH160"/>
  <c r="BG160"/>
  <c r="BF160"/>
  <c r="T160"/>
  <c r="R160"/>
  <c r="P160"/>
  <c r="J160"/>
  <c r="BE160"/>
  <c r="BI159"/>
  <c r="BH159"/>
  <c r="BG159"/>
  <c r="BF159"/>
  <c r="T159"/>
  <c r="R159"/>
  <c r="P159"/>
  <c r="J159"/>
  <c r="BE159"/>
  <c r="BI158"/>
  <c r="BH158"/>
  <c r="BG158"/>
  <c r="BF158"/>
  <c r="T158"/>
  <c r="R158"/>
  <c r="P158"/>
  <c r="J158"/>
  <c r="BE158"/>
  <c r="BI157"/>
  <c r="BH157"/>
  <c r="BG157"/>
  <c r="BF157"/>
  <c r="T157"/>
  <c r="R157"/>
  <c r="P157"/>
  <c r="J157"/>
  <c r="BE157"/>
  <c r="BI156"/>
  <c r="BH156"/>
  <c r="BG156"/>
  <c r="BF156"/>
  <c r="T156"/>
  <c r="R156"/>
  <c r="P156"/>
  <c r="J156"/>
  <c r="BE156"/>
  <c r="BI155"/>
  <c r="BH155"/>
  <c r="BG155"/>
  <c r="BF155"/>
  <c r="T155"/>
  <c r="R155"/>
  <c r="P155"/>
  <c r="J155"/>
  <c r="BE155"/>
  <c r="BI154"/>
  <c r="BH154"/>
  <c r="BG154"/>
  <c r="BF154"/>
  <c r="T154"/>
  <c r="R154"/>
  <c r="R148"/>
  <c r="P154"/>
  <c r="J154"/>
  <c r="BE154"/>
  <c r="BI153"/>
  <c r="BH153"/>
  <c r="BG153"/>
  <c r="BF153"/>
  <c r="T153"/>
  <c r="R153"/>
  <c r="P153"/>
  <c r="J148"/>
  <c r="J64"/>
  <c r="J153"/>
  <c r="BE153"/>
  <c r="BI152"/>
  <c r="BH152"/>
  <c r="BG152"/>
  <c r="BF152"/>
  <c r="T152"/>
  <c r="R152"/>
  <c r="P152"/>
  <c r="J152"/>
  <c r="BE152"/>
  <c r="BI151"/>
  <c r="BH151"/>
  <c r="BG151"/>
  <c r="BF151"/>
  <c r="T151"/>
  <c r="R151"/>
  <c r="P151"/>
  <c r="P148"/>
  <c r="J151"/>
  <c r="BE151"/>
  <c r="BI150"/>
  <c r="BH150"/>
  <c r="BG150"/>
  <c r="BF150"/>
  <c r="T150"/>
  <c r="R150"/>
  <c r="P150"/>
  <c r="J150"/>
  <c r="BE150"/>
  <c r="BI149"/>
  <c r="BH149"/>
  <c r="BG149"/>
  <c r="BF149"/>
  <c r="T149"/>
  <c r="T148"/>
  <c r="R149"/>
  <c r="P149"/>
  <c r="J149"/>
  <c r="BE149"/>
  <c r="BI146"/>
  <c r="BH146"/>
  <c r="BG146"/>
  <c r="BF146"/>
  <c r="T146"/>
  <c r="R146"/>
  <c r="P146"/>
  <c r="J146"/>
  <c r="BE146"/>
  <c r="BI145"/>
  <c r="BH145"/>
  <c r="BG145"/>
  <c r="BF145"/>
  <c r="T145"/>
  <c r="R145"/>
  <c r="P145"/>
  <c r="J145"/>
  <c r="BE145"/>
  <c r="BI144"/>
  <c r="BH144"/>
  <c r="BG144"/>
  <c r="BF144"/>
  <c r="T144"/>
  <c r="R144"/>
  <c r="P144"/>
  <c r="J144"/>
  <c r="BE144"/>
  <c r="BI143"/>
  <c r="BH143"/>
  <c r="BG143"/>
  <c r="BF143"/>
  <c r="T143"/>
  <c r="R143"/>
  <c r="P143"/>
  <c r="J143"/>
  <c r="BE143"/>
  <c r="BI142"/>
  <c r="BH142"/>
  <c r="BG142"/>
  <c r="BF142"/>
  <c r="T142"/>
  <c r="R142"/>
  <c r="P142"/>
  <c r="J142"/>
  <c r="BE142"/>
  <c r="BI139"/>
  <c r="BH139"/>
  <c r="BG139"/>
  <c r="BF139"/>
  <c r="T139"/>
  <c r="R139"/>
  <c r="P139"/>
  <c r="J139"/>
  <c r="BE139"/>
  <c r="BI138"/>
  <c r="BH138"/>
  <c r="BG138"/>
  <c r="BF138"/>
  <c r="T138"/>
  <c r="R138"/>
  <c r="P138"/>
  <c r="J138"/>
  <c r="BE138"/>
  <c r="BI137"/>
  <c r="BH137"/>
  <c r="BG137"/>
  <c r="BF137"/>
  <c r="T137"/>
  <c r="R137"/>
  <c r="P137"/>
  <c r="J137"/>
  <c r="BE137"/>
  <c r="BI136"/>
  <c r="BH136"/>
  <c r="BG136"/>
  <c r="BF136"/>
  <c r="T136"/>
  <c r="R136"/>
  <c r="P136"/>
  <c r="J136"/>
  <c r="BE136"/>
  <c r="BI135"/>
  <c r="BH135"/>
  <c r="BG135"/>
  <c r="BF135"/>
  <c r="T135"/>
  <c r="R135"/>
  <c r="P135"/>
  <c r="J135"/>
  <c r="BE135"/>
  <c r="BI132"/>
  <c r="BH132"/>
  <c r="BG132"/>
  <c r="BF132"/>
  <c r="T132"/>
  <c r="R132"/>
  <c r="P132"/>
  <c r="J132"/>
  <c r="BE132"/>
  <c r="BI129"/>
  <c r="BH129"/>
  <c r="BG129"/>
  <c r="BF129"/>
  <c r="T129"/>
  <c r="R129"/>
  <c r="P129"/>
  <c r="J129"/>
  <c r="BE129"/>
  <c r="BI126"/>
  <c r="BH126"/>
  <c r="BG126"/>
  <c r="BF126"/>
  <c r="T126"/>
  <c r="R126"/>
  <c r="P126"/>
  <c r="P121"/>
  <c r="J126"/>
  <c r="BE126"/>
  <c r="BI123"/>
  <c r="BH123"/>
  <c r="BG123"/>
  <c r="BF123"/>
  <c r="T123"/>
  <c r="R123"/>
  <c r="P123"/>
  <c r="J123"/>
  <c r="BE123"/>
  <c r="BI122"/>
  <c r="BH122"/>
  <c r="BG122"/>
  <c r="BF122"/>
  <c r="T122"/>
  <c r="T121"/>
  <c r="R122"/>
  <c r="R121"/>
  <c r="P122"/>
  <c r="J121"/>
  <c r="J63"/>
  <c r="J122"/>
  <c r="BE122"/>
  <c r="BI119"/>
  <c r="BH119"/>
  <c r="BG119"/>
  <c r="BF119"/>
  <c r="T119"/>
  <c r="R119"/>
  <c r="P119"/>
  <c r="P112"/>
  <c r="J119"/>
  <c r="BE119"/>
  <c r="BI118"/>
  <c r="BH118"/>
  <c r="BG118"/>
  <c r="BF118"/>
  <c r="T118"/>
  <c r="R118"/>
  <c r="P118"/>
  <c r="J118"/>
  <c r="BE118"/>
  <c r="BI117"/>
  <c r="BH117"/>
  <c r="BG117"/>
  <c r="BF117"/>
  <c r="T117"/>
  <c r="R117"/>
  <c r="P117"/>
  <c r="J117"/>
  <c r="BE117"/>
  <c r="BI116"/>
  <c r="BH116"/>
  <c r="BG116"/>
  <c r="BF116"/>
  <c r="T116"/>
  <c r="R116"/>
  <c r="P116"/>
  <c r="J116"/>
  <c r="BE116"/>
  <c r="BI115"/>
  <c r="BH115"/>
  <c r="BG115"/>
  <c r="BF115"/>
  <c r="T115"/>
  <c r="R115"/>
  <c r="P115"/>
  <c r="J112"/>
  <c r="J62"/>
  <c r="J115"/>
  <c r="BE115"/>
  <c r="BI114"/>
  <c r="BH114"/>
  <c r="BG114"/>
  <c r="BF114"/>
  <c r="T114"/>
  <c r="T112"/>
  <c r="R114"/>
  <c r="R112"/>
  <c r="P114"/>
  <c r="J114"/>
  <c r="BE114"/>
  <c r="BI113"/>
  <c r="BH113"/>
  <c r="BG113"/>
  <c r="BF113"/>
  <c r="T113"/>
  <c r="R113"/>
  <c r="P113"/>
  <c r="J113"/>
  <c r="BE113"/>
  <c r="BI110"/>
  <c r="BH110"/>
  <c r="BG110"/>
  <c r="BF110"/>
  <c r="T110"/>
  <c r="R110"/>
  <c r="P110"/>
  <c r="J110"/>
  <c r="BE110"/>
  <c r="BI109"/>
  <c r="BH109"/>
  <c r="BG109"/>
  <c r="BF109"/>
  <c r="T109"/>
  <c r="R109"/>
  <c r="P109"/>
  <c r="J109"/>
  <c r="BE109"/>
  <c r="BI108"/>
  <c r="BH108"/>
  <c r="BG108"/>
  <c r="BF108"/>
  <c r="T108"/>
  <c r="R108"/>
  <c r="P108"/>
  <c r="J108"/>
  <c r="BE108"/>
  <c r="BI107"/>
  <c r="BH107"/>
  <c r="BG107"/>
  <c r="BF107"/>
  <c r="T107"/>
  <c r="R107"/>
  <c r="P107"/>
  <c r="J107"/>
  <c r="BE107"/>
  <c r="BI106"/>
  <c r="BH106"/>
  <c r="BG106"/>
  <c r="BF106"/>
  <c r="T106"/>
  <c r="R106"/>
  <c r="P106"/>
  <c r="J106"/>
  <c r="BE106"/>
  <c r="BI105"/>
  <c r="BH105"/>
  <c r="BG105"/>
  <c r="BF105"/>
  <c r="T105"/>
  <c r="R105"/>
  <c r="P105"/>
  <c r="J105"/>
  <c r="BE105"/>
  <c r="BI104"/>
  <c r="BH104"/>
  <c r="BG104"/>
  <c r="BF104"/>
  <c r="T104"/>
  <c r="R104"/>
  <c r="P104"/>
  <c r="J104"/>
  <c r="BE104"/>
  <c r="BI103"/>
  <c r="BH103"/>
  <c r="BG103"/>
  <c r="BF103"/>
  <c r="T103"/>
  <c r="R103"/>
  <c r="P103"/>
  <c r="J103"/>
  <c r="BE103"/>
  <c r="BI102"/>
  <c r="BH102"/>
  <c r="BG102"/>
  <c r="BF102"/>
  <c r="T102"/>
  <c r="R102"/>
  <c r="P102"/>
  <c r="J102"/>
  <c r="BE102"/>
  <c r="BI101"/>
  <c r="BH101"/>
  <c r="BG101"/>
  <c r="BF101"/>
  <c r="T101"/>
  <c r="R101"/>
  <c r="P101"/>
  <c r="J101"/>
  <c r="BE101"/>
  <c r="BI100"/>
  <c r="BH100"/>
  <c r="BG100"/>
  <c r="BF100"/>
  <c r="T100"/>
  <c r="R100"/>
  <c r="P100"/>
  <c r="J100"/>
  <c r="BE100"/>
  <c r="BI99"/>
  <c r="BH99"/>
  <c r="BG99"/>
  <c r="BF99"/>
  <c r="T99"/>
  <c r="R99"/>
  <c r="P99"/>
  <c r="J99"/>
  <c r="BE99"/>
  <c r="BI98"/>
  <c r="BH98"/>
  <c r="BG98"/>
  <c r="BF98"/>
  <c r="T98"/>
  <c r="R98"/>
  <c r="P98"/>
  <c r="J98"/>
  <c r="BE98"/>
  <c r="BI97"/>
  <c r="BH97"/>
  <c r="BG97"/>
  <c r="BF97"/>
  <c r="T97"/>
  <c r="R97"/>
  <c r="P97"/>
  <c r="J97"/>
  <c r="BE97"/>
  <c r="BI96"/>
  <c r="BH96"/>
  <c r="BG96"/>
  <c r="BF96"/>
  <c r="T96"/>
  <c r="R96"/>
  <c r="P96"/>
  <c r="J96"/>
  <c r="BE96"/>
  <c r="BI95"/>
  <c r="BH95"/>
  <c r="BG95"/>
  <c r="BF95"/>
  <c r="T95"/>
  <c r="R95"/>
  <c r="R89"/>
  <c r="P95"/>
  <c r="J95"/>
  <c r="BE95"/>
  <c r="BI94"/>
  <c r="BH94"/>
  <c r="BG94"/>
  <c r="BF94"/>
  <c r="T94"/>
  <c r="R94"/>
  <c r="P94"/>
  <c r="J94"/>
  <c r="BE94"/>
  <c r="BI93"/>
  <c r="BH93"/>
  <c r="BG93"/>
  <c r="BF93"/>
  <c r="T93"/>
  <c r="R93"/>
  <c r="P93"/>
  <c r="J93"/>
  <c r="BE93"/>
  <c r="BI92"/>
  <c r="BH92"/>
  <c r="BG92"/>
  <c r="BF92"/>
  <c r="T92"/>
  <c r="R92"/>
  <c r="P92"/>
  <c r="J92"/>
  <c r="BE92"/>
  <c r="BI91"/>
  <c r="BH91"/>
  <c r="BG91"/>
  <c r="BF91"/>
  <c r="T91"/>
  <c r="R91"/>
  <c r="P91"/>
  <c r="J91"/>
  <c r="BE91"/>
  <c r="BI90"/>
  <c r="F37"/>
  <c r="BH90"/>
  <c r="F36"/>
  <c r="BG90"/>
  <c r="F35"/>
  <c r="BF90"/>
  <c r="J34"/>
  <c r="T90"/>
  <c r="T89"/>
  <c r="R90"/>
  <c r="P90"/>
  <c r="P89"/>
  <c r="P88"/>
  <c r="P87"/>
  <c r="J90"/>
  <c r="BE90"/>
  <c r="J83"/>
  <c r="F83"/>
  <c r="F81"/>
  <c r="E79"/>
  <c r="J54"/>
  <c r="F54"/>
  <c r="F52"/>
  <c r="E50"/>
  <c r="J24"/>
  <c r="E24"/>
  <c r="J55"/>
  <c r="J23"/>
  <c r="J18"/>
  <c r="E18"/>
  <c r="F84"/>
  <c r="F55"/>
  <c r="J17"/>
  <c r="J12"/>
  <c r="J81"/>
  <c r="J52"/>
  <c r="E7"/>
  <c r="E48"/>
  <c r="J89"/>
  <c r="J61"/>
  <c r="J33"/>
  <c r="F33"/>
  <c r="T88"/>
  <c r="T87"/>
  <c r="R88"/>
  <c r="R87"/>
  <c r="E77"/>
  <c r="J84"/>
  <c r="F34"/>
  <c r="J88"/>
  <c r="J60"/>
  <c r="J59"/>
  <c r="J30"/>
  <c r="J39"/>
  <c r="J37" i="13"/>
  <c r="J36"/>
  <c r="J35"/>
  <c r="BI196"/>
  <c r="BH196"/>
  <c r="BG196"/>
  <c r="BF196"/>
  <c r="T196"/>
  <c r="R196"/>
  <c r="P196"/>
  <c r="P189"/>
  <c r="J196"/>
  <c r="BE196"/>
  <c r="BI195"/>
  <c r="BH195"/>
  <c r="BG195"/>
  <c r="BF195"/>
  <c r="T195"/>
  <c r="R195"/>
  <c r="P195"/>
  <c r="J195"/>
  <c r="BE195"/>
  <c r="BI194"/>
  <c r="BH194"/>
  <c r="BG194"/>
  <c r="BF194"/>
  <c r="T194"/>
  <c r="R194"/>
  <c r="P194"/>
  <c r="J194"/>
  <c r="BE194"/>
  <c r="BI193"/>
  <c r="BH193"/>
  <c r="BG193"/>
  <c r="BF193"/>
  <c r="T193"/>
  <c r="R193"/>
  <c r="P193"/>
  <c r="J193"/>
  <c r="BE193"/>
  <c r="BI192"/>
  <c r="BH192"/>
  <c r="BG192"/>
  <c r="BF192"/>
  <c r="T192"/>
  <c r="R192"/>
  <c r="P192"/>
  <c r="J192"/>
  <c r="BE192"/>
  <c r="BI191"/>
  <c r="BH191"/>
  <c r="BG191"/>
  <c r="BF191"/>
  <c r="T191"/>
  <c r="T189"/>
  <c r="R191"/>
  <c r="P191"/>
  <c r="J189"/>
  <c r="J64"/>
  <c r="J191"/>
  <c r="BE191"/>
  <c r="BI190"/>
  <c r="BH190"/>
  <c r="BG190"/>
  <c r="BF190"/>
  <c r="T190"/>
  <c r="R190"/>
  <c r="R189"/>
  <c r="P190"/>
  <c r="J190"/>
  <c r="BE190"/>
  <c r="BI187"/>
  <c r="BH187"/>
  <c r="BG187"/>
  <c r="BF187"/>
  <c r="T187"/>
  <c r="R187"/>
  <c r="P187"/>
  <c r="J187"/>
  <c r="BE187"/>
  <c r="BI186"/>
  <c r="BH186"/>
  <c r="BG186"/>
  <c r="BF186"/>
  <c r="T186"/>
  <c r="R186"/>
  <c r="P186"/>
  <c r="J186"/>
  <c r="BE186"/>
  <c r="BI185"/>
  <c r="BH185"/>
  <c r="BG185"/>
  <c r="BF185"/>
  <c r="T185"/>
  <c r="R185"/>
  <c r="P185"/>
  <c r="J185"/>
  <c r="BE185"/>
  <c r="BI184"/>
  <c r="BH184"/>
  <c r="BG184"/>
  <c r="BF184"/>
  <c r="T184"/>
  <c r="R184"/>
  <c r="P184"/>
  <c r="J184"/>
  <c r="BE184"/>
  <c r="BI183"/>
  <c r="BH183"/>
  <c r="BG183"/>
  <c r="BF183"/>
  <c r="T183"/>
  <c r="R183"/>
  <c r="P183"/>
  <c r="J183"/>
  <c r="BE183"/>
  <c r="BI182"/>
  <c r="BH182"/>
  <c r="BG182"/>
  <c r="BF182"/>
  <c r="T182"/>
  <c r="R182"/>
  <c r="P182"/>
  <c r="J182"/>
  <c r="BE182"/>
  <c r="BI181"/>
  <c r="BH181"/>
  <c r="BG181"/>
  <c r="BF181"/>
  <c r="T181"/>
  <c r="R181"/>
  <c r="P181"/>
  <c r="J181"/>
  <c r="BE181"/>
  <c r="BI180"/>
  <c r="BH180"/>
  <c r="BG180"/>
  <c r="BF180"/>
  <c r="T180"/>
  <c r="R180"/>
  <c r="P180"/>
  <c r="J180"/>
  <c r="BE180"/>
  <c r="BI179"/>
  <c r="BH179"/>
  <c r="BG179"/>
  <c r="BF179"/>
  <c r="T179"/>
  <c r="R179"/>
  <c r="P179"/>
  <c r="J179"/>
  <c r="BE179"/>
  <c r="BI178"/>
  <c r="BH178"/>
  <c r="BG178"/>
  <c r="BF178"/>
  <c r="T178"/>
  <c r="R178"/>
  <c r="P178"/>
  <c r="J178"/>
  <c r="BE178"/>
  <c r="BI177"/>
  <c r="BH177"/>
  <c r="BG177"/>
  <c r="BF177"/>
  <c r="T177"/>
  <c r="R177"/>
  <c r="P177"/>
  <c r="J177"/>
  <c r="BE177"/>
  <c r="BI176"/>
  <c r="BH176"/>
  <c r="BG176"/>
  <c r="BF176"/>
  <c r="T176"/>
  <c r="R176"/>
  <c r="P176"/>
  <c r="J176"/>
  <c r="BE176"/>
  <c r="BI175"/>
  <c r="BH175"/>
  <c r="BG175"/>
  <c r="BF175"/>
  <c r="T175"/>
  <c r="R175"/>
  <c r="P175"/>
  <c r="J175"/>
  <c r="BE175"/>
  <c r="BI174"/>
  <c r="BH174"/>
  <c r="BG174"/>
  <c r="BF174"/>
  <c r="T174"/>
  <c r="R174"/>
  <c r="P174"/>
  <c r="J174"/>
  <c r="BE174"/>
  <c r="BI173"/>
  <c r="BH173"/>
  <c r="BG173"/>
  <c r="BF173"/>
  <c r="T173"/>
  <c r="R173"/>
  <c r="P173"/>
  <c r="J173"/>
  <c r="BE173"/>
  <c r="BI172"/>
  <c r="BH172"/>
  <c r="BG172"/>
  <c r="BF172"/>
  <c r="T172"/>
  <c r="R172"/>
  <c r="P172"/>
  <c r="J172"/>
  <c r="BE172"/>
  <c r="BI171"/>
  <c r="BH171"/>
  <c r="BG171"/>
  <c r="BF171"/>
  <c r="T171"/>
  <c r="R171"/>
  <c r="P171"/>
  <c r="J171"/>
  <c r="BE171"/>
  <c r="BI170"/>
  <c r="BH170"/>
  <c r="BG170"/>
  <c r="BF170"/>
  <c r="T170"/>
  <c r="R170"/>
  <c r="P170"/>
  <c r="J170"/>
  <c r="BE170"/>
  <c r="BI169"/>
  <c r="BH169"/>
  <c r="BG169"/>
  <c r="BF169"/>
  <c r="T169"/>
  <c r="R169"/>
  <c r="P169"/>
  <c r="J169"/>
  <c r="BE169"/>
  <c r="BI168"/>
  <c r="BH168"/>
  <c r="BG168"/>
  <c r="BF168"/>
  <c r="T168"/>
  <c r="R168"/>
  <c r="P168"/>
  <c r="J168"/>
  <c r="BE168"/>
  <c r="BI167"/>
  <c r="BH167"/>
  <c r="BG167"/>
  <c r="BF167"/>
  <c r="T167"/>
  <c r="R167"/>
  <c r="P167"/>
  <c r="J167"/>
  <c r="BE167"/>
  <c r="BI166"/>
  <c r="BH166"/>
  <c r="BG166"/>
  <c r="BF166"/>
  <c r="T166"/>
  <c r="R166"/>
  <c r="P166"/>
  <c r="J166"/>
  <c r="BE166"/>
  <c r="BI165"/>
  <c r="BH165"/>
  <c r="BG165"/>
  <c r="BF165"/>
  <c r="T165"/>
  <c r="R165"/>
  <c r="P165"/>
  <c r="J165"/>
  <c r="BE165"/>
  <c r="BI164"/>
  <c r="BH164"/>
  <c r="BG164"/>
  <c r="BF164"/>
  <c r="T164"/>
  <c r="R164"/>
  <c r="P164"/>
  <c r="J164"/>
  <c r="BE164"/>
  <c r="BI163"/>
  <c r="BH163"/>
  <c r="BG163"/>
  <c r="BF163"/>
  <c r="T163"/>
  <c r="R163"/>
  <c r="P163"/>
  <c r="J163"/>
  <c r="BE163"/>
  <c r="BI162"/>
  <c r="BH162"/>
  <c r="BG162"/>
  <c r="BF162"/>
  <c r="T162"/>
  <c r="T157"/>
  <c r="R162"/>
  <c r="P162"/>
  <c r="J162"/>
  <c r="BE162"/>
  <c r="BI161"/>
  <c r="BH161"/>
  <c r="BG161"/>
  <c r="BF161"/>
  <c r="T161"/>
  <c r="R161"/>
  <c r="R157"/>
  <c r="P161"/>
  <c r="P157"/>
  <c r="J161"/>
  <c r="BE161"/>
  <c r="BI160"/>
  <c r="BH160"/>
  <c r="BG160"/>
  <c r="BF160"/>
  <c r="T160"/>
  <c r="R160"/>
  <c r="P160"/>
  <c r="J157"/>
  <c r="J63"/>
  <c r="J160"/>
  <c r="BE160"/>
  <c r="BI159"/>
  <c r="BH159"/>
  <c r="BG159"/>
  <c r="BF159"/>
  <c r="T159"/>
  <c r="R159"/>
  <c r="P159"/>
  <c r="J159"/>
  <c r="BE159"/>
  <c r="BI158"/>
  <c r="BH158"/>
  <c r="BG158"/>
  <c r="BF158"/>
  <c r="T158"/>
  <c r="R158"/>
  <c r="P158"/>
  <c r="J158"/>
  <c r="BE158"/>
  <c r="BI155"/>
  <c r="BH155"/>
  <c r="BG155"/>
  <c r="BF155"/>
  <c r="T155"/>
  <c r="R155"/>
  <c r="P155"/>
  <c r="J155"/>
  <c r="BE155"/>
  <c r="BI154"/>
  <c r="BH154"/>
  <c r="BG154"/>
  <c r="BF154"/>
  <c r="T154"/>
  <c r="R154"/>
  <c r="P154"/>
  <c r="J154"/>
  <c r="BE154"/>
  <c r="BI153"/>
  <c r="BH153"/>
  <c r="BG153"/>
  <c r="BF153"/>
  <c r="T153"/>
  <c r="R153"/>
  <c r="P153"/>
  <c r="J153"/>
  <c r="BE153"/>
  <c r="BI152"/>
  <c r="BH152"/>
  <c r="BG152"/>
  <c r="BF152"/>
  <c r="T152"/>
  <c r="R152"/>
  <c r="P152"/>
  <c r="J152"/>
  <c r="BE152"/>
  <c r="BI151"/>
  <c r="BH151"/>
  <c r="BG151"/>
  <c r="BF151"/>
  <c r="T151"/>
  <c r="R151"/>
  <c r="P151"/>
  <c r="J151"/>
  <c r="BE151"/>
  <c r="BI150"/>
  <c r="BH150"/>
  <c r="BG150"/>
  <c r="BF150"/>
  <c r="T150"/>
  <c r="R150"/>
  <c r="P150"/>
  <c r="J150"/>
  <c r="BE150"/>
  <c r="BI149"/>
  <c r="BH149"/>
  <c r="BG149"/>
  <c r="BF149"/>
  <c r="T149"/>
  <c r="R149"/>
  <c r="P149"/>
  <c r="J149"/>
  <c r="BE149"/>
  <c r="BI148"/>
  <c r="BH148"/>
  <c r="BG148"/>
  <c r="BF148"/>
  <c r="T148"/>
  <c r="R148"/>
  <c r="P148"/>
  <c r="J148"/>
  <c r="BE148"/>
  <c r="BI147"/>
  <c r="BH147"/>
  <c r="BG147"/>
  <c r="BF147"/>
  <c r="T147"/>
  <c r="R147"/>
  <c r="P147"/>
  <c r="J147"/>
  <c r="BE147"/>
  <c r="BI146"/>
  <c r="BH146"/>
  <c r="BG146"/>
  <c r="BF146"/>
  <c r="T146"/>
  <c r="R146"/>
  <c r="P146"/>
  <c r="J146"/>
  <c r="BE146"/>
  <c r="BI145"/>
  <c r="BH145"/>
  <c r="BG145"/>
  <c r="BF145"/>
  <c r="T145"/>
  <c r="R145"/>
  <c r="P145"/>
  <c r="J145"/>
  <c r="BE145"/>
  <c r="BI144"/>
  <c r="BH144"/>
  <c r="BG144"/>
  <c r="BF144"/>
  <c r="T144"/>
  <c r="R144"/>
  <c r="P144"/>
  <c r="J144"/>
  <c r="BE144"/>
  <c r="BI143"/>
  <c r="BH143"/>
  <c r="BG143"/>
  <c r="BF143"/>
  <c r="T143"/>
  <c r="R143"/>
  <c r="P143"/>
  <c r="J143"/>
  <c r="BE143"/>
  <c r="BI142"/>
  <c r="BH142"/>
  <c r="BG142"/>
  <c r="BF142"/>
  <c r="T142"/>
  <c r="R142"/>
  <c r="P142"/>
  <c r="J142"/>
  <c r="BE142"/>
  <c r="BI141"/>
  <c r="BH141"/>
  <c r="BG141"/>
  <c r="BF141"/>
  <c r="T141"/>
  <c r="R141"/>
  <c r="P141"/>
  <c r="J141"/>
  <c r="BE141"/>
  <c r="BI140"/>
  <c r="BH140"/>
  <c r="BG140"/>
  <c r="BF140"/>
  <c r="T140"/>
  <c r="R140"/>
  <c r="P140"/>
  <c r="J140"/>
  <c r="BE140"/>
  <c r="BI139"/>
  <c r="BH139"/>
  <c r="BG139"/>
  <c r="BF139"/>
  <c r="T139"/>
  <c r="R139"/>
  <c r="P139"/>
  <c r="J139"/>
  <c r="BE139"/>
  <c r="BI138"/>
  <c r="BH138"/>
  <c r="BG138"/>
  <c r="BF138"/>
  <c r="T138"/>
  <c r="R138"/>
  <c r="P138"/>
  <c r="J138"/>
  <c r="BE138"/>
  <c r="BI137"/>
  <c r="BH137"/>
  <c r="BG137"/>
  <c r="BF137"/>
  <c r="T137"/>
  <c r="R137"/>
  <c r="P137"/>
  <c r="J137"/>
  <c r="BE137"/>
  <c r="BI134"/>
  <c r="BH134"/>
  <c r="BG134"/>
  <c r="BF134"/>
  <c r="T134"/>
  <c r="R134"/>
  <c r="P134"/>
  <c r="J134"/>
  <c r="BE134"/>
  <c r="BI131"/>
  <c r="BH131"/>
  <c r="BG131"/>
  <c r="BF131"/>
  <c r="T131"/>
  <c r="R131"/>
  <c r="P131"/>
  <c r="J131"/>
  <c r="BE131"/>
  <c r="BI128"/>
  <c r="BH128"/>
  <c r="BG128"/>
  <c r="BF128"/>
  <c r="T128"/>
  <c r="R128"/>
  <c r="P128"/>
  <c r="J128"/>
  <c r="BE128"/>
  <c r="BI125"/>
  <c r="BH125"/>
  <c r="BG125"/>
  <c r="BF125"/>
  <c r="T125"/>
  <c r="R125"/>
  <c r="P125"/>
  <c r="J125"/>
  <c r="BE125"/>
  <c r="BI124"/>
  <c r="BH124"/>
  <c r="BG124"/>
  <c r="BF124"/>
  <c r="T124"/>
  <c r="R124"/>
  <c r="R112"/>
  <c r="R85"/>
  <c r="R84"/>
  <c r="P124"/>
  <c r="P112"/>
  <c r="J124"/>
  <c r="BE124"/>
  <c r="BI120"/>
  <c r="BH120"/>
  <c r="BG120"/>
  <c r="BF120"/>
  <c r="T120"/>
  <c r="R120"/>
  <c r="P120"/>
  <c r="J112"/>
  <c r="J62"/>
  <c r="J120"/>
  <c r="BE120"/>
  <c r="BI116"/>
  <c r="BH116"/>
  <c r="BG116"/>
  <c r="BF116"/>
  <c r="T116"/>
  <c r="R116"/>
  <c r="P116"/>
  <c r="J116"/>
  <c r="BE116"/>
  <c r="BI115"/>
  <c r="BH115"/>
  <c r="BG115"/>
  <c r="BF115"/>
  <c r="T115"/>
  <c r="R115"/>
  <c r="P115"/>
  <c r="J115"/>
  <c r="BE115"/>
  <c r="BI114"/>
  <c r="BH114"/>
  <c r="BG114"/>
  <c r="BF114"/>
  <c r="T114"/>
  <c r="R114"/>
  <c r="P114"/>
  <c r="J114"/>
  <c r="BE114"/>
  <c r="BI113"/>
  <c r="BH113"/>
  <c r="BG113"/>
  <c r="BF113"/>
  <c r="T113"/>
  <c r="T112"/>
  <c r="R113"/>
  <c r="P113"/>
  <c r="J113"/>
  <c r="BE113"/>
  <c r="BI110"/>
  <c r="BH110"/>
  <c r="BG110"/>
  <c r="BF110"/>
  <c r="T110"/>
  <c r="R110"/>
  <c r="P110"/>
  <c r="J110"/>
  <c r="BE110"/>
  <c r="BI109"/>
  <c r="BH109"/>
  <c r="BG109"/>
  <c r="BF109"/>
  <c r="T109"/>
  <c r="R109"/>
  <c r="P109"/>
  <c r="J109"/>
  <c r="BE109"/>
  <c r="BI108"/>
  <c r="BH108"/>
  <c r="BG108"/>
  <c r="BF108"/>
  <c r="T108"/>
  <c r="R108"/>
  <c r="P108"/>
  <c r="J108"/>
  <c r="BE108"/>
  <c r="BI107"/>
  <c r="BH107"/>
  <c r="BG107"/>
  <c r="BF107"/>
  <c r="T107"/>
  <c r="R107"/>
  <c r="P107"/>
  <c r="J107"/>
  <c r="BE107"/>
  <c r="BI106"/>
  <c r="BH106"/>
  <c r="BG106"/>
  <c r="BF106"/>
  <c r="T106"/>
  <c r="R106"/>
  <c r="P106"/>
  <c r="J106"/>
  <c r="BE106"/>
  <c r="BI105"/>
  <c r="BH105"/>
  <c r="BG105"/>
  <c r="BF105"/>
  <c r="T105"/>
  <c r="R105"/>
  <c r="P105"/>
  <c r="J105"/>
  <c r="BE105"/>
  <c r="BI104"/>
  <c r="BH104"/>
  <c r="BG104"/>
  <c r="BF104"/>
  <c r="T104"/>
  <c r="R104"/>
  <c r="P104"/>
  <c r="J104"/>
  <c r="BE104"/>
  <c r="BI103"/>
  <c r="BH103"/>
  <c r="BG103"/>
  <c r="BF103"/>
  <c r="T103"/>
  <c r="R103"/>
  <c r="P103"/>
  <c r="J103"/>
  <c r="BE103"/>
  <c r="BI102"/>
  <c r="BH102"/>
  <c r="BG102"/>
  <c r="BF102"/>
  <c r="T102"/>
  <c r="R102"/>
  <c r="P102"/>
  <c r="J102"/>
  <c r="BE102"/>
  <c r="BI101"/>
  <c r="BH101"/>
  <c r="BG101"/>
  <c r="BF101"/>
  <c r="T101"/>
  <c r="R101"/>
  <c r="P101"/>
  <c r="J101"/>
  <c r="BE101"/>
  <c r="BI100"/>
  <c r="BH100"/>
  <c r="BG100"/>
  <c r="BF100"/>
  <c r="T100"/>
  <c r="R100"/>
  <c r="P100"/>
  <c r="J100"/>
  <c r="BE100"/>
  <c r="BI99"/>
  <c r="BH99"/>
  <c r="BG99"/>
  <c r="BF99"/>
  <c r="T99"/>
  <c r="R99"/>
  <c r="P99"/>
  <c r="J99"/>
  <c r="BE99"/>
  <c r="BI98"/>
  <c r="BH98"/>
  <c r="BG98"/>
  <c r="BF98"/>
  <c r="T98"/>
  <c r="R98"/>
  <c r="P98"/>
  <c r="J98"/>
  <c r="BE98"/>
  <c r="BI97"/>
  <c r="BH97"/>
  <c r="BG97"/>
  <c r="BF97"/>
  <c r="T97"/>
  <c r="R97"/>
  <c r="P97"/>
  <c r="J97"/>
  <c r="BE97"/>
  <c r="BI96"/>
  <c r="BH96"/>
  <c r="BG96"/>
  <c r="BF96"/>
  <c r="T96"/>
  <c r="R96"/>
  <c r="P96"/>
  <c r="J96"/>
  <c r="BE96"/>
  <c r="BI94"/>
  <c r="BH94"/>
  <c r="BG94"/>
  <c r="BF94"/>
  <c r="T94"/>
  <c r="R94"/>
  <c r="P94"/>
  <c r="J94"/>
  <c r="BE94"/>
  <c r="BI93"/>
  <c r="BH93"/>
  <c r="BG93"/>
  <c r="BF93"/>
  <c r="T93"/>
  <c r="R93"/>
  <c r="P93"/>
  <c r="J93"/>
  <c r="BE93"/>
  <c r="BI92"/>
  <c r="BH92"/>
  <c r="BG92"/>
  <c r="BF92"/>
  <c r="T92"/>
  <c r="R92"/>
  <c r="P92"/>
  <c r="J92"/>
  <c r="BE92"/>
  <c r="BI91"/>
  <c r="BI87"/>
  <c r="BI88"/>
  <c r="BI89"/>
  <c r="BI90"/>
  <c r="F37"/>
  <c r="BH91"/>
  <c r="BG91"/>
  <c r="BF91"/>
  <c r="T91"/>
  <c r="R91"/>
  <c r="P91"/>
  <c r="J91"/>
  <c r="BE91"/>
  <c r="BH90"/>
  <c r="BG90"/>
  <c r="BG87"/>
  <c r="BG88"/>
  <c r="BG89"/>
  <c r="F35"/>
  <c r="BF90"/>
  <c r="T90"/>
  <c r="R90"/>
  <c r="P90"/>
  <c r="J90"/>
  <c r="BE90"/>
  <c r="BH89"/>
  <c r="BF89"/>
  <c r="T89"/>
  <c r="T86"/>
  <c r="T85"/>
  <c r="T84"/>
  <c r="R89"/>
  <c r="P89"/>
  <c r="J89"/>
  <c r="BE89"/>
  <c r="BH88"/>
  <c r="BF88"/>
  <c r="T88"/>
  <c r="R88"/>
  <c r="P88"/>
  <c r="P86"/>
  <c r="P85"/>
  <c r="P84"/>
  <c r="J88"/>
  <c r="BE88"/>
  <c r="BH87"/>
  <c r="F36"/>
  <c r="BF87"/>
  <c r="J34"/>
  <c r="T87"/>
  <c r="R87"/>
  <c r="R86"/>
  <c r="P87"/>
  <c r="J87"/>
  <c r="BE87"/>
  <c r="J80"/>
  <c r="F80"/>
  <c r="F78"/>
  <c r="E76"/>
  <c r="J54"/>
  <c r="F54"/>
  <c r="F52"/>
  <c r="E50"/>
  <c r="J24"/>
  <c r="E24"/>
  <c r="J55"/>
  <c r="J81"/>
  <c r="J23"/>
  <c r="J18"/>
  <c r="E18"/>
  <c r="F81"/>
  <c r="F55"/>
  <c r="J17"/>
  <c r="J12"/>
  <c r="J52"/>
  <c r="J78"/>
  <c r="E7"/>
  <c r="E48"/>
  <c r="E74"/>
  <c r="J33"/>
  <c r="F33"/>
  <c r="J86"/>
  <c r="J61"/>
  <c r="F34"/>
  <c r="J85"/>
  <c r="J60"/>
  <c r="J59"/>
  <c r="J30"/>
  <c r="J39"/>
  <c r="G53" i="1"/>
  <c r="G45"/>
  <c r="F45"/>
  <c r="F46"/>
  <c r="G46"/>
  <c r="H46"/>
  <c r="I46"/>
  <c r="AF491" i="12"/>
  <c r="G41" i="1"/>
  <c r="AE491" i="12"/>
  <c r="F41" i="1"/>
  <c r="G40"/>
  <c r="F40"/>
  <c r="H40"/>
  <c r="I40"/>
  <c r="G39"/>
  <c r="F39"/>
  <c r="F42"/>
  <c r="BA479" i="12"/>
  <c r="BA288"/>
  <c r="BA268"/>
  <c r="BA266"/>
  <c r="BA263"/>
  <c r="BA150"/>
  <c r="BA113"/>
  <c r="BA107"/>
  <c r="BA97"/>
  <c r="BA89"/>
  <c r="BA86"/>
  <c r="BA60"/>
  <c r="BA57"/>
  <c r="BA56"/>
  <c r="BA53"/>
  <c r="BA49"/>
  <c r="BA45"/>
  <c r="BA39"/>
  <c r="BA38"/>
  <c r="BA30"/>
  <c r="BA26"/>
  <c r="BA23"/>
  <c r="BA20"/>
  <c r="BA17"/>
  <c r="BA14"/>
  <c r="M9"/>
  <c r="I9"/>
  <c r="I8"/>
  <c r="K9"/>
  <c r="K8"/>
  <c r="O9"/>
  <c r="Q9"/>
  <c r="Q8"/>
  <c r="V9"/>
  <c r="V8"/>
  <c r="I11"/>
  <c r="K11"/>
  <c r="M11"/>
  <c r="O11"/>
  <c r="Q11"/>
  <c r="V11"/>
  <c r="I13"/>
  <c r="K13"/>
  <c r="M13"/>
  <c r="O13"/>
  <c r="Q13"/>
  <c r="V13"/>
  <c r="M16"/>
  <c r="I16"/>
  <c r="K16"/>
  <c r="O16"/>
  <c r="O8"/>
  <c r="Q16"/>
  <c r="V16"/>
  <c r="M19"/>
  <c r="I19"/>
  <c r="K19"/>
  <c r="O19"/>
  <c r="Q19"/>
  <c r="V19"/>
  <c r="I22"/>
  <c r="K22"/>
  <c r="M22"/>
  <c r="O22"/>
  <c r="Q22"/>
  <c r="V22"/>
  <c r="I25"/>
  <c r="K25"/>
  <c r="M25"/>
  <c r="O25"/>
  <c r="Q25"/>
  <c r="V25"/>
  <c r="I29"/>
  <c r="K29"/>
  <c r="O29"/>
  <c r="Q29"/>
  <c r="V29"/>
  <c r="M32"/>
  <c r="I32"/>
  <c r="K32"/>
  <c r="O32"/>
  <c r="Q32"/>
  <c r="V32"/>
  <c r="I35"/>
  <c r="K35"/>
  <c r="M35"/>
  <c r="O35"/>
  <c r="Q35"/>
  <c r="V35"/>
  <c r="I37"/>
  <c r="K37"/>
  <c r="M37"/>
  <c r="O37"/>
  <c r="Q37"/>
  <c r="V37"/>
  <c r="M41"/>
  <c r="I41"/>
  <c r="K41"/>
  <c r="O41"/>
  <c r="Q41"/>
  <c r="V41"/>
  <c r="M43"/>
  <c r="I43"/>
  <c r="K43"/>
  <c r="O43"/>
  <c r="Q43"/>
  <c r="V43"/>
  <c r="I47"/>
  <c r="K47"/>
  <c r="M47"/>
  <c r="O47"/>
  <c r="Q47"/>
  <c r="V47"/>
  <c r="I51"/>
  <c r="K51"/>
  <c r="M51"/>
  <c r="O51"/>
  <c r="Q51"/>
  <c r="V51"/>
  <c r="M55"/>
  <c r="I55"/>
  <c r="K55"/>
  <c r="O55"/>
  <c r="Q55"/>
  <c r="V55"/>
  <c r="M59"/>
  <c r="I59"/>
  <c r="K59"/>
  <c r="O59"/>
  <c r="Q59"/>
  <c r="V59"/>
  <c r="I62"/>
  <c r="K62"/>
  <c r="M62"/>
  <c r="O62"/>
  <c r="Q62"/>
  <c r="V62"/>
  <c r="M66"/>
  <c r="I66"/>
  <c r="I65"/>
  <c r="K66"/>
  <c r="O66"/>
  <c r="O65"/>
  <c r="Q66"/>
  <c r="Q65"/>
  <c r="V66"/>
  <c r="M68"/>
  <c r="I68"/>
  <c r="K68"/>
  <c r="K65"/>
  <c r="O68"/>
  <c r="Q68"/>
  <c r="V68"/>
  <c r="I79"/>
  <c r="K79"/>
  <c r="M79"/>
  <c r="O79"/>
  <c r="Q79"/>
  <c r="V79"/>
  <c r="V65"/>
  <c r="I81"/>
  <c r="K81"/>
  <c r="M81"/>
  <c r="O81"/>
  <c r="Q81"/>
  <c r="V81"/>
  <c r="M83"/>
  <c r="I83"/>
  <c r="K83"/>
  <c r="O83"/>
  <c r="Q83"/>
  <c r="V83"/>
  <c r="M85"/>
  <c r="I85"/>
  <c r="K85"/>
  <c r="O85"/>
  <c r="Q85"/>
  <c r="V85"/>
  <c r="I88"/>
  <c r="K88"/>
  <c r="M88"/>
  <c r="O88"/>
  <c r="Q88"/>
  <c r="V88"/>
  <c r="I96"/>
  <c r="K96"/>
  <c r="M96"/>
  <c r="O96"/>
  <c r="Q96"/>
  <c r="V96"/>
  <c r="M100"/>
  <c r="I100"/>
  <c r="K100"/>
  <c r="O100"/>
  <c r="Q100"/>
  <c r="V100"/>
  <c r="M102"/>
  <c r="I102"/>
  <c r="K102"/>
  <c r="O102"/>
  <c r="Q102"/>
  <c r="V102"/>
  <c r="I106"/>
  <c r="K106"/>
  <c r="M106"/>
  <c r="O106"/>
  <c r="Q106"/>
  <c r="V106"/>
  <c r="I112"/>
  <c r="K112"/>
  <c r="M112"/>
  <c r="O112"/>
  <c r="Q112"/>
  <c r="V112"/>
  <c r="M123"/>
  <c r="I123"/>
  <c r="I122"/>
  <c r="K123"/>
  <c r="K122"/>
  <c r="O123"/>
  <c r="Q123"/>
  <c r="Q122"/>
  <c r="V123"/>
  <c r="V122"/>
  <c r="I126"/>
  <c r="K126"/>
  <c r="M126"/>
  <c r="O126"/>
  <c r="Q126"/>
  <c r="V126"/>
  <c r="I129"/>
  <c r="K129"/>
  <c r="M129"/>
  <c r="O129"/>
  <c r="Q129"/>
  <c r="V129"/>
  <c r="M131"/>
  <c r="I131"/>
  <c r="K131"/>
  <c r="O131"/>
  <c r="O122"/>
  <c r="Q131"/>
  <c r="V131"/>
  <c r="M134"/>
  <c r="I134"/>
  <c r="K134"/>
  <c r="O134"/>
  <c r="Q134"/>
  <c r="V134"/>
  <c r="I136"/>
  <c r="K136"/>
  <c r="M136"/>
  <c r="O136"/>
  <c r="Q136"/>
  <c r="V136"/>
  <c r="I140"/>
  <c r="I139"/>
  <c r="K140"/>
  <c r="O140"/>
  <c r="O139"/>
  <c r="Q140"/>
  <c r="Q139"/>
  <c r="V140"/>
  <c r="M142"/>
  <c r="I142"/>
  <c r="K142"/>
  <c r="O142"/>
  <c r="Q142"/>
  <c r="V142"/>
  <c r="V139"/>
  <c r="I146"/>
  <c r="K146"/>
  <c r="K139"/>
  <c r="M146"/>
  <c r="O146"/>
  <c r="Q146"/>
  <c r="V146"/>
  <c r="I149"/>
  <c r="K149"/>
  <c r="M149"/>
  <c r="O149"/>
  <c r="Q149"/>
  <c r="V149"/>
  <c r="O153"/>
  <c r="M154"/>
  <c r="M156"/>
  <c r="M158"/>
  <c r="M160"/>
  <c r="M153"/>
  <c r="I154"/>
  <c r="I153"/>
  <c r="K154"/>
  <c r="K153"/>
  <c r="O154"/>
  <c r="Q154"/>
  <c r="Q153"/>
  <c r="V154"/>
  <c r="V153"/>
  <c r="I156"/>
  <c r="K156"/>
  <c r="O156"/>
  <c r="Q156"/>
  <c r="V156"/>
  <c r="I158"/>
  <c r="K158"/>
  <c r="O158"/>
  <c r="Q158"/>
  <c r="V158"/>
  <c r="I160"/>
  <c r="K160"/>
  <c r="O160"/>
  <c r="Q160"/>
  <c r="V160"/>
  <c r="I162"/>
  <c r="O162"/>
  <c r="Q162"/>
  <c r="I163"/>
  <c r="K163"/>
  <c r="K162"/>
  <c r="M163"/>
  <c r="M162"/>
  <c r="O163"/>
  <c r="Q163"/>
  <c r="V163"/>
  <c r="V162"/>
  <c r="K166"/>
  <c r="V166"/>
  <c r="M167"/>
  <c r="M166"/>
  <c r="I167"/>
  <c r="I166"/>
  <c r="K167"/>
  <c r="O167"/>
  <c r="O166"/>
  <c r="Q167"/>
  <c r="Q166"/>
  <c r="V167"/>
  <c r="I170"/>
  <c r="K170"/>
  <c r="K169"/>
  <c r="M170"/>
  <c r="O170"/>
  <c r="Q170"/>
  <c r="V170"/>
  <c r="V169"/>
  <c r="I172"/>
  <c r="K172"/>
  <c r="M172"/>
  <c r="O172"/>
  <c r="Q172"/>
  <c r="V172"/>
  <c r="I174"/>
  <c r="K174"/>
  <c r="O174"/>
  <c r="O169"/>
  <c r="Q174"/>
  <c r="V174"/>
  <c r="M176"/>
  <c r="I176"/>
  <c r="I169"/>
  <c r="K176"/>
  <c r="O176"/>
  <c r="Q176"/>
  <c r="V176"/>
  <c r="I178"/>
  <c r="K178"/>
  <c r="M178"/>
  <c r="O178"/>
  <c r="Q178"/>
  <c r="V178"/>
  <c r="I180"/>
  <c r="K180"/>
  <c r="M180"/>
  <c r="O180"/>
  <c r="Q180"/>
  <c r="V180"/>
  <c r="M182"/>
  <c r="I182"/>
  <c r="K182"/>
  <c r="O182"/>
  <c r="Q182"/>
  <c r="V182"/>
  <c r="M184"/>
  <c r="I184"/>
  <c r="K184"/>
  <c r="O184"/>
  <c r="Q184"/>
  <c r="Q169"/>
  <c r="V184"/>
  <c r="I189"/>
  <c r="K189"/>
  <c r="M189"/>
  <c r="O189"/>
  <c r="Q189"/>
  <c r="V189"/>
  <c r="I191"/>
  <c r="K191"/>
  <c r="M191"/>
  <c r="O191"/>
  <c r="Q191"/>
  <c r="V191"/>
  <c r="M193"/>
  <c r="I193"/>
  <c r="K193"/>
  <c r="O193"/>
  <c r="Q193"/>
  <c r="V193"/>
  <c r="M195"/>
  <c r="I195"/>
  <c r="K195"/>
  <c r="O195"/>
  <c r="Q195"/>
  <c r="V195"/>
  <c r="I197"/>
  <c r="K197"/>
  <c r="M197"/>
  <c r="O197"/>
  <c r="Q197"/>
  <c r="V197"/>
  <c r="I199"/>
  <c r="K199"/>
  <c r="M199"/>
  <c r="O199"/>
  <c r="Q199"/>
  <c r="V199"/>
  <c r="M201"/>
  <c r="I201"/>
  <c r="K201"/>
  <c r="O201"/>
  <c r="Q201"/>
  <c r="V201"/>
  <c r="M203"/>
  <c r="I203"/>
  <c r="K203"/>
  <c r="O203"/>
  <c r="Q203"/>
  <c r="V203"/>
  <c r="I205"/>
  <c r="K205"/>
  <c r="M205"/>
  <c r="O205"/>
  <c r="Q205"/>
  <c r="V205"/>
  <c r="I207"/>
  <c r="K207"/>
  <c r="M207"/>
  <c r="O207"/>
  <c r="Q207"/>
  <c r="V207"/>
  <c r="M209"/>
  <c r="I209"/>
  <c r="K209"/>
  <c r="O209"/>
  <c r="Q209"/>
  <c r="V209"/>
  <c r="M211"/>
  <c r="I211"/>
  <c r="K211"/>
  <c r="O211"/>
  <c r="Q211"/>
  <c r="V211"/>
  <c r="I213"/>
  <c r="K213"/>
  <c r="M213"/>
  <c r="O213"/>
  <c r="Q213"/>
  <c r="V213"/>
  <c r="I215"/>
  <c r="K215"/>
  <c r="M215"/>
  <c r="O215"/>
  <c r="Q215"/>
  <c r="V215"/>
  <c r="M217"/>
  <c r="I217"/>
  <c r="K217"/>
  <c r="O217"/>
  <c r="Q217"/>
  <c r="V217"/>
  <c r="M219"/>
  <c r="I219"/>
  <c r="K219"/>
  <c r="O219"/>
  <c r="Q219"/>
  <c r="V219"/>
  <c r="I221"/>
  <c r="K221"/>
  <c r="M221"/>
  <c r="O221"/>
  <c r="Q221"/>
  <c r="V221"/>
  <c r="I223"/>
  <c r="K223"/>
  <c r="M223"/>
  <c r="O223"/>
  <c r="Q223"/>
  <c r="V223"/>
  <c r="M225"/>
  <c r="I225"/>
  <c r="K225"/>
  <c r="O225"/>
  <c r="Q225"/>
  <c r="V225"/>
  <c r="M227"/>
  <c r="I227"/>
  <c r="K227"/>
  <c r="O227"/>
  <c r="Q227"/>
  <c r="V227"/>
  <c r="I229"/>
  <c r="K229"/>
  <c r="M229"/>
  <c r="O229"/>
  <c r="Q229"/>
  <c r="V229"/>
  <c r="I231"/>
  <c r="K231"/>
  <c r="M231"/>
  <c r="O231"/>
  <c r="Q231"/>
  <c r="V231"/>
  <c r="M233"/>
  <c r="I233"/>
  <c r="K233"/>
  <c r="O233"/>
  <c r="Q233"/>
  <c r="V233"/>
  <c r="M235"/>
  <c r="I235"/>
  <c r="K235"/>
  <c r="O235"/>
  <c r="Q235"/>
  <c r="V235"/>
  <c r="I237"/>
  <c r="K237"/>
  <c r="M237"/>
  <c r="O237"/>
  <c r="Q237"/>
  <c r="V237"/>
  <c r="I244"/>
  <c r="K244"/>
  <c r="M244"/>
  <c r="O244"/>
  <c r="Q244"/>
  <c r="V244"/>
  <c r="M251"/>
  <c r="I251"/>
  <c r="K251"/>
  <c r="O251"/>
  <c r="Q251"/>
  <c r="V251"/>
  <c r="M253"/>
  <c r="I253"/>
  <c r="K253"/>
  <c r="O253"/>
  <c r="Q253"/>
  <c r="V253"/>
  <c r="I254"/>
  <c r="K254"/>
  <c r="M254"/>
  <c r="O254"/>
  <c r="Q254"/>
  <c r="V254"/>
  <c r="I255"/>
  <c r="K255"/>
  <c r="M255"/>
  <c r="O255"/>
  <c r="Q255"/>
  <c r="V255"/>
  <c r="M256"/>
  <c r="I256"/>
  <c r="K256"/>
  <c r="O256"/>
  <c r="Q256"/>
  <c r="V256"/>
  <c r="M257"/>
  <c r="I257"/>
  <c r="K257"/>
  <c r="O257"/>
  <c r="Q257"/>
  <c r="V257"/>
  <c r="I258"/>
  <c r="K258"/>
  <c r="M258"/>
  <c r="O258"/>
  <c r="Q258"/>
  <c r="V258"/>
  <c r="K259"/>
  <c r="V259"/>
  <c r="I260"/>
  <c r="I259"/>
  <c r="K260"/>
  <c r="O260"/>
  <c r="O259"/>
  <c r="Q260"/>
  <c r="Q259"/>
  <c r="V260"/>
  <c r="I261"/>
  <c r="O261"/>
  <c r="Q261"/>
  <c r="I262"/>
  <c r="K262"/>
  <c r="K261"/>
  <c r="M262"/>
  <c r="M261"/>
  <c r="O262"/>
  <c r="Q262"/>
  <c r="V262"/>
  <c r="V261"/>
  <c r="M265"/>
  <c r="I265"/>
  <c r="I264"/>
  <c r="K265"/>
  <c r="O265"/>
  <c r="O264"/>
  <c r="Q265"/>
  <c r="Q264"/>
  <c r="V265"/>
  <c r="M267"/>
  <c r="I267"/>
  <c r="K267"/>
  <c r="O267"/>
  <c r="Q267"/>
  <c r="V267"/>
  <c r="I269"/>
  <c r="K269"/>
  <c r="K264"/>
  <c r="M269"/>
  <c r="O269"/>
  <c r="Q269"/>
  <c r="V269"/>
  <c r="V264"/>
  <c r="I271"/>
  <c r="I283"/>
  <c r="I270"/>
  <c r="K271"/>
  <c r="O271"/>
  <c r="O283"/>
  <c r="O270"/>
  <c r="Q271"/>
  <c r="Q283"/>
  <c r="Q270"/>
  <c r="V271"/>
  <c r="M273"/>
  <c r="I273"/>
  <c r="K273"/>
  <c r="O273"/>
  <c r="Q273"/>
  <c r="V273"/>
  <c r="I277"/>
  <c r="K277"/>
  <c r="K283"/>
  <c r="K270"/>
  <c r="M277"/>
  <c r="O277"/>
  <c r="Q277"/>
  <c r="V277"/>
  <c r="V283"/>
  <c r="V270"/>
  <c r="I280"/>
  <c r="K280"/>
  <c r="M280"/>
  <c r="O280"/>
  <c r="Q280"/>
  <c r="V280"/>
  <c r="M283"/>
  <c r="I290"/>
  <c r="I284"/>
  <c r="Q290"/>
  <c r="Q284"/>
  <c r="I285"/>
  <c r="K285"/>
  <c r="K290"/>
  <c r="K284"/>
  <c r="M285"/>
  <c r="O285"/>
  <c r="Q285"/>
  <c r="V285"/>
  <c r="V290"/>
  <c r="V284"/>
  <c r="I287"/>
  <c r="K287"/>
  <c r="M287"/>
  <c r="O287"/>
  <c r="Q287"/>
  <c r="V287"/>
  <c r="O290"/>
  <c r="O284"/>
  <c r="I292"/>
  <c r="K292"/>
  <c r="K353"/>
  <c r="K291"/>
  <c r="M292"/>
  <c r="O292"/>
  <c r="Q292"/>
  <c r="V292"/>
  <c r="V353"/>
  <c r="V291"/>
  <c r="I297"/>
  <c r="K297"/>
  <c r="M297"/>
  <c r="O297"/>
  <c r="Q297"/>
  <c r="V297"/>
  <c r="I302"/>
  <c r="K302"/>
  <c r="M302"/>
  <c r="O302"/>
  <c r="O353"/>
  <c r="O291"/>
  <c r="Q302"/>
  <c r="V302"/>
  <c r="M304"/>
  <c r="I304"/>
  <c r="K304"/>
  <c r="O304"/>
  <c r="Q304"/>
  <c r="Q353"/>
  <c r="Q291"/>
  <c r="V304"/>
  <c r="I307"/>
  <c r="K307"/>
  <c r="M307"/>
  <c r="O307"/>
  <c r="Q307"/>
  <c r="V307"/>
  <c r="I311"/>
  <c r="K311"/>
  <c r="M311"/>
  <c r="O311"/>
  <c r="Q311"/>
  <c r="V311"/>
  <c r="I313"/>
  <c r="K313"/>
  <c r="O313"/>
  <c r="Q313"/>
  <c r="V313"/>
  <c r="M315"/>
  <c r="I315"/>
  <c r="I353"/>
  <c r="I291"/>
  <c r="K315"/>
  <c r="O315"/>
  <c r="Q315"/>
  <c r="V315"/>
  <c r="I317"/>
  <c r="K317"/>
  <c r="M317"/>
  <c r="O317"/>
  <c r="Q317"/>
  <c r="V317"/>
  <c r="I319"/>
  <c r="K319"/>
  <c r="M319"/>
  <c r="O319"/>
  <c r="Q319"/>
  <c r="V319"/>
  <c r="I321"/>
  <c r="K321"/>
  <c r="M321"/>
  <c r="O321"/>
  <c r="Q321"/>
  <c r="V321"/>
  <c r="M323"/>
  <c r="I323"/>
  <c r="K323"/>
  <c r="O323"/>
  <c r="Q323"/>
  <c r="V323"/>
  <c r="I325"/>
  <c r="K325"/>
  <c r="M325"/>
  <c r="O325"/>
  <c r="Q325"/>
  <c r="V325"/>
  <c r="I327"/>
  <c r="K327"/>
  <c r="M327"/>
  <c r="O327"/>
  <c r="Q327"/>
  <c r="V327"/>
  <c r="M329"/>
  <c r="I329"/>
  <c r="K329"/>
  <c r="O329"/>
  <c r="Q329"/>
  <c r="V329"/>
  <c r="M331"/>
  <c r="I331"/>
  <c r="K331"/>
  <c r="O331"/>
  <c r="Q331"/>
  <c r="V331"/>
  <c r="I333"/>
  <c r="K333"/>
  <c r="M333"/>
  <c r="O333"/>
  <c r="Q333"/>
  <c r="V333"/>
  <c r="I335"/>
  <c r="K335"/>
  <c r="M335"/>
  <c r="O335"/>
  <c r="Q335"/>
  <c r="V335"/>
  <c r="I337"/>
  <c r="K337"/>
  <c r="M337"/>
  <c r="O337"/>
  <c r="Q337"/>
  <c r="V337"/>
  <c r="M339"/>
  <c r="I339"/>
  <c r="K339"/>
  <c r="O339"/>
  <c r="Q339"/>
  <c r="V339"/>
  <c r="I341"/>
  <c r="K341"/>
  <c r="M341"/>
  <c r="O341"/>
  <c r="Q341"/>
  <c r="V341"/>
  <c r="I343"/>
  <c r="K343"/>
  <c r="M343"/>
  <c r="O343"/>
  <c r="Q343"/>
  <c r="V343"/>
  <c r="M345"/>
  <c r="I345"/>
  <c r="K345"/>
  <c r="O345"/>
  <c r="Q345"/>
  <c r="V345"/>
  <c r="M347"/>
  <c r="I347"/>
  <c r="K347"/>
  <c r="O347"/>
  <c r="Q347"/>
  <c r="V347"/>
  <c r="I349"/>
  <c r="K349"/>
  <c r="M349"/>
  <c r="O349"/>
  <c r="Q349"/>
  <c r="V349"/>
  <c r="I351"/>
  <c r="K351"/>
  <c r="M351"/>
  <c r="O351"/>
  <c r="Q351"/>
  <c r="V351"/>
  <c r="M353"/>
  <c r="M354"/>
  <c r="I354"/>
  <c r="K354"/>
  <c r="O354"/>
  <c r="Q354"/>
  <c r="V354"/>
  <c r="I355"/>
  <c r="K355"/>
  <c r="M355"/>
  <c r="O355"/>
  <c r="Q355"/>
  <c r="V355"/>
  <c r="I356"/>
  <c r="K356"/>
  <c r="M356"/>
  <c r="O356"/>
  <c r="Q356"/>
  <c r="V356"/>
  <c r="M357"/>
  <c r="I357"/>
  <c r="K357"/>
  <c r="O357"/>
  <c r="Q357"/>
  <c r="V357"/>
  <c r="M358"/>
  <c r="I358"/>
  <c r="K358"/>
  <c r="O358"/>
  <c r="Q358"/>
  <c r="V358"/>
  <c r="I359"/>
  <c r="K359"/>
  <c r="M359"/>
  <c r="O359"/>
  <c r="Q359"/>
  <c r="V359"/>
  <c r="I361"/>
  <c r="I375"/>
  <c r="I360"/>
  <c r="K361"/>
  <c r="M361"/>
  <c r="O361"/>
  <c r="O375"/>
  <c r="O360"/>
  <c r="Q361"/>
  <c r="Q375"/>
  <c r="Q360"/>
  <c r="V361"/>
  <c r="M363"/>
  <c r="M375"/>
  <c r="M373"/>
  <c r="M365"/>
  <c r="M367"/>
  <c r="M369"/>
  <c r="M371"/>
  <c r="M360"/>
  <c r="I363"/>
  <c r="K363"/>
  <c r="O363"/>
  <c r="Q363"/>
  <c r="V363"/>
  <c r="I365"/>
  <c r="K365"/>
  <c r="O365"/>
  <c r="Q365"/>
  <c r="V365"/>
  <c r="V375"/>
  <c r="V360"/>
  <c r="I367"/>
  <c r="K367"/>
  <c r="O367"/>
  <c r="Q367"/>
  <c r="V367"/>
  <c r="I369"/>
  <c r="K369"/>
  <c r="O369"/>
  <c r="Q369"/>
  <c r="V369"/>
  <c r="I371"/>
  <c r="K371"/>
  <c r="O371"/>
  <c r="Q371"/>
  <c r="V371"/>
  <c r="I373"/>
  <c r="K373"/>
  <c r="K375"/>
  <c r="K360"/>
  <c r="O373"/>
  <c r="Q373"/>
  <c r="V373"/>
  <c r="O389"/>
  <c r="O376"/>
  <c r="M377"/>
  <c r="M389"/>
  <c r="M379"/>
  <c r="M381"/>
  <c r="M384"/>
  <c r="M386"/>
  <c r="M376"/>
  <c r="I377"/>
  <c r="I389"/>
  <c r="I376"/>
  <c r="K377"/>
  <c r="K389"/>
  <c r="K376"/>
  <c r="O377"/>
  <c r="Q377"/>
  <c r="Q389"/>
  <c r="Q376"/>
  <c r="V377"/>
  <c r="V389"/>
  <c r="V376"/>
  <c r="I379"/>
  <c r="K379"/>
  <c r="O379"/>
  <c r="Q379"/>
  <c r="V379"/>
  <c r="I381"/>
  <c r="K381"/>
  <c r="O381"/>
  <c r="Q381"/>
  <c r="V381"/>
  <c r="I384"/>
  <c r="K384"/>
  <c r="O384"/>
  <c r="Q384"/>
  <c r="V384"/>
  <c r="I386"/>
  <c r="K386"/>
  <c r="O386"/>
  <c r="Q386"/>
  <c r="V386"/>
  <c r="I391"/>
  <c r="I423"/>
  <c r="I390"/>
  <c r="K391"/>
  <c r="O391"/>
  <c r="O423"/>
  <c r="O390"/>
  <c r="Q391"/>
  <c r="Q423"/>
  <c r="Q390"/>
  <c r="V391"/>
  <c r="M393"/>
  <c r="I393"/>
  <c r="K393"/>
  <c r="O393"/>
  <c r="Q393"/>
  <c r="V393"/>
  <c r="I395"/>
  <c r="K395"/>
  <c r="K423"/>
  <c r="K390"/>
  <c r="M395"/>
  <c r="O395"/>
  <c r="Q395"/>
  <c r="V395"/>
  <c r="V423"/>
  <c r="V390"/>
  <c r="I399"/>
  <c r="K399"/>
  <c r="M399"/>
  <c r="O399"/>
  <c r="Q399"/>
  <c r="V399"/>
  <c r="M407"/>
  <c r="I407"/>
  <c r="K407"/>
  <c r="O407"/>
  <c r="Q407"/>
  <c r="V407"/>
  <c r="M409"/>
  <c r="I409"/>
  <c r="K409"/>
  <c r="O409"/>
  <c r="Q409"/>
  <c r="V409"/>
  <c r="I413"/>
  <c r="K413"/>
  <c r="M413"/>
  <c r="O413"/>
  <c r="Q413"/>
  <c r="V413"/>
  <c r="I418"/>
  <c r="K418"/>
  <c r="M418"/>
  <c r="O418"/>
  <c r="Q418"/>
  <c r="V418"/>
  <c r="M421"/>
  <c r="I421"/>
  <c r="K421"/>
  <c r="O421"/>
  <c r="Q421"/>
  <c r="V421"/>
  <c r="M423"/>
  <c r="I424"/>
  <c r="K424"/>
  <c r="M424"/>
  <c r="O424"/>
  <c r="Q424"/>
  <c r="V424"/>
  <c r="I425"/>
  <c r="K425"/>
  <c r="M425"/>
  <c r="O425"/>
  <c r="Q425"/>
  <c r="V425"/>
  <c r="M426"/>
  <c r="I426"/>
  <c r="K426"/>
  <c r="O426"/>
  <c r="Q426"/>
  <c r="V426"/>
  <c r="M427"/>
  <c r="I427"/>
  <c r="K427"/>
  <c r="O427"/>
  <c r="Q427"/>
  <c r="V427"/>
  <c r="I428"/>
  <c r="K428"/>
  <c r="M428"/>
  <c r="O428"/>
  <c r="Q428"/>
  <c r="V428"/>
  <c r="I429"/>
  <c r="K429"/>
  <c r="M429"/>
  <c r="O429"/>
  <c r="Q429"/>
  <c r="V429"/>
  <c r="O447"/>
  <c r="O430"/>
  <c r="M431"/>
  <c r="I431"/>
  <c r="I447"/>
  <c r="I430"/>
  <c r="K431"/>
  <c r="K447"/>
  <c r="K430"/>
  <c r="O431"/>
  <c r="Q431"/>
  <c r="Q447"/>
  <c r="Q430"/>
  <c r="V431"/>
  <c r="V447"/>
  <c r="V430"/>
  <c r="I433"/>
  <c r="K433"/>
  <c r="M433"/>
  <c r="O433"/>
  <c r="Q433"/>
  <c r="V433"/>
  <c r="I435"/>
  <c r="K435"/>
  <c r="M435"/>
  <c r="O435"/>
  <c r="Q435"/>
  <c r="V435"/>
  <c r="I440"/>
  <c r="K440"/>
  <c r="O440"/>
  <c r="Q440"/>
  <c r="V440"/>
  <c r="M444"/>
  <c r="I444"/>
  <c r="K444"/>
  <c r="O444"/>
  <c r="Q444"/>
  <c r="V444"/>
  <c r="M447"/>
  <c r="K448"/>
  <c r="V448"/>
  <c r="I449"/>
  <c r="I448"/>
  <c r="K449"/>
  <c r="O449"/>
  <c r="O448"/>
  <c r="Q449"/>
  <c r="Q448"/>
  <c r="V449"/>
  <c r="M451"/>
  <c r="I451"/>
  <c r="K451"/>
  <c r="O451"/>
  <c r="Q451"/>
  <c r="V451"/>
  <c r="V453"/>
  <c r="I454"/>
  <c r="K454"/>
  <c r="M454"/>
  <c r="M456"/>
  <c r="M460"/>
  <c r="M463"/>
  <c r="M465"/>
  <c r="M453"/>
  <c r="O454"/>
  <c r="O453"/>
  <c r="Q454"/>
  <c r="V454"/>
  <c r="I456"/>
  <c r="I453"/>
  <c r="K456"/>
  <c r="O456"/>
  <c r="Q456"/>
  <c r="V456"/>
  <c r="I460"/>
  <c r="K460"/>
  <c r="O460"/>
  <c r="Q460"/>
  <c r="Q453"/>
  <c r="V460"/>
  <c r="I463"/>
  <c r="K463"/>
  <c r="K453"/>
  <c r="O463"/>
  <c r="Q463"/>
  <c r="V463"/>
  <c r="I465"/>
  <c r="K465"/>
  <c r="O465"/>
  <c r="Q465"/>
  <c r="V465"/>
  <c r="O481"/>
  <c r="O467"/>
  <c r="M468"/>
  <c r="M481"/>
  <c r="M478"/>
  <c r="M467"/>
  <c r="I468"/>
  <c r="I481"/>
  <c r="I467"/>
  <c r="K468"/>
  <c r="K481"/>
  <c r="K467"/>
  <c r="O468"/>
  <c r="Q468"/>
  <c r="Q481"/>
  <c r="Q467"/>
  <c r="V468"/>
  <c r="V481"/>
  <c r="V467"/>
  <c r="I478"/>
  <c r="K478"/>
  <c r="O478"/>
  <c r="Q478"/>
  <c r="V478"/>
  <c r="M483"/>
  <c r="M489"/>
  <c r="M485"/>
  <c r="M487"/>
  <c r="M482"/>
  <c r="I483"/>
  <c r="I489"/>
  <c r="I482"/>
  <c r="K483"/>
  <c r="K489"/>
  <c r="K482"/>
  <c r="O483"/>
  <c r="Q483"/>
  <c r="Q489"/>
  <c r="Q482"/>
  <c r="V483"/>
  <c r="V489"/>
  <c r="V482"/>
  <c r="I485"/>
  <c r="K485"/>
  <c r="O485"/>
  <c r="Q485"/>
  <c r="V485"/>
  <c r="I487"/>
  <c r="K487"/>
  <c r="O487"/>
  <c r="Q487"/>
  <c r="V487"/>
  <c r="O489"/>
  <c r="O482"/>
  <c r="G42" i="1"/>
  <c r="G25"/>
  <c r="A25"/>
  <c r="H41"/>
  <c r="I41"/>
  <c r="J28"/>
  <c r="J26"/>
  <c r="G38"/>
  <c r="F38"/>
  <c r="J23"/>
  <c r="J24"/>
  <c r="J25"/>
  <c r="J27"/>
  <c r="E24"/>
  <c r="E26"/>
  <c r="G26"/>
  <c r="A26"/>
  <c r="G28"/>
  <c r="H39"/>
  <c r="I39"/>
  <c r="I42"/>
  <c r="J39"/>
  <c r="J42"/>
  <c r="M174" i="12"/>
  <c r="M169"/>
  <c r="M313"/>
  <c r="M291"/>
  <c r="M65"/>
  <c r="M122"/>
  <c r="M264"/>
  <c r="M449"/>
  <c r="M448"/>
  <c r="M391"/>
  <c r="M390"/>
  <c r="M440"/>
  <c r="M430"/>
  <c r="M290"/>
  <c r="M284"/>
  <c r="M271"/>
  <c r="M270"/>
  <c r="M260"/>
  <c r="M259"/>
  <c r="M140"/>
  <c r="M139"/>
  <c r="M29"/>
  <c r="M8"/>
  <c r="H42" i="1"/>
  <c r="A23"/>
  <c r="J40"/>
  <c r="J41"/>
  <c r="G24"/>
  <c r="A27"/>
  <c r="A24"/>
  <c r="G29"/>
  <c r="G27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XPS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<sst xmlns="http://schemas.openxmlformats.org/spreadsheetml/2006/main" count="6103" uniqueCount="1669">
  <si>
    <t>642944121RT3</t>
  </si>
  <si>
    <t>Osazení ocelových zárubní dodatečně do 2,5 m2 včetně dodávky zárubně  70x197x11 cm</t>
  </si>
  <si>
    <t>POL1_0</t>
  </si>
  <si>
    <t>nové zárubně : 2</t>
  </si>
  <si>
    <t>642944121RT4</t>
  </si>
  <si>
    <t>Osazení ocelových zárubní dodatečně do 2,5 m2 včetně dodávky zárubně  80x197x11 cm</t>
  </si>
  <si>
    <t>nové zárubně : 6</t>
  </si>
  <si>
    <t>553310072</t>
  </si>
  <si>
    <t>Zárubeň ocelová tl.225, 800x1970 L, P</t>
  </si>
  <si>
    <t>SPCM</t>
  </si>
  <si>
    <t>Specifikace</t>
  </si>
  <si>
    <t>POL3_1</t>
  </si>
  <si>
    <t>941955001R00</t>
  </si>
  <si>
    <t>Lešení lehké pomocné, výška podlahy do 1,2 m</t>
  </si>
  <si>
    <t>pro sdk podhledy a štuk stěn : 89,61</t>
  </si>
  <si>
    <t>pro venk.úpravy : (5,5+2)*1,2</t>
  </si>
  <si>
    <t>952901111R00</t>
  </si>
  <si>
    <t>Vyčištění budov o výšce podlaží do 4 m</t>
  </si>
  <si>
    <t>závěrečný úklid : 3,97+11,25+21,71+13,68+1,19+4,46+14,35+3,58+15,42</t>
  </si>
  <si>
    <t>725110811R00</t>
  </si>
  <si>
    <t>Demontáž klozetů splachovacích</t>
  </si>
  <si>
    <t>soubor</t>
  </si>
  <si>
    <t>POL1_7</t>
  </si>
  <si>
    <t>1</t>
  </si>
  <si>
    <t>725210821R00</t>
  </si>
  <si>
    <t>Demontáž umyvadel bez výtokových armatur</t>
  </si>
  <si>
    <t>725220841R00</t>
  </si>
  <si>
    <t>Demontáž ocelové vany</t>
  </si>
  <si>
    <t>725820801R00</t>
  </si>
  <si>
    <t>Demontáž baterie nástěnné do G 3/4</t>
  </si>
  <si>
    <t>725860812R00</t>
  </si>
  <si>
    <t>Demontáž uzávěrek zápachových dvojitých</t>
  </si>
  <si>
    <t>4</t>
  </si>
  <si>
    <t>962031113R00</t>
  </si>
  <si>
    <t>Bourání příček z cihel pálených plných tl. 65 mm</t>
  </si>
  <si>
    <t>stáv.zdivo : (2,41+2,71+1)*2,5-0,8*2+(0,92+0,64)*2,5-0,6*2*3</t>
  </si>
  <si>
    <t>962031116R00</t>
  </si>
  <si>
    <t>Bourání příček z cihel pálených plných tl. 140 mm</t>
  </si>
  <si>
    <t>stáv.zdivo : 1,65*2,5</t>
  </si>
  <si>
    <t>962042321R00</t>
  </si>
  <si>
    <t>Bourání zdiva nadzákladového z betonu prostého</t>
  </si>
  <si>
    <t xml:space="preserve">stáv.sokly : </t>
  </si>
  <si>
    <t>m.č.1.06 : 0,8*0,5*0,6</t>
  </si>
  <si>
    <t>m.č.1.07 : 1,69*0,15*0,15</t>
  </si>
  <si>
    <t>m.č.1.08 : 2,5*0,2*0,2+1,88*0,15*0,15+0,45*0,15*0,15</t>
  </si>
  <si>
    <t>965048150R00</t>
  </si>
  <si>
    <t>Dočištění povrchu po vybourání dlažeb, tmel do 50%</t>
  </si>
  <si>
    <t>stáv.podlahy (pod terac.dlažbou) : 3,97</t>
  </si>
  <si>
    <t>965048515R00</t>
  </si>
  <si>
    <t>Broušení betonových povrchů do tl. 5 mm</t>
  </si>
  <si>
    <t>stáv.podlahy : 11,25+21,71+13,51+1,26+4,11+12,52+1,74+3,58+4,9+10,36</t>
  </si>
  <si>
    <t>965048516R00</t>
  </si>
  <si>
    <t>Příplatek za každý další 1 mm broušení bet.povrchu</t>
  </si>
  <si>
    <t>stáv.podlahy (celkem broušeno 15mm tloušťky) : 84,94*10</t>
  </si>
  <si>
    <t>965081802R00</t>
  </si>
  <si>
    <t>Bourání soklíků z dlažeb teracových, čedičových</t>
  </si>
  <si>
    <t>stáv.podlahy : 1,21*2+3,25*2-0,8*2</t>
  </si>
  <si>
    <t>965081813R00</t>
  </si>
  <si>
    <t>Bourání dlažeb terac.,čedič. tl.do 30 mm, nad 1 m2</t>
  </si>
  <si>
    <t>stáv.podlahy : 3,97</t>
  </si>
  <si>
    <t>966077111R00</t>
  </si>
  <si>
    <t>Odstranění doplňkových konstrukcí do 20 kg</t>
  </si>
  <si>
    <t>stáv.mřížka - m.č.1.10 : 1</t>
  </si>
  <si>
    <t>968061112R00</t>
  </si>
  <si>
    <t>Vyvěšení dřevěných okenních křídel pl. do 1,5 m2</t>
  </si>
  <si>
    <t>stáv.okna : 2+4+6</t>
  </si>
  <si>
    <t>968061125R00</t>
  </si>
  <si>
    <t>Vyvěšení dřevěných dveřních křídel pl. do 2 m2</t>
  </si>
  <si>
    <t>stáv.dveře : 11</t>
  </si>
  <si>
    <t>968062354R00</t>
  </si>
  <si>
    <t>Vybourání dřevěných rámů oken dvojitých pl. 1 m2</t>
  </si>
  <si>
    <t>stáv.okno : 0,6*1,5</t>
  </si>
  <si>
    <t>968062355R00</t>
  </si>
  <si>
    <t>Vybourání dřevěných rámů oken dvojitých pl. 2 m2</t>
  </si>
  <si>
    <t>stáv.okno : 1,2*1,5</t>
  </si>
  <si>
    <t>968062356R00</t>
  </si>
  <si>
    <t>Vybourání dřevěných rámů oken dvojitých pl. 4 m2</t>
  </si>
  <si>
    <t>stáv.okno : 2,1*1,5</t>
  </si>
  <si>
    <t>968072455R00</t>
  </si>
  <si>
    <t>Vybourání kovových dveřních zárubní pl. do 2 m2</t>
  </si>
  <si>
    <t>stáv.dveře : 0,8*2*3+0,6*2*3</t>
  </si>
  <si>
    <t>968095001R00</t>
  </si>
  <si>
    <t>Bourání parapetů dřevěných š. do 25 cm</t>
  </si>
  <si>
    <t>stáv.parapety : 2,1+0,6+1,2+3+1,8+1,215*2</t>
  </si>
  <si>
    <t>970031200R00</t>
  </si>
  <si>
    <t>Vrtání jádrové do zdiva cihelného do D 200 mm</t>
  </si>
  <si>
    <t>m.č.1.05/1.06 : 0,1</t>
  </si>
  <si>
    <t>970033200R00</t>
  </si>
  <si>
    <t>Příp. za jádr. vrt. ve H nad 1,5m cihel do D 200mm</t>
  </si>
  <si>
    <t>970034200R00</t>
  </si>
  <si>
    <t>Příp. za jádr. vrt. vod. ve stěně cihel do D 200mm</t>
  </si>
  <si>
    <t>970051200R00</t>
  </si>
  <si>
    <t>Vrtání jádrové do ŽB do D 200 mm</t>
  </si>
  <si>
    <t>m.č.1.05 : 0,2*2</t>
  </si>
  <si>
    <t>970053200R00</t>
  </si>
  <si>
    <t>Příp. za jádr. vrt. ve H nad 1,5 m ŽB do D 200 mm</t>
  </si>
  <si>
    <t>970054200R00</t>
  </si>
  <si>
    <t>Příp. za jádr. vrt. vodor. ve stěně ŽB do D 200 mm</t>
  </si>
  <si>
    <t>970231100R00</t>
  </si>
  <si>
    <t>Řezání cihelného zdiva hl. řezu 100 mm</t>
  </si>
  <si>
    <t>pro otvory ve stáv.zdivu : 0,9+2,2*2+2*2,5</t>
  </si>
  <si>
    <t>970251150R00</t>
  </si>
  <si>
    <t>Řezání železobetonu hl. řezu 150 mm</t>
  </si>
  <si>
    <t>pro rýhy v podlaze - 1.07, 1.08 : 3*2+0,3+0,8+0,6+0,4+0,2*2+3</t>
  </si>
  <si>
    <t>971033621R00</t>
  </si>
  <si>
    <t>Vybourání otv. zeď cihel. pl.4 m2, tl.10 cm, MVC</t>
  </si>
  <si>
    <t>otvor ve stáv.zdivu : 1,8*2,5</t>
  </si>
  <si>
    <t>974042567R00</t>
  </si>
  <si>
    <t>Vysekání rýh v podlaze betonové, 15x30 cm</t>
  </si>
  <si>
    <t>rýhy v podlaze - 1.08 : 0,3</t>
  </si>
  <si>
    <t>974042574R00</t>
  </si>
  <si>
    <t>Vysekání rýh v podlaze betonové, 20x15 cm</t>
  </si>
  <si>
    <t>rýhy v podlaze - 1.07, 1.08 : 3+0,2+0,8+0,6+0,2+3</t>
  </si>
  <si>
    <t>978013191R00</t>
  </si>
  <si>
    <t>Otlučení omítek vnitřních stěn v rozsahu do 100 %</t>
  </si>
  <si>
    <t xml:space="preserve">omítka pod stáv.obklady  : </t>
  </si>
  <si>
    <t>m.č.1.04 : 3*0,2</t>
  </si>
  <si>
    <t>m.č.1.06 : (0,8*2+1,5*2-0,6)*1,25</t>
  </si>
  <si>
    <t>m.č.1.07 : (1,69*2+2,345*2-0,6)*1,5</t>
  </si>
  <si>
    <t>m.č.1.08 : (3,17+0,65+1,78)*1,4</t>
  </si>
  <si>
    <t>ostatní : 4</t>
  </si>
  <si>
    <t>978059531R00</t>
  </si>
  <si>
    <t>Odsekání vnitřních obkladů stěn nad 2 m2</t>
  </si>
  <si>
    <t xml:space="preserve">stáv.obklady : </t>
  </si>
  <si>
    <t>969901Rpol</t>
  </si>
  <si>
    <t>Vybourání stávající MIV výplně,vč.skleněných částí vč.likvidace</t>
  </si>
  <si>
    <t>stávající MIV : 0,65*1,5*2</t>
  </si>
  <si>
    <t>979081111R00</t>
  </si>
  <si>
    <t>Odvoz suti a vybour. hmot na skládku do 1 km</t>
  </si>
  <si>
    <t>t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</si>
  <si>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</si>
  <si>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</si>
  <si>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</si>
  <si>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</si>
  <si>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</si>
  <si>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</si>
  <si>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979093111R00</t>
  </si>
  <si>
    <t>Uložení suti na skládku bez zhutnění</t>
  </si>
  <si>
    <t>979990107R00</t>
  </si>
  <si>
    <t>Poplatek za uložení suti - směs betonu, cihel, dřeva, skupina odpadu 170904</t>
  </si>
  <si>
    <t>999281145R00</t>
  </si>
  <si>
    <t>Přesun hmot pro opravy a údržbu do v. 6 m, nošením</t>
  </si>
  <si>
    <t>Přesun hmot</t>
  </si>
  <si>
    <t>POL7_1</t>
  </si>
  <si>
    <t>005211080R</t>
  </si>
  <si>
    <t>Bezpečnostní a hygienická opatření na staveništi vč.oplocení stavby</t>
  </si>
  <si>
    <t>Název stavby:</t>
  </si>
  <si>
    <t>OPRAVA BYTU MŠ KARÁSEK</t>
  </si>
  <si>
    <t>Doba výstavby:</t>
  </si>
  <si>
    <t xml:space="preserve"> </t>
  </si>
  <si>
    <t> </t>
  </si>
  <si>
    <t>Druh stavby:</t>
  </si>
  <si>
    <t>Plynoinstalace</t>
  </si>
  <si>
    <t>Lokalita:</t>
  </si>
  <si>
    <t>Praha</t>
  </si>
  <si>
    <t>Zpracováno dne:</t>
  </si>
  <si>
    <t>19.06.2024</t>
  </si>
  <si>
    <t>Zpracoval:</t>
  </si>
  <si>
    <t>I.Foitl</t>
  </si>
  <si>
    <t>Č</t>
  </si>
  <si>
    <t>Objekt</t>
  </si>
  <si>
    <t>Zkrácený popis / Varianta</t>
  </si>
  <si>
    <t>Cena/MJ</t>
  </si>
  <si>
    <t>Náklady (Kč)</t>
  </si>
  <si>
    <t>ISWORK</t>
  </si>
  <si>
    <t>GROUPCODE</t>
  </si>
  <si>
    <t>Rozměry</t>
  </si>
  <si>
    <t>(Kč)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</si>
  <si>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</si>
  <si>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</si>
  <si>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</si>
  <si>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</si>
  <si>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</si>
  <si>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</si>
  <si>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</si>
  <si>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</si>
  <si>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</si>
  <si>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</si>
  <si>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</si>
  <si>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</si>
  <si>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723</t>
  </si>
  <si>
    <t>Vnitřní plynovod</t>
  </si>
  <si>
    <t>or.cena</t>
  </si>
  <si>
    <t>Filtr plynový závitový 3/4" (vhodný typ např. ivar)</t>
  </si>
  <si>
    <t>723_</t>
  </si>
  <si>
    <t>72_</t>
  </si>
  <si>
    <t>_</t>
  </si>
  <si>
    <t>P</t>
  </si>
  <si>
    <t>723237214R00</t>
  </si>
  <si>
    <t>Kohout kulový motýl,  plyn G 3/4"</t>
  </si>
  <si>
    <t>734209115R00</t>
  </si>
  <si>
    <t>Montáž armatur závitových do G 1</t>
  </si>
  <si>
    <t>723120203R00</t>
  </si>
  <si>
    <t>Potrubí ocelové závitové černé svařované 3/4" (DN 20)</t>
  </si>
  <si>
    <t>723120204R00</t>
  </si>
  <si>
    <t>Potrubí ocelové závitové černé svařované 1" (DN 25)</t>
  </si>
  <si>
    <t>230330077R00</t>
  </si>
  <si>
    <t>Chránička potrubí Fe, délka do 0,5 m</t>
  </si>
  <si>
    <t>733190107R00</t>
  </si>
  <si>
    <t>Tlaková zkouška potrubí do DN 40</t>
  </si>
  <si>
    <t>723190907R00</t>
  </si>
  <si>
    <t>Odvzdušnění a napuštění plynového potrubí</t>
  </si>
  <si>
    <t>783424140R00</t>
  </si>
  <si>
    <t>Nátěr syntetický potrubí do DN 50 mm  Z + 2x</t>
  </si>
  <si>
    <t>Přípojka k plynoměru, závitová bez ochozu G 1 (výstup)</t>
  </si>
  <si>
    <t>733a</t>
  </si>
  <si>
    <t>Demontáže</t>
  </si>
  <si>
    <t>733110806R00</t>
  </si>
  <si>
    <t>Demontáž potrubí ocelového závitového do DN 15-32</t>
  </si>
  <si>
    <t>733a_</t>
  </si>
  <si>
    <t>73_</t>
  </si>
  <si>
    <t>734200822R00</t>
  </si>
  <si>
    <t>Demontáž armatur se 2závity do G 1</t>
  </si>
  <si>
    <t>999VD</t>
  </si>
  <si>
    <t>Pomocné práce</t>
  </si>
  <si>
    <t>Stavební výpomoce (prostupy, niky včetně potřebného materiálu)</t>
  </si>
  <si>
    <t>999VD_</t>
  </si>
  <si>
    <t>9_</t>
  </si>
  <si>
    <t>Celkem:</t>
  </si>
  <si>
    <t xml:space="preserve">ceny bez DPH
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</si>
  <si>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a ochrany osob (provozně dopravní řád + plán BOZP).</t>
  </si>
  <si>
    <t>005121020R</t>
  </si>
  <si>
    <t>Provoz zařízení staveniště</t>
  </si>
  <si>
    <t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</si>
  <si>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</si>
  <si>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</si>
  <si>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</si>
  <si>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005123 R</t>
  </si>
  <si>
    <t>Mimostaveništní doprava materiálu a pracovníků</t>
  </si>
  <si>
    <t>711212000R00</t>
  </si>
  <si>
    <t>Penetrace podkladu pod hydroizolační hmoty, včetně dodávky</t>
  </si>
  <si>
    <t>10,831</t>
  </si>
  <si>
    <t>711212002RT1</t>
  </si>
  <si>
    <t>Hydroizolační povlak - nátěr nebo stěrka proti vlhkosti, tl. 2mm</t>
  </si>
  <si>
    <t>Stěrka proti vlhkosti tloušťka 2 mm. Aplikace pomocí válečku nebo štětky ve dvou vrstvách.</t>
  </si>
  <si>
    <t>vytažení na stěny : (1,235*2+0,9*2+2,45*2+2,285*2-0,7*2)*0,15+0,9*1,85*2</t>
  </si>
  <si>
    <t>711212601RT1</t>
  </si>
  <si>
    <t>Těsnicí pás do spoje podlaha - stěna š. 120 mm</t>
  </si>
  <si>
    <t xml:space="preserve">m.č.1.06, 1.07 : </t>
  </si>
  <si>
    <t>u vytažení na stěny : 1,235*2+0,9*2+2,45*2+2,285*2-0,7*2+0,15*9+2</t>
  </si>
  <si>
    <t>711212602RT1</t>
  </si>
  <si>
    <t>Těsnicí roh vnější, vnitřní do spoje podlaha-stěna vnější, vnitřní roh</t>
  </si>
  <si>
    <t>u vytažení na stěny : 10</t>
  </si>
  <si>
    <t>998711201R00</t>
  </si>
  <si>
    <t>Přesun hmot pro izolace proti vodě, výšky do 6 m</t>
  </si>
  <si>
    <t>POL7_1002</t>
  </si>
  <si>
    <t>764410850R00</t>
  </si>
  <si>
    <t>Demontáž oplechování parapetů,rš od 100 do 330 mm vč.likvidace</t>
  </si>
  <si>
    <t>stáv.parapet : 5,15</t>
  </si>
  <si>
    <t>764816122R00</t>
  </si>
  <si>
    <t>Oplechování parapetů, lakovaný Pz plech, rš 225 mm</t>
  </si>
  <si>
    <t>Dodávka a montáž oplechování parapetu včetně krytek, spojovacího materiálu a nalepení na podklad lepidlem.</t>
  </si>
  <si>
    <t>nový parapet : 5,15</t>
  </si>
  <si>
    <t>998764201R00</t>
  </si>
  <si>
    <t>Přesun hmot pro klempířské konstr., výšky do 6 m</t>
  </si>
  <si>
    <t>766411821R00</t>
  </si>
  <si>
    <t>Demontáž obložení stěn palubkami</t>
  </si>
  <si>
    <t xml:space="preserve">stáv.obložení : </t>
  </si>
  <si>
    <t>m.č.1.02 : 3,3*0,7+0,2*2,5*2</t>
  </si>
  <si>
    <t>m.č.1.08 : (0,62+0,41*2)*2,5+5</t>
  </si>
  <si>
    <t>ostatní : 5</t>
  </si>
  <si>
    <t>766411822R00</t>
  </si>
  <si>
    <t>Demontáž podkladových roštů obložení stěn</t>
  </si>
  <si>
    <t>766812840R00</t>
  </si>
  <si>
    <t>Demontáž kuchyňských linek do 2,1 m</t>
  </si>
  <si>
    <t>stáv.kuchyně : 1</t>
  </si>
  <si>
    <t>766825811R00</t>
  </si>
  <si>
    <t>Demontáž vestavěných skříní 1křídlových</t>
  </si>
  <si>
    <t xml:space="preserve">stáv.skříně : </t>
  </si>
  <si>
    <t>m.č.1.08 : 1</t>
  </si>
  <si>
    <t>766825821R00</t>
  </si>
  <si>
    <t>Demontáž vestavěných skříní 2křídlových</t>
  </si>
  <si>
    <t>m.č.1.10 : 3</t>
  </si>
  <si>
    <t>m.č.1.11 : 4</t>
  </si>
  <si>
    <t>7669900Rpol</t>
  </si>
  <si>
    <t>Demontáž garnýží oken</t>
  </si>
  <si>
    <t>stáv.garnýže : 4,5+2,4+1,4+3+2,1</t>
  </si>
  <si>
    <t>7669901Rpol</t>
  </si>
  <si>
    <t>T01 D+M Vnitřní dřevěné dveře 80/197cm, 1kř.plné HPL lamin,vč.kování</t>
  </si>
  <si>
    <t>viz podrobný popis v tabulce výrobků PSV - truhlářské : 4</t>
  </si>
  <si>
    <t>7669902Rpol</t>
  </si>
  <si>
    <t>T02 D+M Vnitřní dřevěné dveře 80/197cm, 1kř.plné HPL lamin, vč.kování</t>
  </si>
  <si>
    <t>viz podrobný popis v tabulce výrobků PSV - truhlářské : 1</t>
  </si>
  <si>
    <t>7669903Rpol</t>
  </si>
  <si>
    <t>T03 D+M Vnitřní dřevěné dveře 80/197cm, 1kř proskl HPL lamin, vč.kování</t>
  </si>
  <si>
    <t>7669904Rpol</t>
  </si>
  <si>
    <t>T04 D+M Vnitřní dřevěné dveře 70/197cm, 1kř.plné HPL lamin, vč.kování</t>
  </si>
  <si>
    <t>viz podrobný popis v tabulce výrobků PSV - truhlářské : 2</t>
  </si>
  <si>
    <t>7669905Rpol</t>
  </si>
  <si>
    <t>T05 D+M Vnitřní dřevěné dveře 80/197cm, 1kř.plné EI30 DP3+C+S, vč.kování</t>
  </si>
  <si>
    <t>7669906Rpol</t>
  </si>
  <si>
    <t>T06 D+M Vnitřní dřevěné dveře 180/250 2kř.plné HPL lam.posuvné na stěnu, vč.posuvu a kování</t>
  </si>
  <si>
    <t>7669907Rpol</t>
  </si>
  <si>
    <t>T07 D+M Kuchyňská linka rohová 230+300+253cm lamin.korpusy+MDF dvířka, vč.nerez nohou</t>
  </si>
  <si>
    <t>7669908Rpol</t>
  </si>
  <si>
    <t>T08 D+M Parapetní deska dl.299cm, š.15cm, tl.2cm lamino DTD s nosem</t>
  </si>
  <si>
    <t>7669909Rpol</t>
  </si>
  <si>
    <t>T09 D+M Parapetní deska dl.178cm, š.15cm, tl.2cm lamino DTD s nosem</t>
  </si>
  <si>
    <t>7669910Rpol</t>
  </si>
  <si>
    <t>T10 D+M Parapetní deska dl.121,5cm, š.15cm, tl.2cm lamino DTD s nosem</t>
  </si>
  <si>
    <t>7669911Rpol</t>
  </si>
  <si>
    <t>T11 D+M Parapetní deska dl.211,5cm, š.20cm, tl.2cm lamino DTD s nosem</t>
  </si>
  <si>
    <t>7669912Rpol</t>
  </si>
  <si>
    <t>T12 D+M Parapetní deska dl.121,5cm, š.20cm, tl.2cm lamino DTD s nosem</t>
  </si>
  <si>
    <t>7669913Rpol</t>
  </si>
  <si>
    <t>T13 D+M Parapetní deska dl.121,5cm, š.20cm, tl.2cm lamino DTD s nosem</t>
  </si>
  <si>
    <t>7669914Rpol</t>
  </si>
  <si>
    <t>T14 D+M Dubový práh dl.80cm (masiv), š.22cm opatřeno olej.nátěrem</t>
  </si>
  <si>
    <t>7669915Rpol</t>
  </si>
  <si>
    <t>T15 D+M Dubový práh dl.80cm (masiv), š.10cm opatřeno olej.nátěrem</t>
  </si>
  <si>
    <t>7669916Rpol</t>
  </si>
  <si>
    <t>T16 D+M Dubový práh dl.70cm (masiv), š.10cm opatřeno olej.nátěrem</t>
  </si>
  <si>
    <t>7669917Rpol</t>
  </si>
  <si>
    <t>T17 D+M Vestavěná skříň 256/250/41cm s posuvnými dvířky</t>
  </si>
  <si>
    <t>7669918Rpol</t>
  </si>
  <si>
    <t>T18 D+M Vestavěná skříň 240/250/65cm s posuvnými dvířky</t>
  </si>
  <si>
    <t>7669919Rpol</t>
  </si>
  <si>
    <t>T19 D+M Koupelnová závěs.skříň 100/50/65cm</t>
  </si>
  <si>
    <t>7669921Rpol</t>
  </si>
  <si>
    <t>W01 D+M Sestava plastových oken 513/150cm, 5dílů OS+OS+fix+OS+fix, izol.trojsklo, vč.podkl.profilu</t>
  </si>
  <si>
    <t>viz podrobný popis v tabulce výrobků PSV - okna : 1</t>
  </si>
  <si>
    <t>998766201R00</t>
  </si>
  <si>
    <t>Přesun hmot pro truhlářské konstr., výšky do 6 m</t>
  </si>
  <si>
    <t>979990161R00</t>
  </si>
  <si>
    <t>Poplatek za skládku suti - dřevo</t>
  </si>
  <si>
    <t>7679901Rpol</t>
  </si>
  <si>
    <t>Z01 Ocelová předoken.mříž (úprava stáv) 513/150cm žár.pozink+grafit.nátěr, demontáž+zpět.montáž</t>
  </si>
  <si>
    <t>viz podrobný popis v tabulce výrobků PSV - zámečnické : 1</t>
  </si>
  <si>
    <t>7679902Rpol</t>
  </si>
  <si>
    <t>Z02 Ocelová předoken.mříž (úprava stáv) 121/150cm žár.pozink+grafit.nátěr, demontáž+zpět.montáž</t>
  </si>
  <si>
    <t>7679903Rpol</t>
  </si>
  <si>
    <t>Z03 D+M Vnitřní revizní dvířka 20/20cm</t>
  </si>
  <si>
    <t>viz podrobný popis v tabulce výrobků PSV - zámečnické : 3</t>
  </si>
  <si>
    <t>7679904Rpol</t>
  </si>
  <si>
    <t>Z04 D+M Konstrukce pro kapotáž plynového potrubí Pz ocel.úhelníky po 1m, vč.kotvení</t>
  </si>
  <si>
    <t>viz podrobný popis v tabulce výrobků PSV - zámečnické : 18</t>
  </si>
  <si>
    <t>7679905Rpol</t>
  </si>
  <si>
    <t>Z05 D+M Vnitřní větrací mřížka 10/10cm vč.síťky proti hmyzu</t>
  </si>
  <si>
    <t>viz podrobný popis v tabulce výrobků PSV - zámečnické : 6</t>
  </si>
  <si>
    <t>7679906Rpol</t>
  </si>
  <si>
    <t>Z06 D+M Vnitřní vodor.dilatační podlah.lišty  tl.30mm</t>
  </si>
  <si>
    <t>viz podrobný popis v tabulce výrobků PSV - zámečnické : 11</t>
  </si>
  <si>
    <t>7679907Rpol</t>
  </si>
  <si>
    <t>Z07 D+M Nerez ukončovací a zakládací lišta ke keram.obkladům</t>
  </si>
  <si>
    <t>viz podrobný popis v tabulce výrobků PSV - zámečnické : 2*20,5</t>
  </si>
  <si>
    <t>998767201R00</t>
  </si>
  <si>
    <t>Přesun hmot pro zámečnické konstr., výšky do 6 m</t>
  </si>
  <si>
    <t>771101101R00</t>
  </si>
  <si>
    <t>Vysávání podlah prům.vysavačem pro pokládku dlažby</t>
  </si>
  <si>
    <t>5,65</t>
  </si>
  <si>
    <t>771101210R00</t>
  </si>
  <si>
    <t>Penetrace podkladu pod dlažby vč.dodávky</t>
  </si>
  <si>
    <t>771575113RU2</t>
  </si>
  <si>
    <t>Montáž podlah keram.,hladké, tmel, 30x60 cm vč.flexibilního lepidla a spár.hmoty</t>
  </si>
  <si>
    <t>771578011R00</t>
  </si>
  <si>
    <t>Spára podlaha - stěna, silikonem</t>
  </si>
  <si>
    <t>spoj ker.dlažba/ker.obklad : 1,235*2+0,9*2+2,825*2+2,45*2-0,7*2</t>
  </si>
  <si>
    <t>77199901Rpol</t>
  </si>
  <si>
    <t>Dlažba keramická uvažovat cenu 400,-Kč</t>
  </si>
  <si>
    <t>ker.dlažba vč.prořezu : 5,65*1,1</t>
  </si>
  <si>
    <t>dopočet na celé m2 : 0,785</t>
  </si>
  <si>
    <t>998771201R00</t>
  </si>
  <si>
    <t>Přesun hmot pro podlahy z dlaždic, výšky do 6 m</t>
  </si>
  <si>
    <t>776101101R00</t>
  </si>
  <si>
    <t>Vysávání podlah prům.vysavačem pod povlak.podlahy</t>
  </si>
  <si>
    <t>84,94</t>
  </si>
  <si>
    <t>776101121R00</t>
  </si>
  <si>
    <t>Provedení penetrace podkladu pod.povlak.podlahy</t>
  </si>
  <si>
    <t>776401800R00</t>
  </si>
  <si>
    <t>Demontáž soklíků nebo lišt, pryžových nebo z PVC</t>
  </si>
  <si>
    <t>stáv.podlahy : 4,5*2+4,825*2+4,3*2+2,41*4+2*2+3,585*2+2,91*2+1,69*2+0,95*2</t>
  </si>
  <si>
    <t>0,3*2+4,5*2+3*2+0,8*2+1,5*2+1,7*2+2,435*2+2,56*2+1,41*2</t>
  </si>
  <si>
    <t>1,9*2+0,92*2+4,2*2+3*2+0,5*2-0,8*16-0,6*6</t>
  </si>
  <si>
    <t>776421100R00</t>
  </si>
  <si>
    <t>Lepení podlahových soklíků z PVC a vinylu</t>
  </si>
  <si>
    <t>m.č.1.02 : 3,1*2+1,2*2-0,8*2+0,1*2</t>
  </si>
  <si>
    <t>m.č.1.03 : 3,585*2+2,7*2+1,9*2+0,3*2-0,7*2-0,8*6</t>
  </si>
  <si>
    <t>m.č.1.04 : 4,5*2+4,825*2-0,8-1,8+0,1*2</t>
  </si>
  <si>
    <t>m.č.1.05 : 3*2+4,5*2-0,8-1,8</t>
  </si>
  <si>
    <t>m.č.1.08 : 4,35*2+4,65*2-0,8+0,175*2</t>
  </si>
  <si>
    <t>m.č.1.10 : 2,55*2+1,4*2-0,8*2</t>
  </si>
  <si>
    <t>m.č.1.11 : 3,4*2+2,4*2-0,8</t>
  </si>
  <si>
    <t>776511820R00</t>
  </si>
  <si>
    <t>Odstranění PVC a koberců lepených s podložkou</t>
  </si>
  <si>
    <t>776521200R00</t>
  </si>
  <si>
    <t>Lepení povlakových podlah z dílců PVC a CV (vinyl)</t>
  </si>
  <si>
    <t>77699901Rpol</t>
  </si>
  <si>
    <t>Vinylová podlahovina uvažovat cenu 500,-Kč</t>
  </si>
  <si>
    <t>skladba P1 : 79,99*1,07</t>
  </si>
  <si>
    <t>skladba P2 : 3,97*1,07</t>
  </si>
  <si>
    <t>dopočet na celé m2 : 1-0,8372</t>
  </si>
  <si>
    <t>77699904Rpol</t>
  </si>
  <si>
    <t>Lišta soklová k vinylové podlahovině</t>
  </si>
  <si>
    <t>sokl k vinylu vč.prořezu : 81,27*1,05</t>
  </si>
  <si>
    <t>dopočet na celé m : 1-0,3335</t>
  </si>
  <si>
    <t>24696906.A</t>
  </si>
  <si>
    <t>Nátěr základní synt. pro savý podklad</t>
  </si>
  <si>
    <t>kg</t>
  </si>
  <si>
    <t>POL3_7</t>
  </si>
  <si>
    <t>penetrace : 84,94*0,15+0,259</t>
  </si>
  <si>
    <t>998776201R00</t>
  </si>
  <si>
    <t>Přesun hmot pro podlahy povlakové, výšky do 6 m</t>
  </si>
  <si>
    <t>979990181R00</t>
  </si>
  <si>
    <t>Poplatek za skládku suti - PVC podlahová krytina</t>
  </si>
  <si>
    <t>781101210RT1</t>
  </si>
  <si>
    <t>Penetrace podkladu pod obklady vč.penetračního nátěru</t>
  </si>
  <si>
    <t>26,7375</t>
  </si>
  <si>
    <t>781111111R00</t>
  </si>
  <si>
    <t>Řezání obkladaček diamantovým kotoučem</t>
  </si>
  <si>
    <t>4,315*2+1,215+0,55*2+2*4+1,4*4+0,6*4</t>
  </si>
  <si>
    <t>781475120RU1</t>
  </si>
  <si>
    <t>Obklad vnitřní stěn keramický, do tmele, 30x60 cm vč.flexibilního lepidla a spár.hmoty</t>
  </si>
  <si>
    <t xml:space="preserve">ker.obklady : </t>
  </si>
  <si>
    <t>m.č.1.07 : (2,45*2+2,285*2-0,7)*2-1,215*0,53+(1,215+0,53*2)*0,3</t>
  </si>
  <si>
    <t>m.č.1.05 : (3+2,5+2,35-1,215)*0,6+0,6*0,15*2</t>
  </si>
  <si>
    <t>781479711R00</t>
  </si>
  <si>
    <t>Příplatek k obkladu stěn keram.,za plochu do 10 m2</t>
  </si>
  <si>
    <t>781992Rpol</t>
  </si>
  <si>
    <t>Obklad keramický uvažovat cenu 400,-Kč</t>
  </si>
  <si>
    <t>ker.obklad vč.prořezu : 26,7375*1,1</t>
  </si>
  <si>
    <t>dopočet na celé m2 : 1-0,4113</t>
  </si>
  <si>
    <t>998781201R00</t>
  </si>
  <si>
    <t>Přesun hmot pro obklady keramické, výšky do 6 m</t>
  </si>
  <si>
    <t>783225600R00</t>
  </si>
  <si>
    <t>Nátěr syntetický kovových konstrukcí 2x email</t>
  </si>
  <si>
    <t>ocel.zárubně : 0,7*2*1,2*2+0,8*2*1,2*6+0,8*2*1,5</t>
  </si>
  <si>
    <t>783424340R00</t>
  </si>
  <si>
    <t>Nátěr syntet. potrubí do DN 50 mm  Z+2x +1x email</t>
  </si>
  <si>
    <t>potrubí ÚT - odhad : 25</t>
  </si>
  <si>
    <t>784011222RT2</t>
  </si>
  <si>
    <t>Zakrytí podlah včetně papírové lepenky</t>
  </si>
  <si>
    <t>3,97+11,25+21,71+13,68+1,19+4,46+14,35+3,58+15,42</t>
  </si>
  <si>
    <t>784191101R00</t>
  </si>
  <si>
    <t>Penetrace podkladu univerzální 1x</t>
  </si>
  <si>
    <t>sdk : 2,625+16,186+5,65+(3,5+4,4)*0,7+3*1+2,45*0,5-1,215*0,2</t>
  </si>
  <si>
    <t>(1,215+0,2*2)*0,3</t>
  </si>
  <si>
    <t>štuk.omítky : 68,74+1,2672+199,6408+18,784</t>
  </si>
  <si>
    <t>784195212R00</t>
  </si>
  <si>
    <t>Malba bílá, bez penetrace, 2 x</t>
  </si>
  <si>
    <t>sdk : 34,4575</t>
  </si>
  <si>
    <t>štuk.omítky : 288,432</t>
  </si>
  <si>
    <t>784402801R00</t>
  </si>
  <si>
    <t>Odstranění malby oškrábáním v místnosti H do 3,8 m</t>
  </si>
  <si>
    <t>dtto opravy omítek : 183,3308+68,74</t>
  </si>
  <si>
    <t>784403801R00</t>
  </si>
  <si>
    <t>Odstranění maleb omytím v místnosti H do 3,8 m</t>
  </si>
  <si>
    <t>252,0708</t>
  </si>
  <si>
    <t>785412800R00</t>
  </si>
  <si>
    <t>Odstranění tapet lepených ostatních s podl. 3,8 m</t>
  </si>
  <si>
    <t>Položka je určena pro jakýkoliv počet současně odstraněných vrstev tapet.</t>
  </si>
  <si>
    <t xml:space="preserve">stáv.tapety : </t>
  </si>
  <si>
    <t>m.č.1.02 : (3,25*2+1,21*2)*2,5-0,8*2,4-0,8*2-3,25*0,67</t>
  </si>
  <si>
    <t>m.č.1.03 : (3,585*2+0,95+2,91*2+1,69*2+0,27*2-2,71)*2,5-0,8*2*6</t>
  </si>
  <si>
    <t>m.č.1.04 : (4,5*2+4,825*2)*2,5-3*1,47-0,8*2-1,8*2,5+(3+1,47*2)*0,15</t>
  </si>
  <si>
    <t>m.č.1.05 : (3*2+4,5*2)*2,5-1,8*2,5-1,215*1,47-2,65*1,47-0,8*2</t>
  </si>
  <si>
    <t>(2,65+1,215+1,47*4)*0,15</t>
  </si>
  <si>
    <t>m.č.1.11 : (2*2+2,41)*2,5-0,8*2</t>
  </si>
  <si>
    <t>m.č.1.12 : (4,3*2+2,41)*2,5-1,78*1,47+(1,78+1,47*2)*0,15</t>
  </si>
  <si>
    <t>785918100R00</t>
  </si>
  <si>
    <t>Obroušení podkladu pod tapety do výšky 3,8 m</t>
  </si>
  <si>
    <t>V položce jsou zakalkulovány i náklady na sádrování drobných nerovností, zatření kovových částí barvou a odmaštění podkladu.</t>
  </si>
  <si>
    <t>149,1051</t>
  </si>
  <si>
    <t>998785201R00</t>
  </si>
  <si>
    <t>Přesun hmot pro tapety, výšky do 6 m</t>
  </si>
  <si>
    <t>POL1_1002</t>
  </si>
  <si>
    <t>7699901Rpol</t>
  </si>
  <si>
    <t>Os1 D+M Čistící zóna venkovní 94/46cm, zapuštěná nerez rámeček 30/30/3mm, AL profily 27mm</t>
  </si>
  <si>
    <t>7699902Rpol</t>
  </si>
  <si>
    <t>Os2 D+M Vanová sprchová zástěna 90/90cm 1ks fixní, 1ks otevíravý</t>
  </si>
  <si>
    <t>7699903Rpol</t>
  </si>
  <si>
    <t>Os3 D+M Vybavení WC - zásobník na toaletní papír</t>
  </si>
  <si>
    <t>viz podrobný popis v tabulce výrobků PSV - zámečnické : 2</t>
  </si>
  <si>
    <t>998799201R00</t>
  </si>
  <si>
    <t>Přesun hmot pro ostatní výrobky, výšky do 6 m</t>
  </si>
  <si>
    <t>POL7_</t>
  </si>
  <si>
    <t>SUM</t>
  </si>
  <si>
    <t>Položka obsahuje cementový postřik podkladu tl. 3 mm, vápenocementové jádro tl. 15 mm a vápenný štuk tl. 2,5 mm.</t>
  </si>
  <si>
    <t>END</t>
  </si>
  <si>
    <t>Zdravotní instalace</t>
  </si>
  <si>
    <t>Ústřední vytápění</t>
  </si>
  <si>
    <t>Elektroinstalace</t>
  </si>
  <si>
    <t>720</t>
  </si>
  <si>
    <t>730</t>
  </si>
  <si>
    <t>M21</t>
  </si>
  <si>
    <t>&gt;&gt;  skryté sloupce  &lt;&lt;</t>
  </si>
  <si>
    <t>{671bc2a3-132d-4440-9e00-6c019e674d9a}</t>
  </si>
  <si>
    <t>2</t>
  </si>
  <si>
    <t>KRYCÍ LIST SOUPISU PRACÍ</t>
  </si>
  <si>
    <t>v ---  níže se nacházejí doplnkové a pomocné údaje k sestavám  --- v</t>
  </si>
  <si>
    <t>False</t>
  </si>
  <si>
    <t>KSO:</t>
  </si>
  <si>
    <t/>
  </si>
  <si>
    <t>CC-CZ:</t>
  </si>
  <si>
    <t>Místo:</t>
  </si>
  <si>
    <t>Praha 4, Karasova ulice 1829/14</t>
  </si>
  <si>
    <t>Datum:</t>
  </si>
  <si>
    <t>Zadavatel:</t>
  </si>
  <si>
    <t>IČ:</t>
  </si>
  <si>
    <t>64769241</t>
  </si>
  <si>
    <t>Ing.arch. Michala Dvořáková</t>
  </si>
  <si>
    <t>Uchazeč:</t>
  </si>
  <si>
    <t>KLIMATIK spol. s .r.o., Č.Budějovice</t>
  </si>
  <si>
    <t>Zpracovatel:</t>
  </si>
  <si>
    <t>Poznámka:</t>
  </si>
  <si>
    <t>Cena bez DPH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</si>
  <si>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</si>
  <si>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</si>
  <si>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</si>
  <si>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</si>
  <si>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</si>
  <si>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</si>
  <si>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</si>
  <si>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</si>
  <si>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</si>
  <si>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</si>
  <si>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</si>
  <si>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</si>
  <si>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</si>
  <si>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</si>
  <si>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</si>
  <si>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</si>
  <si>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</si>
  <si>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</si>
  <si>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SOUPIS PRACÍ</t>
  </si>
  <si>
    <t>PČ</t>
  </si>
  <si>
    <t>Typ</t>
  </si>
  <si>
    <t>Kód</t>
  </si>
  <si>
    <t>Popis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</si>
  <si>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</si>
  <si>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</si>
  <si>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</si>
  <si>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</si>
  <si>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</si>
  <si>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</si>
  <si>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</si>
  <si>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</si>
  <si>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</si>
  <si>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</si>
  <si>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Práce a dodávky PSV</t>
  </si>
  <si>
    <t>0</t>
  </si>
  <si>
    <t>ROZPOCET</t>
  </si>
  <si>
    <t>721</t>
  </si>
  <si>
    <t>Zdravotechnika - vnitřní kanalizace</t>
  </si>
  <si>
    <t>K</t>
  </si>
  <si>
    <t>721100902</t>
  </si>
  <si>
    <t>Přetěsnění potrubí hrdlového do DN 100</t>
  </si>
  <si>
    <t>CS ÚRS 2019 01</t>
  </si>
  <si>
    <t>16</t>
  </si>
  <si>
    <t>-1249283015</t>
  </si>
  <si>
    <t>721140802</t>
  </si>
  <si>
    <t>Demontáž potrubí litinové do DN 100</t>
  </si>
  <si>
    <t>-1697579426</t>
  </si>
  <si>
    <t>721140905</t>
  </si>
  <si>
    <t>Potrubí litinové vsazení odbočky DN 100</t>
  </si>
  <si>
    <t>-1139912307</t>
  </si>
  <si>
    <t>721140915</t>
  </si>
  <si>
    <t>Potrubí litinové propojení potrubí DN 100</t>
  </si>
  <si>
    <t>-1901816548</t>
  </si>
  <si>
    <t>5</t>
  </si>
  <si>
    <t>721140925</t>
  </si>
  <si>
    <t>Potrubí litinové odpadní krácení trub DN 100</t>
  </si>
  <si>
    <t>-1156029159</t>
  </si>
  <si>
    <t>6</t>
  </si>
  <si>
    <t>721174005</t>
  </si>
  <si>
    <t>Potrubí kanalizační z PP svodné DN 110</t>
  </si>
  <si>
    <t>-520087430</t>
  </si>
  <si>
    <t>7</t>
  </si>
  <si>
    <t>721174025</t>
  </si>
  <si>
    <t>Potrubí kanalizační z PP odpadní DN 110</t>
  </si>
  <si>
    <t>514170977</t>
  </si>
  <si>
    <t>8</t>
  </si>
  <si>
    <t>721174042</t>
  </si>
  <si>
    <t>Položkový soupis prací</t>
  </si>
  <si>
    <t>Stavební soupis prací</t>
  </si>
  <si>
    <t>Potrubí kanalizační z PP připojovací DN 40</t>
  </si>
  <si>
    <t>1952759040</t>
  </si>
  <si>
    <t>6+2+2</t>
  </si>
  <si>
    <t>True</t>
  </si>
  <si>
    <t>9</t>
  </si>
  <si>
    <t>721174043</t>
  </si>
  <si>
    <t>Potrubí kanalizační z PP připojovací DN 50</t>
  </si>
  <si>
    <t>-1145368209</t>
  </si>
  <si>
    <t>10</t>
  </si>
  <si>
    <t>721174045</t>
  </si>
  <si>
    <t>Potrubí kanalizační z PP připojovací DN 110</t>
  </si>
  <si>
    <t>-1182835606</t>
  </si>
  <si>
    <t>11</t>
  </si>
  <si>
    <t>721194104</t>
  </si>
  <si>
    <t>Vyvedení a upevnění odpadních výpustek DN 40</t>
  </si>
  <si>
    <t>-1507274711</t>
  </si>
  <si>
    <t>12</t>
  </si>
  <si>
    <t>721194105</t>
  </si>
  <si>
    <t>Vyvedení a upevnění odpadních výpustek DN 50</t>
  </si>
  <si>
    <t>-1220899012</t>
  </si>
  <si>
    <t>13</t>
  </si>
  <si>
    <t>721194109</t>
  </si>
  <si>
    <t>Vyvedení a upevnění odpadních výpustek DN 100</t>
  </si>
  <si>
    <t>632490721</t>
  </si>
  <si>
    <t>14</t>
  </si>
  <si>
    <t>721220801</t>
  </si>
  <si>
    <t>Demontáž uzávěrek zápachových DN 70</t>
  </si>
  <si>
    <t>-579696501</t>
  </si>
  <si>
    <t>15</t>
  </si>
  <si>
    <t>721226513</t>
  </si>
  <si>
    <t>Zápachová uzávěrka podomítková pro pračku a myčku DN 40/50 s přípojem vody a elektřiny</t>
  </si>
  <si>
    <t>1213267030</t>
  </si>
  <si>
    <t>M</t>
  </si>
  <si>
    <t>72101 Rpol</t>
  </si>
  <si>
    <t>Vtok DN32 (nálevka) se zápachovou uzávěrkou a s přídav.uzávěrem proti zápachu pro suchý stav (kulička)</t>
  </si>
  <si>
    <t>32</t>
  </si>
  <si>
    <t>2119994806</t>
  </si>
  <si>
    <t>17</t>
  </si>
  <si>
    <t>721274126</t>
  </si>
  <si>
    <t>Přivzdušňovací ventil vnitřní odpadních potrubí DN 110</t>
  </si>
  <si>
    <t>-288901296</t>
  </si>
  <si>
    <t>18</t>
  </si>
  <si>
    <t>721290111</t>
  </si>
  <si>
    <t>Zkouška těsnosti potrubí kanalizace vodou do DN 125</t>
  </si>
  <si>
    <t>1628555907</t>
  </si>
  <si>
    <t>19</t>
  </si>
  <si>
    <t>721290822</t>
  </si>
  <si>
    <t>Přemístění vnitrostaveništní demontovaných hmot vnitřní kanalizace v objektech výšky do 12 m</t>
  </si>
  <si>
    <t>2129635313</t>
  </si>
  <si>
    <t>20</t>
  </si>
  <si>
    <t>998721101</t>
  </si>
  <si>
    <t>Přesun hmot tonážní pro vnitřní kanalizace v objektech v do 6 m</t>
  </si>
  <si>
    <t>-101814658</t>
  </si>
  <si>
    <t>21</t>
  </si>
  <si>
    <t>998721181</t>
  </si>
  <si>
    <t>Příplatek k přesunu hmot tonážní 721 prováděný bez použití mechanizace</t>
  </si>
  <si>
    <t>85136952</t>
  </si>
  <si>
    <t>22</t>
  </si>
  <si>
    <t>998721194</t>
  </si>
  <si>
    <t>Příplatek k přesunu hmot tonážní 721 za zvětšený přesun do 1000 m</t>
  </si>
  <si>
    <t>-538468594</t>
  </si>
  <si>
    <t>23</t>
  </si>
  <si>
    <t>998721199</t>
  </si>
  <si>
    <t>Příplatek k přesunu hmot tonážní 721 za zvětšený přesun ZKD 1000 m přes 1000 m - do 10 km</t>
  </si>
  <si>
    <t>838964692</t>
  </si>
  <si>
    <t>0,058*9 'Přepočtené koeficientem množství</t>
  </si>
  <si>
    <t>722</t>
  </si>
  <si>
    <t>Zdravotechnika - vnitřní vodovod</t>
  </si>
  <si>
    <t>24</t>
  </si>
  <si>
    <t>722170801</t>
  </si>
  <si>
    <t>Demontáž rozvodů vody z plastů do D 25</t>
  </si>
  <si>
    <t>1431863177</t>
  </si>
  <si>
    <t>25</t>
  </si>
  <si>
    <t>722170944</t>
  </si>
  <si>
    <t>Oprava potrubí PE spojka Gebo BI nátrubkové G 1</t>
  </si>
  <si>
    <t>-487845549</t>
  </si>
  <si>
    <t>26</t>
  </si>
  <si>
    <t>722173105</t>
  </si>
  <si>
    <t>Potrubí vodovodní plastové PE-Xa spoj násuvnou objímkou plastovou D 32x4,4 mm - pro odvod kondenzátu</t>
  </si>
  <si>
    <t>-1234545137</t>
  </si>
  <si>
    <t>27</t>
  </si>
  <si>
    <t>722174022</t>
  </si>
  <si>
    <t>Potrubí vodovodní plastové PPR svar polyfuze PN 20 D 20 x 3,4 mm</t>
  </si>
  <si>
    <t>1978108803</t>
  </si>
  <si>
    <t>pro rozvod pitné vody D20 - 1+1+1 = 3 m</t>
  </si>
  <si>
    <t>pro rozvod teplé vody D20 - 1+2 = 3 m</t>
  </si>
  <si>
    <t>3+3</t>
  </si>
  <si>
    <t>28</t>
  </si>
  <si>
    <t>722174023</t>
  </si>
  <si>
    <t>Potrubí vodovodní plastové PPR svar polyfuze PN 20 D 25 x 4,2 mm</t>
  </si>
  <si>
    <t>-945362636</t>
  </si>
  <si>
    <t xml:space="preserve">pro rozvod pitné vody D25 - 6+1+1+9+1+1+2+1 = 22 m </t>
  </si>
  <si>
    <t xml:space="preserve">Pro rozvod teplé vody D25 - 1+1+9+1 = 12 m </t>
  </si>
  <si>
    <t>22+12</t>
  </si>
  <si>
    <t>29</t>
  </si>
  <si>
    <t>722179191</t>
  </si>
  <si>
    <t>Příplatek k rozvodu vody z plastů za malý rozsah prací na zakázce do 20 m</t>
  </si>
  <si>
    <t>-89749716</t>
  </si>
  <si>
    <t>30</t>
  </si>
  <si>
    <t>722181211</t>
  </si>
  <si>
    <t>Ochrana vodovodního potrubí přilepenými termoizolačními trubicemi z PE tl do 6 mm DN do 22 mm</t>
  </si>
  <si>
    <t>-37802076</t>
  </si>
  <si>
    <t>na SV D20 - 3 m</t>
  </si>
  <si>
    <t>31</t>
  </si>
  <si>
    <t>722181212</t>
  </si>
  <si>
    <t>Ochrana vodovodního potrubí přilepenými termoizolačními trubicemi z PE tl do 6 mm DN do 32 mm</t>
  </si>
  <si>
    <t>-888427569</t>
  </si>
  <si>
    <t>na SV D25 - 22 m</t>
  </si>
  <si>
    <t>722181231</t>
  </si>
  <si>
    <t>Ochrana vodovodního potrubí přilepenými termoizolačními trubicemi z PE tl do 13 mm DN do 22 mm</t>
  </si>
  <si>
    <t>-1276676132</t>
  </si>
  <si>
    <t>na TV D20 - 3 m</t>
  </si>
  <si>
    <t>33</t>
  </si>
  <si>
    <t>722181232</t>
  </si>
  <si>
    <t>Ochrana vodovodního potrubí přilepenými termoizolačními trubicemi z PE tl do 13 mm DN do 45 mm</t>
  </si>
  <si>
    <t>-207466906</t>
  </si>
  <si>
    <t>na TV D25 - 12 m</t>
  </si>
  <si>
    <t>34</t>
  </si>
  <si>
    <t>722190401</t>
  </si>
  <si>
    <t>Vyvedení a upevnění výpustku do DN 25</t>
  </si>
  <si>
    <t>-1728522114</t>
  </si>
  <si>
    <t>35</t>
  </si>
  <si>
    <t>722190901</t>
  </si>
  <si>
    <t>Uzavření nebo otevření vodovodního potrubí při opravách</t>
  </si>
  <si>
    <t>-1949416227</t>
  </si>
  <si>
    <t>36</t>
  </si>
  <si>
    <t>722220111</t>
  </si>
  <si>
    <t>Nástěnka pro výtokový ventil G 1/2 s jedním závitem</t>
  </si>
  <si>
    <t>1649022387</t>
  </si>
  <si>
    <t>37</t>
  </si>
  <si>
    <t>722220121</t>
  </si>
  <si>
    <t>Nástěnka pro baterii G 1/2 s jedním závitem</t>
  </si>
  <si>
    <t>pár</t>
  </si>
  <si>
    <t>1223296910</t>
  </si>
  <si>
    <t>38</t>
  </si>
  <si>
    <t>722220861</t>
  </si>
  <si>
    <t>Demontáž armatur závitových se dvěma závity G do 3/4</t>
  </si>
  <si>
    <t>-871306063</t>
  </si>
  <si>
    <t>39</t>
  </si>
  <si>
    <t>722229101</t>
  </si>
  <si>
    <t>Montáž vodovodních armatur s jedním závitem G 1/2 ostatní typ</t>
  </si>
  <si>
    <t>1221172349</t>
  </si>
  <si>
    <t>40</t>
  </si>
  <si>
    <t>72201 Rpol</t>
  </si>
  <si>
    <t xml:space="preserve">Roháček 3/8" </t>
  </si>
  <si>
    <t>1933325218</t>
  </si>
  <si>
    <t>41</t>
  </si>
  <si>
    <t>72202 Rpol</t>
  </si>
  <si>
    <t>Připojovací flexi nerez hadička k roháčkům 3/8"</t>
  </si>
  <si>
    <t>415753034</t>
  </si>
  <si>
    <t>42</t>
  </si>
  <si>
    <t>722231073</t>
  </si>
  <si>
    <t>Ventil zpětný mosazný G 3/4 PN 10 do 110°C se dvěma závity</t>
  </si>
  <si>
    <t>-927700947</t>
  </si>
  <si>
    <t>43</t>
  </si>
  <si>
    <t>722232044</t>
  </si>
  <si>
    <t>Kohout kulový přímý G 3/4 PN 42 do 185°C vnitřní závit</t>
  </si>
  <si>
    <t>535412677</t>
  </si>
  <si>
    <t>44</t>
  </si>
  <si>
    <t>722240101</t>
  </si>
  <si>
    <t>Ventily plastové PPR přímé DN 20</t>
  </si>
  <si>
    <t>-1089813398</t>
  </si>
  <si>
    <t>45</t>
  </si>
  <si>
    <t>722290215</t>
  </si>
  <si>
    <t>Zkouška těsnosti vodovodního potrubí hrdlového nebo přírubového do DN 100</t>
  </si>
  <si>
    <t>1769036751</t>
  </si>
  <si>
    <t>46</t>
  </si>
  <si>
    <t>722290226</t>
  </si>
  <si>
    <t>Zkouška těsnosti vodovodního potrubí závitového do DN 50</t>
  </si>
  <si>
    <t>1123456097</t>
  </si>
  <si>
    <t>47</t>
  </si>
  <si>
    <t>722290234</t>
  </si>
  <si>
    <t>Proplach a dezinfekce vodovodního potrubí do DN 80</t>
  </si>
  <si>
    <t>404336508</t>
  </si>
  <si>
    <t>48</t>
  </si>
  <si>
    <t>722290822</t>
  </si>
  <si>
    <t>Přemístění vnitrostaveništní demontovaných hmot pro vnitřní vodovod v objektech výšky do 12 m</t>
  </si>
  <si>
    <t>-951234412</t>
  </si>
  <si>
    <t>49</t>
  </si>
  <si>
    <t>998722102</t>
  </si>
  <si>
    <t>Přesun hmot tonážní pro vnitřní vodovod v objektech v do 12 m</t>
  </si>
  <si>
    <t>1038833974</t>
  </si>
  <si>
    <t>50</t>
  </si>
  <si>
    <t>998722181</t>
  </si>
  <si>
    <t>Příplatek k přesunu hmot tonážní 722 prováděný bez použití mechanizace</t>
  </si>
  <si>
    <t>-2120204975</t>
  </si>
  <si>
    <t>51</t>
  </si>
  <si>
    <t>998722194</t>
  </si>
  <si>
    <t>Příplatek k přesunu hmot tonážní 722 za zvětšený přesun do 1000 m</t>
  </si>
  <si>
    <t>356800272</t>
  </si>
  <si>
    <t>52</t>
  </si>
  <si>
    <t>998722199</t>
  </si>
  <si>
    <t>Příplatek k přesunu hmot tonážní 722 za zvětšený přesun ZKD 1000 m přes 1000 m</t>
  </si>
  <si>
    <t>1926902209</t>
  </si>
  <si>
    <t>602011141RU3</t>
  </si>
  <si>
    <t>Štuk na stěnách vnitřní, ručně, 2x nanášený, celková tloušťka vrstvy 4 mm</t>
  </si>
  <si>
    <t>Vnitřní plynoinstalace</t>
  </si>
  <si>
    <t>M40</t>
  </si>
  <si>
    <t>Vnitřní plynoistalace</t>
  </si>
  <si>
    <t>0,08*9 'Přepočtené koeficientem množství</t>
  </si>
  <si>
    <t>725</t>
  </si>
  <si>
    <t>Zdravotechnika - zařizovací předměty</t>
  </si>
  <si>
    <t>53</t>
  </si>
  <si>
    <t>725110811</t>
  </si>
  <si>
    <t>Demontáž klozetů splachovací s nádrží</t>
  </si>
  <si>
    <t>-1083573209</t>
  </si>
  <si>
    <t>54</t>
  </si>
  <si>
    <t>725112022</t>
  </si>
  <si>
    <t>Klozet keramický závěsný na nosné stěny s hlubokým splachováním odpad vodorovný</t>
  </si>
  <si>
    <t>-382490307</t>
  </si>
  <si>
    <t>55</t>
  </si>
  <si>
    <t>725210821</t>
  </si>
  <si>
    <t>-683244418</t>
  </si>
  <si>
    <t>56</t>
  </si>
  <si>
    <t>725211644</t>
  </si>
  <si>
    <t>Umyvadlo keramické bílé šířky 1050 mm s odkládacími plochami připevněné na stěnu šrouby; š. 345 mm</t>
  </si>
  <si>
    <t>-1634063312</t>
  </si>
  <si>
    <t>57</t>
  </si>
  <si>
    <t>725220842</t>
  </si>
  <si>
    <t>Demontáž van ocelových volně stojících</t>
  </si>
  <si>
    <t>694014042</t>
  </si>
  <si>
    <t>58</t>
  </si>
  <si>
    <t>725241112</t>
  </si>
  <si>
    <t>Vanička sprchová akrylátová čtvercová (900x900) mm - 870x870</t>
  </si>
  <si>
    <t>-1578874202</t>
  </si>
  <si>
    <t>59</t>
  </si>
  <si>
    <t>725244103</t>
  </si>
  <si>
    <t>Dveře sprchové rámové se skleněnou výplní tl. 5 mm otvíravé jednokřídlové do niky na vaničku šířky 900 mm</t>
  </si>
  <si>
    <t>-465451288</t>
  </si>
  <si>
    <t>60</t>
  </si>
  <si>
    <t>725244203</t>
  </si>
  <si>
    <t>Zástěna sprchová skleněná tl. 6 mm pevná bezdveřová na vaničku šířky 900 mm</t>
  </si>
  <si>
    <t>-2130017996</t>
  </si>
  <si>
    <t>725310823</t>
  </si>
  <si>
    <t>Demontáž dřez jednoduchý vestavěný v kuchyňských sestavách bez výtokových armatur</t>
  </si>
  <si>
    <t>-1353653268</t>
  </si>
  <si>
    <t>725319111</t>
  </si>
  <si>
    <t>Montáž dřezu ostatních typů</t>
  </si>
  <si>
    <t>1704977567</t>
  </si>
  <si>
    <t>55231080</t>
  </si>
  <si>
    <t>dřez nerez vestavný matný 400x400 mm</t>
  </si>
  <si>
    <t>-616145600</t>
  </si>
  <si>
    <t>725590812</t>
  </si>
  <si>
    <t>Přemístění vnitrostaveništní demontovaných zařizovacích předmětů v objektech výšky do 12 m</t>
  </si>
  <si>
    <t>-20082958</t>
  </si>
  <si>
    <t>65</t>
  </si>
  <si>
    <t>7258108111</t>
  </si>
  <si>
    <t>Demontáž ventilů výtokových nástěnných</t>
  </si>
  <si>
    <t>1403229314</t>
  </si>
  <si>
    <t>66</t>
  </si>
  <si>
    <t>725810812</t>
  </si>
  <si>
    <t>Demontáž ventilů výtokových stojánkových</t>
  </si>
  <si>
    <t>1588508186</t>
  </si>
  <si>
    <t>67</t>
  </si>
  <si>
    <t>725821325</t>
  </si>
  <si>
    <t>Baterie dřezová stojánková páková s otáčivým kulatým ústím a délkou ramínka 220 mm</t>
  </si>
  <si>
    <t>-1941335840</t>
  </si>
  <si>
    <t>68</t>
  </si>
  <si>
    <t>725822612</t>
  </si>
  <si>
    <t>Baterie umyvadlová stojánková páková s výpustí</t>
  </si>
  <si>
    <t>1560278905</t>
  </si>
  <si>
    <t>69</t>
  </si>
  <si>
    <t>725840850</t>
  </si>
  <si>
    <t>Demontáž baterie sprch diferenciální do G 3/4x1</t>
  </si>
  <si>
    <t>1008913441</t>
  </si>
  <si>
    <t>70</t>
  </si>
  <si>
    <t>725841311</t>
  </si>
  <si>
    <t>Baterie sprchová nástěnná pákové</t>
  </si>
  <si>
    <t>414345186</t>
  </si>
  <si>
    <t>71</t>
  </si>
  <si>
    <t>725850800</t>
  </si>
  <si>
    <t>Demontáž ventilů odpadních</t>
  </si>
  <si>
    <t>-1008921608</t>
  </si>
  <si>
    <t>72</t>
  </si>
  <si>
    <t>725851305</t>
  </si>
  <si>
    <t>Ventil odpadní dřezový bez přepadu G 6/4</t>
  </si>
  <si>
    <t>-497213</t>
  </si>
  <si>
    <t>73</t>
  </si>
  <si>
    <t>725851325</t>
  </si>
  <si>
    <t>Ventil odpadní umyvadlový bez přepadu G 5/4</t>
  </si>
  <si>
    <t>-1815263068</t>
  </si>
  <si>
    <t>74</t>
  </si>
  <si>
    <t>725860811</t>
  </si>
  <si>
    <t>Demontáž uzávěrů zápachu jednoduchých</t>
  </si>
  <si>
    <t>-587376140</t>
  </si>
  <si>
    <t>75</t>
  </si>
  <si>
    <t>725861102</t>
  </si>
  <si>
    <t>Zápachová uzávěrka pro umyvadla DN 40</t>
  </si>
  <si>
    <t>-1857661883</t>
  </si>
  <si>
    <t>76</t>
  </si>
  <si>
    <t>725862103</t>
  </si>
  <si>
    <t>Zápachová uzávěrka pro dřezy DN 40/50</t>
  </si>
  <si>
    <t>2140596316</t>
  </si>
  <si>
    <t>77</t>
  </si>
  <si>
    <t>725865312</t>
  </si>
  <si>
    <t>Zápachová uzávěrka sprchových van DN 40/50 s kulovým kloubem na odtoku a odpadním ventilem</t>
  </si>
  <si>
    <t>39982835</t>
  </si>
  <si>
    <t>78</t>
  </si>
  <si>
    <t>725980123</t>
  </si>
  <si>
    <t>Dvířka 30/30</t>
  </si>
  <si>
    <t>294928424</t>
  </si>
  <si>
    <t>79</t>
  </si>
  <si>
    <t>998725101</t>
  </si>
  <si>
    <t>Přesun hmot tonážní pro zařizovací předměty v objektech v do 6 m</t>
  </si>
  <si>
    <t>-649083448</t>
  </si>
  <si>
    <t>80</t>
  </si>
  <si>
    <t>998725181</t>
  </si>
  <si>
    <t>Příplatek k přesunu hmot tonážní 725 prováděný bez použití mechanizace</t>
  </si>
  <si>
    <t>634532627</t>
  </si>
  <si>
    <t>81</t>
  </si>
  <si>
    <t>998725194</t>
  </si>
  <si>
    <t>Příplatek k přesunu hmot tonážní 725 za zvětšený přesun do 1000 m</t>
  </si>
  <si>
    <t>1007392189</t>
  </si>
  <si>
    <t>82</t>
  </si>
  <si>
    <t>998725199</t>
  </si>
  <si>
    <t>Příplatek k přesunu hmot tonážní 725 za zvětšený přesun ZKD 1000 m přes 1000 m - do 10,0 km</t>
  </si>
  <si>
    <t>492862492</t>
  </si>
  <si>
    <t>0,125*9 'Přepočtené koeficientem množství</t>
  </si>
  <si>
    <t>726</t>
  </si>
  <si>
    <t>Zdravotechnika - předstěnové instalace</t>
  </si>
  <si>
    <t>83</t>
  </si>
  <si>
    <t>726131041</t>
  </si>
  <si>
    <t>Instalační předstěna - klozet závěsný v 1120 mm s ovládáním zepředu do lehkých stěn s kovovou kcí</t>
  </si>
  <si>
    <t>1505873251</t>
  </si>
  <si>
    <t>84</t>
  </si>
  <si>
    <t>726191001</t>
  </si>
  <si>
    <t>Zvukoizolační souprava pro klozet a bidet</t>
  </si>
  <si>
    <t>-1880700197</t>
  </si>
  <si>
    <t>85</t>
  </si>
  <si>
    <t>726191002</t>
  </si>
  <si>
    <t>Souprava pro předstěnovou montáž</t>
  </si>
  <si>
    <t>1990858729</t>
  </si>
  <si>
    <t>86</t>
  </si>
  <si>
    <t>998726111</t>
  </si>
  <si>
    <t>Přesun hmot tonážní pro instalační prefabrikáty v objektech v do 6 m</t>
  </si>
  <si>
    <t>789267343</t>
  </si>
  <si>
    <t>87</t>
  </si>
  <si>
    <t>998726181</t>
  </si>
  <si>
    <t>Příplatek k přesunu hmot tonážní 726 prováděný bez použití mechanizace</t>
  </si>
  <si>
    <t>1962167632</t>
  </si>
  <si>
    <t>88</t>
  </si>
  <si>
    <t>998726194</t>
  </si>
  <si>
    <t>Příplatek k přesunu hmot tonážní 726 za zvětšený přesun do 1000 m</t>
  </si>
  <si>
    <t>-401838925</t>
  </si>
  <si>
    <t>89</t>
  </si>
  <si>
    <t>998726199</t>
  </si>
  <si>
    <t>Příplatek k přesunu hmot tonážní 726 za zvětšený přesun ZKD 1000 m přes 1000 m - do 10,0 km</t>
  </si>
  <si>
    <t>-986618544</t>
  </si>
  <si>
    <t>0,039*9 'Přepočtené koeficientem množství</t>
  </si>
  <si>
    <t>{f7633d03-f45d-4bd2-b9c9-ef4d2e9c8b41}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</si>
  <si>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</si>
  <si>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</si>
  <si>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</si>
  <si>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</si>
  <si>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</si>
  <si>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</si>
  <si>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HZS - Hodinové zúčtovací sazby</t>
  </si>
  <si>
    <t>731</t>
  </si>
  <si>
    <t>Ústřední vytápění - kotelny</t>
  </si>
  <si>
    <t>731200823</t>
  </si>
  <si>
    <t>Demontáž kotle ocelového na plynná nebo kapalná paliva výkon do 25 kW</t>
  </si>
  <si>
    <t>-995092198</t>
  </si>
  <si>
    <t>731244492</t>
  </si>
  <si>
    <t>Montáž kotle ocelového závěsného na plyn kondenzačního o výkonu do 20 kW</t>
  </si>
  <si>
    <t>-564429858</t>
  </si>
  <si>
    <t>73101 Rpol</t>
  </si>
  <si>
    <t>Plynový závěsný kondenzační kotel kompakt kombi 24/18 s 2okruhovým výměníkem (nezávislý provoz vytápění a ohřevu TV); jmen.tep. výkon (Prated) 18 kW vč. kotlového adaptéru DN100/60</t>
  </si>
  <si>
    <t>8340820</t>
  </si>
  <si>
    <t>73121 Rpol</t>
  </si>
  <si>
    <t xml:space="preserve">Kotlový adaptér DN 125/80 pro kondenzační plyn. kotel kombi 24/18 </t>
  </si>
  <si>
    <t>-738610377</t>
  </si>
  <si>
    <t>73102 Rpol</t>
  </si>
  <si>
    <t>Rám s expanzní nádobou 8 lt., pro kombi plyn.kotel - dod. s kotlem</t>
  </si>
  <si>
    <t>699830894</t>
  </si>
  <si>
    <t>73103 Rpol</t>
  </si>
  <si>
    <t>Instalační konzole s dpopouštěním zakončená ventily s vnějším závitem vč. čištění (dod. s kotlem)</t>
  </si>
  <si>
    <t>457618043</t>
  </si>
  <si>
    <t>73104 Rpol</t>
  </si>
  <si>
    <t>Kryt připojení 14 cm (dod. s kotlem); vhodné pro kombinaci s rámem s integr. exp. nádobou</t>
  </si>
  <si>
    <t>-466182090</t>
  </si>
  <si>
    <t>73105 Rpol</t>
  </si>
  <si>
    <t xml:space="preserve">Modulační pokojový termostat drátový t4m, Open Therm, týdenní program  </t>
  </si>
  <si>
    <t>-157973983</t>
  </si>
  <si>
    <t>73106 Rpol</t>
  </si>
  <si>
    <t>Odkouření fasádní - univerzální fasádní koaxiální komínová sada  DN125/80</t>
  </si>
  <si>
    <t>-1089560824</t>
  </si>
  <si>
    <t>73109 Rpol</t>
  </si>
  <si>
    <t>Odkouření fasádní - fasádní kontrolní kus přímý DN125/80 nerez</t>
  </si>
  <si>
    <t>-1036373222</t>
  </si>
  <si>
    <t>73110 Rpol</t>
  </si>
  <si>
    <t>Odkouření fasádní - fasádní trubka koaxiální DN125/80 x 2000 mm nerez</t>
  </si>
  <si>
    <t>-1625061237</t>
  </si>
  <si>
    <t>73111 Rpol</t>
  </si>
  <si>
    <t>Odkouření fasádní - fasádní trubka koaxiální DN125/80 x1000 mm nerez</t>
  </si>
  <si>
    <t>1565454842</t>
  </si>
  <si>
    <t>73114 Rpol</t>
  </si>
  <si>
    <t>Odkouření fasádní - kryt zděře a venkovní krycí plech nerez</t>
  </si>
  <si>
    <t>136603285</t>
  </si>
  <si>
    <t>73113 Rpol</t>
  </si>
  <si>
    <t>Odkouření fasádní - fasádní kotvící třmen DN125 nerez</t>
  </si>
  <si>
    <t>225246834</t>
  </si>
  <si>
    <t>731341130</t>
  </si>
  <si>
    <t>Hadice napouštěcí pryžové D 16/23</t>
  </si>
  <si>
    <t>1112564043</t>
  </si>
  <si>
    <t>731391812</t>
  </si>
  <si>
    <t>Vypuštění vody z kotle samospádem plocha kotle do 10 m2</t>
  </si>
  <si>
    <t>1075930018</t>
  </si>
  <si>
    <t>731890802</t>
  </si>
  <si>
    <t>Přemístění demontovaných kotelen umístěných ve výšce nebo hloubce objektu do 12 m</t>
  </si>
  <si>
    <t>-729461354</t>
  </si>
  <si>
    <t>998731101</t>
  </si>
  <si>
    <t>Přesun hmot tonážní pro kotelny v objektech v do 6 m</t>
  </si>
  <si>
    <t>1239527745</t>
  </si>
  <si>
    <t>998731181</t>
  </si>
  <si>
    <t>Příplatek k přesunu hmot tonážní 731 prováděný bez použití mechanizace</t>
  </si>
  <si>
    <t>-1223382112</t>
  </si>
  <si>
    <t>998731194</t>
  </si>
  <si>
    <t>Příplatek k přesunu hmot tonážní 731 za zvětšený přesun do 1000 m</t>
  </si>
  <si>
    <t>2074725720</t>
  </si>
  <si>
    <t>998731199</t>
  </si>
  <si>
    <t>Příplatek k přesunu hmot tonážní 731 za zvětšený přesun ZKD 1000 m přes 1000 m - do 10,0 km</t>
  </si>
  <si>
    <t>168756504</t>
  </si>
  <si>
    <t>0,184*9 'Přepočtené koeficientem množství</t>
  </si>
  <si>
    <t>732</t>
  </si>
  <si>
    <t>Ústřední vytápění - strojovny</t>
  </si>
  <si>
    <t>732320812</t>
  </si>
  <si>
    <t>Demontáž nádrže beztlaké nebo tlakové odpojení od rozvodů potrubí obsah do 100 litrů</t>
  </si>
  <si>
    <t>233652351</t>
  </si>
  <si>
    <t>732331615</t>
  </si>
  <si>
    <t>Nádoba tlaková expanzní s membránou závitové připojení PN 0,6 o objemu 35 l</t>
  </si>
  <si>
    <t>886771808</t>
  </si>
  <si>
    <t>732890802</t>
  </si>
  <si>
    <t>Přesun demontovaných strojoven vodorovně 100 m v objektech výšky do 12 m</t>
  </si>
  <si>
    <t>1295428149</t>
  </si>
  <si>
    <t>998732101</t>
  </si>
  <si>
    <t>Přesun hmot tonážní pro strojovny v objektech v do 6 m</t>
  </si>
  <si>
    <t>-1161852970</t>
  </si>
  <si>
    <t>998732181</t>
  </si>
  <si>
    <t>Příplatek k přesunu hmot tonážní 732 prováděný bez použití mechanizace</t>
  </si>
  <si>
    <t>985284874</t>
  </si>
  <si>
    <t>998732194</t>
  </si>
  <si>
    <t>Příplatek k přesunu hmot tonážní 732 za zvětšený přesun do 1000 m</t>
  </si>
  <si>
    <t>-1935756672</t>
  </si>
  <si>
    <t>998732199</t>
  </si>
  <si>
    <t>Příplatek k přesunu hmot tonážní 732 za zvětšený přesun ZKD 1000 m přes 1000 m - do 10,0 km</t>
  </si>
  <si>
    <t>225944217</t>
  </si>
  <si>
    <t>0,005*9 'Přepočtené koeficientem množství</t>
  </si>
  <si>
    <t>733</t>
  </si>
  <si>
    <t>Ústřední vytápění - rozvodné potrubí</t>
  </si>
  <si>
    <t>733110806</t>
  </si>
  <si>
    <t>Demontáž potrubí ocelového závitového do DN 32</t>
  </si>
  <si>
    <t>-1596588081</t>
  </si>
  <si>
    <t>733122202</t>
  </si>
  <si>
    <t>Potrubí z uhlíkové oceli hladké spojované lisováním DN 12</t>
  </si>
  <si>
    <t>434292145</t>
  </si>
  <si>
    <t xml:space="preserve">d15x1,2 mm - 20,0m + 10% prořez </t>
  </si>
  <si>
    <t>20*1,1</t>
  </si>
  <si>
    <t>733122203</t>
  </si>
  <si>
    <t>Potrubí z uhlíkové oceli hladké spojované lisováním DN 15</t>
  </si>
  <si>
    <t>-1536327101</t>
  </si>
  <si>
    <t>d18*1,2 mm - 40,0 m + 10% prořez</t>
  </si>
  <si>
    <t>40*1,1</t>
  </si>
  <si>
    <t>733122204</t>
  </si>
  <si>
    <t>Potrubí z uhlíkové oceli hladké spojované lisováním DN 20</t>
  </si>
  <si>
    <t>796947921</t>
  </si>
  <si>
    <t>d22x1,5 mm - 22 m *1,1 + 10% prořez</t>
  </si>
  <si>
    <t>22*1,1</t>
  </si>
  <si>
    <t>733122205</t>
  </si>
  <si>
    <t>Potrubí z uhlíkové oceli hladké spojované lisováním DN 25</t>
  </si>
  <si>
    <t>127065229</t>
  </si>
  <si>
    <t>d28x1,5 mm - 22 m + 10% prořez; rozvod + propojení těles v m. č. 1.11</t>
  </si>
  <si>
    <t>733190107</t>
  </si>
  <si>
    <t>Zkouška těsnosti potrubí ocelové závitové do DN 40</t>
  </si>
  <si>
    <t>-1801975876</t>
  </si>
  <si>
    <t>733190801</t>
  </si>
  <si>
    <t>Odřezání objímky dvojité do DN 50</t>
  </si>
  <si>
    <t>-2043393137</t>
  </si>
  <si>
    <t>733191111</t>
  </si>
  <si>
    <t>Manžeta prostupová pro ocelové potrubí do DN 20</t>
  </si>
  <si>
    <t>1486987533</t>
  </si>
  <si>
    <t>733191112</t>
  </si>
  <si>
    <t>Manžeta prostupová pro ocelové potrubí přes 20 do DN 32</t>
  </si>
  <si>
    <t>-2127047695</t>
  </si>
  <si>
    <t>733811232</t>
  </si>
  <si>
    <t xml:space="preserve">Ochrana potrubí ústředního vytápění termoizolačními trubicemi z PE tl do 13 mm DN do 45 mm </t>
  </si>
  <si>
    <t>-2003846573</t>
  </si>
  <si>
    <t xml:space="preserve">PE termoizolační trubice tl. 20 mm na potrubí d28 v kuchyni (ve skříni a v podhledu) </t>
  </si>
  <si>
    <t>733890803</t>
  </si>
  <si>
    <t>Přemístění potrubí demontovaného vodorovně do 100 m v objektech výšky přes 6 do 24 m</t>
  </si>
  <si>
    <t>932340368</t>
  </si>
  <si>
    <t>998733101</t>
  </si>
  <si>
    <t>Přesun hmot tonážní pro rozvody potrubí v objektech v do 6 m</t>
  </si>
  <si>
    <t>1249257230</t>
  </si>
  <si>
    <t>998733181</t>
  </si>
  <si>
    <t>Příplatek k přesunu hmot tonážní 733 prováděný bez použití mechanizace</t>
  </si>
  <si>
    <t>-502966984</t>
  </si>
  <si>
    <t>998733194</t>
  </si>
  <si>
    <t>Příplatek k přesunu hmot tonážní 733 za zvětšený přesun do 1000 m</t>
  </si>
  <si>
    <t>-1282220822</t>
  </si>
  <si>
    <t>998733199</t>
  </si>
  <si>
    <t>Příplatek k přesunu hmot tonážní 733 za zvětšený přesun ZKD 1000 m přes 1000 m - do 10,0 km</t>
  </si>
  <si>
    <t>-793107158</t>
  </si>
  <si>
    <t>0,11*9 'Přepočtené koeficientem množství</t>
  </si>
  <si>
    <t>734</t>
  </si>
  <si>
    <t>Ústřední vytápění - armatury</t>
  </si>
  <si>
    <t>734200822</t>
  </si>
  <si>
    <t>Demontáž armatury závitové se dvěma závity do G 1</t>
  </si>
  <si>
    <t>-507746742</t>
  </si>
  <si>
    <t>734209113</t>
  </si>
  <si>
    <t>Montáž armatury závitové s dvěma závity G 1/2</t>
  </si>
  <si>
    <t>1115609296</t>
  </si>
  <si>
    <t>73401 Rpol</t>
  </si>
  <si>
    <t>Termostatický radiátorový ventil s automatickým omezením průtoku DN 15 pro hladké připojení, přímé, pro TH M30x1,5</t>
  </si>
  <si>
    <t>-1908224551</t>
  </si>
  <si>
    <t>73402 Rpol</t>
  </si>
  <si>
    <t xml:space="preserve">Radiátorové uzavírací a regulační šroubení s vypouštěním DN 15, přímé </t>
  </si>
  <si>
    <t>1240102695</t>
  </si>
  <si>
    <t>73403 Rpol</t>
  </si>
  <si>
    <t>Termostatická hlavice s vestavěným čidlem; 6÷28 °C na M30x1,5 mm</t>
  </si>
  <si>
    <t>-2010951919</t>
  </si>
  <si>
    <t>734209115</t>
  </si>
  <si>
    <t>Montáž armatury závitové s dvěma závity G 1</t>
  </si>
  <si>
    <t>-1509120310</t>
  </si>
  <si>
    <t>73404 Rpol</t>
  </si>
  <si>
    <t xml:space="preserve">Odlučovač nečistot a kalu, závitový, mosazný, svislá, otočný  s magnetem DT1"M   </t>
  </si>
  <si>
    <t>807177914</t>
  </si>
  <si>
    <t>734211115</t>
  </si>
  <si>
    <t>Ventil závitový odvzdušňovací G 1/2 PN 10 do 120°C otopných těles</t>
  </si>
  <si>
    <t>-648631879</t>
  </si>
  <si>
    <t>734211119</t>
  </si>
  <si>
    <t>Ventil závitový odvzdušňovací G 3/8 PN 14 do 120°C automatický</t>
  </si>
  <si>
    <t>-1255177704</t>
  </si>
  <si>
    <t>73412 Rpol</t>
  </si>
  <si>
    <t>Termostatická hlavice s vestavěným čidlem 6÷28 °C na M30x1,5</t>
  </si>
  <si>
    <t>707286597</t>
  </si>
  <si>
    <t>734291244</t>
  </si>
  <si>
    <t>Filtr závitový přímý G 1 PN 16 do 130°C s vnitřními závity</t>
  </si>
  <si>
    <t>-112626400</t>
  </si>
  <si>
    <t>734292715</t>
  </si>
  <si>
    <t>Kohout kulový přímý G 1 PN 42 do 185°C vnitřní závit</t>
  </si>
  <si>
    <t>1038993104</t>
  </si>
  <si>
    <t>734890803</t>
  </si>
  <si>
    <t>Přemístění demontovaných armatur vodorovně do 100 m v objektech výšky přes 6 do 24 m</t>
  </si>
  <si>
    <t>-1253191251</t>
  </si>
  <si>
    <t>998734101</t>
  </si>
  <si>
    <t>Přesun hmot tonážní pro armatury v objektech v do 6 m</t>
  </si>
  <si>
    <t>1433839365</t>
  </si>
  <si>
    <t>998734194</t>
  </si>
  <si>
    <t>Příplatek k přesunu hmot tonážní 734 za zvětšený přesun do 1000 m</t>
  </si>
  <si>
    <t>389900689</t>
  </si>
  <si>
    <t>998734199</t>
  </si>
  <si>
    <t>Příplatek k přesunu hmot tonážní 734 za zvětšený přesun ZKD 1000 m přes 1000 m</t>
  </si>
  <si>
    <t>-144541344</t>
  </si>
  <si>
    <t>0,016*9 'Přepočtené koeficientem množství</t>
  </si>
  <si>
    <t>735</t>
  </si>
  <si>
    <t>Ústřední vytápění - otopná tělesa</t>
  </si>
  <si>
    <t>735000912</t>
  </si>
  <si>
    <t>Vyregulování ventilu nebo kohoutu dvojregulačního s termostatickým ovládáním</t>
  </si>
  <si>
    <t>-1041536067</t>
  </si>
  <si>
    <t>735110911</t>
  </si>
  <si>
    <t>Přetěsnění růžice radiátorové otopných těles litinových článkových</t>
  </si>
  <si>
    <t>328298698</t>
  </si>
  <si>
    <t>735110914</t>
  </si>
  <si>
    <t>Stažení otopného tělesa</t>
  </si>
  <si>
    <t>-51448885</t>
  </si>
  <si>
    <t>735111350</t>
  </si>
  <si>
    <t>Otopné těleso litinové článkové 500/160 mm 0,255 m2/kus se základním nátěrem</t>
  </si>
  <si>
    <t>-236660712</t>
  </si>
  <si>
    <t>nové těleso 25 článků</t>
  </si>
  <si>
    <t>25 * 0,255</t>
  </si>
  <si>
    <t>73501 Rpol</t>
  </si>
  <si>
    <t>Stojan č.7 (standardu wemwfa) pro zavěšení litinového OT výšky 500 mm, pod okna, patka stojanu upevněna na hrubou podlahu vč. MTŽ</t>
  </si>
  <si>
    <t>1960292251</t>
  </si>
  <si>
    <t>735111810</t>
  </si>
  <si>
    <t>Demontáž otopného tělesa litinového článkového</t>
  </si>
  <si>
    <t>-1164345878</t>
  </si>
  <si>
    <t>DMTŽ litinových článkovýc 500/100 - čl. 35+25+12+14+14</t>
  </si>
  <si>
    <t>(35+25+12+14+14)*0,215</t>
  </si>
  <si>
    <t>735117110</t>
  </si>
  <si>
    <t>Odpojení a připojení otopného tělesa litinového po nátěru</t>
  </si>
  <si>
    <t>1195239881</t>
  </si>
  <si>
    <t xml:space="preserve">stávající tělesa 500/110  budou demontována a zpětně namotováno </t>
  </si>
  <si>
    <t>735118110</t>
  </si>
  <si>
    <t>Zkoušky těsnosti otopných těles litinových článkových vodou</t>
  </si>
  <si>
    <t>1587920392</t>
  </si>
  <si>
    <t>6,375+21,5</t>
  </si>
  <si>
    <t>735164522</t>
  </si>
  <si>
    <t>Montáž otopného tělesa trubkového na stěny výšky tělesa přes 1340 mm</t>
  </si>
  <si>
    <t>1442725943</t>
  </si>
  <si>
    <t>73521 Rpol</t>
  </si>
  <si>
    <t>těleso trubkové klt 1820x750mm</t>
  </si>
  <si>
    <t>-2025308622</t>
  </si>
  <si>
    <t>735190913</t>
  </si>
  <si>
    <t>Oprava vratné růžice otopných těles ocelových</t>
  </si>
  <si>
    <t>-2005503527</t>
  </si>
  <si>
    <t>735191902</t>
  </si>
  <si>
    <t>Vyzkoušení otopných těles litinových po opravě tlakem</t>
  </si>
  <si>
    <t>-159719627</t>
  </si>
  <si>
    <t>735191904</t>
  </si>
  <si>
    <t>Vyčištění otopných těles litinových proplachem vodou</t>
  </si>
  <si>
    <t>-1720572137</t>
  </si>
  <si>
    <t>735191905</t>
  </si>
  <si>
    <t>Odvzdušnění otopných těles</t>
  </si>
  <si>
    <t>-848617885</t>
  </si>
  <si>
    <t>735191910</t>
  </si>
  <si>
    <t>Napuštění vody do otopných těles</t>
  </si>
  <si>
    <t>434375291</t>
  </si>
  <si>
    <t>735191914</t>
  </si>
  <si>
    <t>Montáž otopných těles sestavených z použitých článků litinových</t>
  </si>
  <si>
    <t>1205566319</t>
  </si>
  <si>
    <t>735192911</t>
  </si>
  <si>
    <t>Zpětná montáž otopných těles článkových litinových</t>
  </si>
  <si>
    <t>709672415</t>
  </si>
  <si>
    <t>735291800</t>
  </si>
  <si>
    <t>Demontáž konzoly nebo držáku otopných těles, registrů nebo konvektorů do odpadu</t>
  </si>
  <si>
    <t>-1825377085</t>
  </si>
  <si>
    <t>735494811</t>
  </si>
  <si>
    <t>Vypuštění vody z otopných těles</t>
  </si>
  <si>
    <t>2124960545</t>
  </si>
  <si>
    <t>735890802</t>
  </si>
  <si>
    <t>Přemístění demontovaného otopného tělesa vodorovně 100 m v objektech výšky přes 6 do 12 m</t>
  </si>
  <si>
    <t>-1781524563</t>
  </si>
  <si>
    <t>998735101</t>
  </si>
  <si>
    <t>Přesun hmot tonážní pro otopná tělesa v objektech v do 6 m</t>
  </si>
  <si>
    <t>885842912</t>
  </si>
  <si>
    <t>998735181</t>
  </si>
  <si>
    <t>Příplatek k přesunu hmot tonážní 735 prováděný bez použití mechanizace</t>
  </si>
  <si>
    <t>-1682057935</t>
  </si>
  <si>
    <t>998735194</t>
  </si>
  <si>
    <t>Příplatek k přesunu hmot tonážní 735 za zvětšený přesun do 1000 m</t>
  </si>
  <si>
    <t>-68744489</t>
  </si>
  <si>
    <t>998735199</t>
  </si>
  <si>
    <t>Příplatek k přesunu hmot tonážní 735 za zvětšený přesun ZKD 1000 m přes 1000 m</t>
  </si>
  <si>
    <t>-1111997167</t>
  </si>
  <si>
    <t>0,422*9 'Přepočtené koeficientem množství</t>
  </si>
  <si>
    <t>Dokončovací práce - nátěry</t>
  </si>
  <si>
    <t>783601341</t>
  </si>
  <si>
    <t>Odrezivění litinových otopných těles před provedením nátěru</t>
  </si>
  <si>
    <t>552740050</t>
  </si>
  <si>
    <t>783601347</t>
  </si>
  <si>
    <t>Odmaštění litinových otopných těles odmašťovačem rozpouštědlovým před provedením nátěru</t>
  </si>
  <si>
    <t>77508269</t>
  </si>
  <si>
    <t>783601441</t>
  </si>
  <si>
    <t>Ometením litinových otopných těles před provedením nátěru</t>
  </si>
  <si>
    <t>-1807204201</t>
  </si>
  <si>
    <t>783606822</t>
  </si>
  <si>
    <t>Odstranění nátěrů z litinových otopných těles opálením s obroušením</t>
  </si>
  <si>
    <t>-56076046</t>
  </si>
  <si>
    <t>783606824</t>
  </si>
  <si>
    <t>Odstranění nátěrů z litinových otopných těles okartáčováním</t>
  </si>
  <si>
    <t>-247650185</t>
  </si>
  <si>
    <t>783614141</t>
  </si>
  <si>
    <t>Základní jednonásobný syntetický nátěr litinových otopných těles</t>
  </si>
  <si>
    <t>-411065248</t>
  </si>
  <si>
    <t>90</t>
  </si>
  <si>
    <t>783617147</t>
  </si>
  <si>
    <t>Krycí dvojnásobný syntetický nátěr litinových otopných těles - barva slonová kost</t>
  </si>
  <si>
    <t>-2069389418</t>
  </si>
  <si>
    <t>HZS</t>
  </si>
  <si>
    <t>Hodinové zúčtovací sazby</t>
  </si>
  <si>
    <t>91</t>
  </si>
  <si>
    <t>HZS2211</t>
  </si>
  <si>
    <t>Hodinová zúčtovací sazba instalatér</t>
  </si>
  <si>
    <t>hod</t>
  </si>
  <si>
    <t>512</t>
  </si>
  <si>
    <t>235529035</t>
  </si>
  <si>
    <t>92</t>
  </si>
  <si>
    <t>101 Rpol</t>
  </si>
  <si>
    <t>Stavební přípomoc</t>
  </si>
  <si>
    <t>-1021116581</t>
  </si>
  <si>
    <t>Stavba: Oprava bytu MŠ Karásek, Karasova 1829/14,Praha 4</t>
  </si>
  <si>
    <t>SESTAVENÍ ELEKTROINSTALACE -( cena bez DPH)</t>
  </si>
  <si>
    <t>1.</t>
  </si>
  <si>
    <t>ELEKTROINSTALACE</t>
  </si>
  <si>
    <t>2.</t>
  </si>
  <si>
    <t>DODÁVKA ROZVADĚČE</t>
  </si>
  <si>
    <t>3.</t>
  </si>
  <si>
    <t>ELEKTROINSTALACE-CELKEM</t>
  </si>
  <si>
    <t>č.p.</t>
  </si>
  <si>
    <t xml:space="preserve">                  Materiál-popis</t>
  </si>
  <si>
    <t>Mn.j.</t>
  </si>
  <si>
    <t xml:space="preserve">Montáž      </t>
  </si>
  <si>
    <t>strana: 1</t>
  </si>
  <si>
    <t>jednotková</t>
  </si>
  <si>
    <t>celkem</t>
  </si>
  <si>
    <t>Krabice,trubky,příchytky, lišty</t>
  </si>
  <si>
    <t>Krabice přístrojová KU68</t>
  </si>
  <si>
    <t>ks</t>
  </si>
  <si>
    <t>Krabice KR68 vč.svorkov.a víčka</t>
  </si>
  <si>
    <t>Lustrová svorka</t>
  </si>
  <si>
    <t>4.</t>
  </si>
  <si>
    <t>Trubka pr.16mm PVC ohebná</t>
  </si>
  <si>
    <t>5.</t>
  </si>
  <si>
    <t>Lišta soklová bílá  LP35-HD</t>
  </si>
  <si>
    <t>6.</t>
  </si>
  <si>
    <t>Přístrojový nosič pro zásuvky-PNLP 3527 HB</t>
  </si>
  <si>
    <t>7.</t>
  </si>
  <si>
    <t xml:space="preserve">Roh vnitřní </t>
  </si>
  <si>
    <t>8.</t>
  </si>
  <si>
    <t>Kryt koncový -2ks levý,2ks pravý</t>
  </si>
  <si>
    <t>Kabely,šnůry,vodiče</t>
  </si>
  <si>
    <t>9.</t>
  </si>
  <si>
    <t xml:space="preserve">Kabel CYKYLs-J  2x1,5 </t>
  </si>
  <si>
    <t>10.</t>
  </si>
  <si>
    <t xml:space="preserve">Kabel CYKYLs-J  3x1,5 </t>
  </si>
  <si>
    <t>11.</t>
  </si>
  <si>
    <t xml:space="preserve">Kabel CYKY-J  3x1,5 </t>
  </si>
  <si>
    <t>12.</t>
  </si>
  <si>
    <t xml:space="preserve">Kabel CYKY-J  5x1,5 </t>
  </si>
  <si>
    <t>13.</t>
  </si>
  <si>
    <t xml:space="preserve">Kabel CYKY-J  3x2,5 </t>
  </si>
  <si>
    <t>14.</t>
  </si>
  <si>
    <t xml:space="preserve">Kabel CYKY-J  5x2,5 </t>
  </si>
  <si>
    <t>15.</t>
  </si>
  <si>
    <t>Kabel CYKY-J  5x6</t>
  </si>
  <si>
    <t>16.</t>
  </si>
  <si>
    <t>Šnůra CGSG 5x2,5</t>
  </si>
  <si>
    <t>17.</t>
  </si>
  <si>
    <t>Vodič CYA 6</t>
  </si>
  <si>
    <t>18.</t>
  </si>
  <si>
    <t>Kabel JYTY 2x1</t>
  </si>
  <si>
    <t>19.</t>
  </si>
  <si>
    <t xml:space="preserve">Koaxiální kabel </t>
  </si>
  <si>
    <t>20.</t>
  </si>
  <si>
    <t>Datový kabel UTP 4x2x0,5</t>
  </si>
  <si>
    <t>21.</t>
  </si>
  <si>
    <t>Ukončení vodičů v rozvad.vč.zapoj.do 2.5 mm2</t>
  </si>
  <si>
    <t>22.</t>
  </si>
  <si>
    <t>Ukončení kabelu CYKY-J5x6</t>
  </si>
  <si>
    <t>23.</t>
  </si>
  <si>
    <t>Popisné štítky na kabely</t>
  </si>
  <si>
    <t>Vypínače,přepínače,tlačítka, zásuvky(řada TANGO)</t>
  </si>
  <si>
    <t>vč. rámečků a vícerámečků</t>
  </si>
  <si>
    <t>24.</t>
  </si>
  <si>
    <t>Vypínač 1-pól. IP20-barva bílá  kompletní</t>
  </si>
  <si>
    <t>25.</t>
  </si>
  <si>
    <t>Přepínač střídavý IP20-barva bílá  kompletní</t>
  </si>
  <si>
    <t>26.</t>
  </si>
  <si>
    <t>Přepínač sériový IP20-barva bílá  kompletní</t>
  </si>
  <si>
    <t>27.</t>
  </si>
  <si>
    <t>Přepínač křížový IP20-barva bílá  kompletní</t>
  </si>
  <si>
    <t>28.</t>
  </si>
  <si>
    <t>Kompletní zásuvka jednonás. IP20 barva bílá</t>
  </si>
  <si>
    <t>strana: 2</t>
  </si>
  <si>
    <t>29.</t>
  </si>
  <si>
    <t>Kompletní zásuvka dvojnásobná. IP20 barva bílá</t>
  </si>
  <si>
    <t>30.</t>
  </si>
  <si>
    <t>Kompletní zásuvka jednonás. IP44 pod omítku</t>
  </si>
  <si>
    <t>31.</t>
  </si>
  <si>
    <t>Odtahový ventilátorek s časovým doběhem ,IP44,zpětná klapka</t>
  </si>
  <si>
    <t>např. série CATA E100GTH</t>
  </si>
  <si>
    <t>32.</t>
  </si>
  <si>
    <t>Zvonkové tlačítko venkovní</t>
  </si>
  <si>
    <t>33.</t>
  </si>
  <si>
    <t>Zvonek 8V</t>
  </si>
  <si>
    <t>34.</t>
  </si>
  <si>
    <t>Datová zásuvka 1xRJ45</t>
  </si>
  <si>
    <t>35.</t>
  </si>
  <si>
    <t>TV zásuvka</t>
  </si>
  <si>
    <t>Svítidla vč. zdrojů</t>
  </si>
  <si>
    <t>36.</t>
  </si>
  <si>
    <t>Kruhové  svítidlo  zapuštěné do podhledu ,LED zdroj 21W,IP44</t>
  </si>
  <si>
    <t xml:space="preserve"> 1680 lm bílý rámeček, krycí sklo ,pr.225 mm          ozn. "A"</t>
  </si>
  <si>
    <t>37.</t>
  </si>
  <si>
    <t>Koupelnové LED svítidlo nad zrcadlo,12W,dl.60cm,IP44</t>
  </si>
  <si>
    <t xml:space="preserve"> 1680 lm bílý rámeček, krycí sklo ,pr.225 mm          ozn. "B"</t>
  </si>
  <si>
    <t>38.</t>
  </si>
  <si>
    <t>Kruhové  svítidlo  zapuštěné do podhledu ,LED zdroj 9W,IP44</t>
  </si>
  <si>
    <t>720 lm bílý rámeček, krycí sklo ,pr.120 mm          ozn. "C"</t>
  </si>
  <si>
    <t>39.</t>
  </si>
  <si>
    <t>Nástěnné venkovní svítidlo,barva bílá,patice E27</t>
  </si>
  <si>
    <t>LED žárovka 9W,IP44 s PIR čidlem pohybu         ozn. "D"</t>
  </si>
  <si>
    <t>40.</t>
  </si>
  <si>
    <t>LED pásek  dl.2m vč.napájecího trafa</t>
  </si>
  <si>
    <t>do kuchyňské linky</t>
  </si>
  <si>
    <t>SOUČET</t>
  </si>
  <si>
    <t>ELEKTROINSTALACE CELKEM</t>
  </si>
  <si>
    <t>Rozvaděč RB</t>
  </si>
  <si>
    <t>Nástěnná rozvodnice typová bílá -48 modulů</t>
  </si>
  <si>
    <t>vč.přípojnic,svorek a hřebenů</t>
  </si>
  <si>
    <t>Přístrojová náplň:</t>
  </si>
  <si>
    <t>Hlavní vypínač 400V/25A</t>
  </si>
  <si>
    <t>Přepěťová ochrana B+C</t>
  </si>
  <si>
    <t>Jistič 6A/1/B,C</t>
  </si>
  <si>
    <t>Jistič 16A/1/B</t>
  </si>
  <si>
    <t>Proudový chránič kombinovanný 10A/1+N/30mA</t>
  </si>
  <si>
    <t>strana: 3</t>
  </si>
  <si>
    <t>Proudový chránič kombinovanný 16A/3+N/30mA</t>
  </si>
  <si>
    <t>Proudový chránič 4P/20A/30mA</t>
  </si>
  <si>
    <t>Zvonkové trafo na DIN lištu</t>
  </si>
  <si>
    <t>Zapojení rozvaděče</t>
  </si>
  <si>
    <t>ROZVADĚČ RB CELKEM</t>
  </si>
  <si>
    <t>Demontáž stávající el. instalace a ekolog.likvidace</t>
  </si>
  <si>
    <t>Napojení na stávající SLP rozvody</t>
  </si>
  <si>
    <t>Úpravy ve stávajícím silovém rozvaděči</t>
  </si>
  <si>
    <t>Výchozí revize a dokumentace skuteč.provedení</t>
  </si>
  <si>
    <t>HZS  CELKEM</t>
  </si>
  <si>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</si>
  <si>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</si>
  <si>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</si>
  <si>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</si>
  <si>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</si>
  <si>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</si>
  <si>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</si>
  <si>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</si>
  <si>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</si>
  <si>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</si>
  <si>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</si>
  <si>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</si>
  <si>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</si>
  <si>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</si>
  <si>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</si>
  <si>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</si>
  <si>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</si>
  <si>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</si>
  <si>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</si>
  <si>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</si>
  <si>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</si>
  <si>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</si>
  <si>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</si>
  <si>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</si>
  <si>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</si>
  <si>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</si>
  <si>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</si>
  <si>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</si>
  <si>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</si>
  <si>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</si>
  <si>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</si>
  <si>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</si>
  <si>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</si>
  <si>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</si>
  <si>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</si>
  <si>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</si>
  <si>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</si>
  <si>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</si>
  <si>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</si>
  <si>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</si>
  <si>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</si>
  <si>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</si>
  <si>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</si>
  <si>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</si>
  <si>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Stavební část</t>
  </si>
  <si>
    <t>Objekt:</t>
  </si>
  <si>
    <t>Rozpočet:</t>
  </si>
  <si>
    <t>2024/087</t>
  </si>
  <si>
    <t>Oprava bytu MŠ Karásek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</si>
  <si>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</si>
  <si>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</si>
  <si>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</si>
  <si>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</si>
  <si>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</si>
  <si>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</si>
  <si>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</si>
  <si>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</si>
  <si>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</si>
  <si>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</si>
  <si>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</si>
  <si>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</si>
  <si>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</si>
  <si>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</si>
  <si>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</si>
  <si>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</si>
  <si>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</si>
  <si>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</si>
  <si>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</si>
  <si>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</si>
  <si>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</si>
  <si>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</si>
  <si>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</si>
  <si>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ON</t>
  </si>
  <si>
    <t>VN</t>
  </si>
  <si>
    <t>711</t>
  </si>
  <si>
    <t>Izolace proti vodě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</si>
  <si>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</si>
  <si>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</si>
  <si>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</si>
  <si>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</si>
  <si>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</si>
  <si>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</si>
  <si>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</si>
  <si>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</si>
  <si>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</si>
  <si>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</si>
  <si>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</si>
  <si>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</si>
  <si>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</si>
  <si>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</si>
  <si>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</si>
  <si>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</si>
  <si>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785</t>
  </si>
  <si>
    <t>Tapety</t>
  </si>
  <si>
    <t>799</t>
  </si>
  <si>
    <t>Ostatní výrobky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</si>
  <si>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</si>
  <si>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</si>
  <si>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</si>
  <si>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</si>
  <si>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</si>
  <si>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</si>
  <si>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</si>
  <si>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</si>
  <si>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</si>
  <si>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</si>
  <si>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</si>
  <si>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</si>
  <si>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</si>
  <si>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</si>
  <si>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</si>
  <si>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</si>
  <si>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</si>
  <si>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</si>
  <si>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</si>
  <si>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</si>
  <si>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</si>
  <si>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</si>
  <si>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</si>
  <si>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</si>
  <si>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</si>
  <si>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</si>
  <si>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</si>
  <si>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</si>
  <si>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317168111R00</t>
  </si>
  <si>
    <t>Překlad keramický plochý 115x71x1000 mm</t>
  </si>
  <si>
    <t>kus</t>
  </si>
  <si>
    <t>RTS 24/ I</t>
  </si>
  <si>
    <t>Práce</t>
  </si>
  <si>
    <t>Běžná</t>
  </si>
  <si>
    <t>POL1_1</t>
  </si>
  <si>
    <t>překlady v příčkách : 2</t>
  </si>
  <si>
    <t>VV</t>
  </si>
  <si>
    <t>317168112R00</t>
  </si>
  <si>
    <t>Překlad keramický plochý 115x71x1250 mm</t>
  </si>
  <si>
    <t>překlady v příčkách : 6</t>
  </si>
  <si>
    <t>340271407R00</t>
  </si>
  <si>
    <t>Zazdívka otvorů pl.0,25 m2, pórobet.tvár.,tl.7,5cm</t>
  </si>
  <si>
    <t>V položce jsou zakalkulovány náklady na pomocné pracovní lešení o výšce podlahy do 1900 mm a pro zatížení do 1,5 kPa.</t>
  </si>
  <si>
    <t>POP</t>
  </si>
  <si>
    <t>m.č.1.08 : 2</t>
  </si>
  <si>
    <t>340271410R00</t>
  </si>
  <si>
    <t>Zazdívka otvorů pl.0,25 m2, pórobet.tvár.,tl.10 cm</t>
  </si>
  <si>
    <t>m.č.1.10 : 1</t>
  </si>
  <si>
    <t>342248140R00</t>
  </si>
  <si>
    <t>Příčky keramické broušené na lepidlo, tl. 80 mm</t>
  </si>
  <si>
    <t>m2</t>
  </si>
  <si>
    <t>Položky obsahují náklady na očištění podkladu pro zdivo, navlhčení podkladu a tvárnic vodou, položení zakládací malty pod ložnou plochu s použitím nivelačního přístroje a vyrovnávací soupravy, kladení tvárnic na pero a drážku včetně maltování ložné spáry tenkovrstvou maltou, krácení tvárnic, provážení svisle olovnicí, dotažení příček pod stropní konstrukci.</t>
  </si>
  <si>
    <t>nové příčky : 2,71*2,5-0,7*2*2+1,235*2,5</t>
  </si>
  <si>
    <t>342248144R00</t>
  </si>
  <si>
    <t>Příčky keramické broušené na lepidlo, tl. 140 mm</t>
  </si>
  <si>
    <t>nové příčky : (1+1,05)*2,5+(0,8+0,9)*1,5</t>
  </si>
  <si>
    <t>342264051RT1</t>
  </si>
  <si>
    <t>Podhled sádrokartonový na zavěšenou ocel. konstr. desky standard tl. 12,5 mm, bez izolace</t>
  </si>
  <si>
    <t>V položce jsou zakalkulovány náklady na zřízení nosné konstrukce podhledu, dodávku a montáž desek tl. 12,5 mm včetně úpravy spár a rohů.</t>
  </si>
  <si>
    <t>m.č.1.02, 1.03 : 3,97+11,25</t>
  </si>
  <si>
    <t>m.č.1.08 : 0,92*0,55+0,92*0,5</t>
  </si>
  <si>
    <t>342264051RT3</t>
  </si>
  <si>
    <t>Podhled sádrokartonový na zavěšenou ocel. konstr. desky standard impreg. tl. 12,5 mm, bez izolace</t>
  </si>
  <si>
    <t>m.č.1.06, 1.07 : 1,19+4,46</t>
  </si>
  <si>
    <t>342264098RT1</t>
  </si>
  <si>
    <t>Příplatek k podhledu sádrokart. za plochu do 10 m2 pro plochy do 2 m2</t>
  </si>
  <si>
    <t>m.č.1.06 : 1,19</t>
  </si>
  <si>
    <t>m.č.1.08 : 0,966</t>
  </si>
  <si>
    <t>342264098RT2</t>
  </si>
  <si>
    <t>Příplatek k podhledu sádrokart. za plochu do 10 m2 pro plochy 2 - 5 m2</t>
  </si>
  <si>
    <t>m.č.1.02, 1.07 : 3,97+4,46</t>
  </si>
  <si>
    <t>342266111RA1</t>
  </si>
  <si>
    <t>Obklad stěn sádrokartonem na ocelovou konstrukci desky standard tl. 12,5 mm 2x, bez izolace</t>
  </si>
  <si>
    <t>Položka je určena pro předsazenou stěnu ( obklad ) ze sádrokartonových desek tl. 12,5 mm na ocelovou konstrukci.</t>
  </si>
  <si>
    <t>V položce jsou zakalkulovány náklady na zřízení nosné konstrukce, dodávku a montáž desek tl. 12,5 mm včetně úpravy spar a rohů.</t>
  </si>
  <si>
    <t>m.č.1.08 : (0,7+0,175*2)*2,5</t>
  </si>
  <si>
    <t>342266998RT2</t>
  </si>
  <si>
    <t>Příplatek pro obklad za plochu do 5 m2 plochy 2 - 5 m2</t>
  </si>
  <si>
    <t>2,625</t>
  </si>
  <si>
    <t>342267111RT1</t>
  </si>
  <si>
    <t>Obklad trámů sádrokartonem dvoustranný do 0,5/0,5m desky standard tl. 12,5 mm</t>
  </si>
  <si>
    <t>m</t>
  </si>
  <si>
    <t>Položka je určena pro obklad sloupů, trámů, stupaček apod., deskami ze sádrokartonu tl. 12,5 mm..</t>
  </si>
  <si>
    <t>V položce jsou zakalkulovány náklady na dodávku a montáž desek sádrokartnových tl. 12,5 mm včetně konstrukce pro jejich uchycení.</t>
  </si>
  <si>
    <t>m.č.1.08 : 2,4+1,1</t>
  </si>
  <si>
    <t>342267111RT3</t>
  </si>
  <si>
    <t>Obklad trámů sádrokartonem dvoustranný do 0,5/0,5m desky standard impreg. tl. 12,5 mm</t>
  </si>
  <si>
    <t>m.č.1.05 : 3+1,4</t>
  </si>
  <si>
    <t>342267112RT3</t>
  </si>
  <si>
    <t>Obklad trámů sádrokartonem třístranný do 0,5/0,5 m desky standard impreg. tl. 12,5 mm</t>
  </si>
  <si>
    <t>m.č.1.05 : 3</t>
  </si>
  <si>
    <t>34227Rpol</t>
  </si>
  <si>
    <t>Obklad stěn sádrokartonem na ocelovou konstrukci desky H20 tl. 12,5 mm 2x, bez izolace</t>
  </si>
  <si>
    <t>Vlastní</t>
  </si>
  <si>
    <t>Indiv</t>
  </si>
  <si>
    <t>m.č.1.07 : 2,45*2,5-1,215*1,47+(1,215*2+1,47*2)*0,3</t>
  </si>
  <si>
    <t>342668111R00</t>
  </si>
  <si>
    <t>Těsnění styku příčky se stáv. konstrukcí PU pěnou</t>
  </si>
  <si>
    <t>Položka obsahuje náklady na polyuretanovou pěnu ve spreji, její aplikaci do styku s konstrukcí a odříznutí zatvrdlé pěny u líce příčky.</t>
  </si>
  <si>
    <t>nové příčky : 2,71+1,235+1+1,05+0,8+0,9</t>
  </si>
  <si>
    <t>342941111R00</t>
  </si>
  <si>
    <t>Připojení příček ke stáv.konstr. kotvou na hmožd.</t>
  </si>
  <si>
    <t>Kotvy z nerez oceli upevněné ke stávající cihelné konstrukci hmoždinkou.</t>
  </si>
  <si>
    <t>nové příčky : 2,5*4+1,5</t>
  </si>
  <si>
    <t>601016195R00</t>
  </si>
  <si>
    <t>Penetrace hloubková stropů</t>
  </si>
  <si>
    <t>m.č.1.04, 1.05, 1.08, 1.10, 1.11 : 21,71+13,68+14,35+3,58+15,42</t>
  </si>
  <si>
    <t>m.č.1.02 : (3,1*2+1,21*2)*2,5-0,4*2,4-0,8*2-3,1*0,7</t>
  </si>
  <si>
    <t>m.č.1.03 : (3,585*2+2,71+1,89+0,27*2+1,69)*2,5-0,8*2*6+1,13*0,4*2</t>
  </si>
  <si>
    <t>(2,1*2+1,13)*0,2</t>
  </si>
  <si>
    <t>m.č.1.04 : (4,5*2+4,825*2)*2,5-3*1,47-0,8*2-1,8*2,5</t>
  </si>
  <si>
    <t>m.č.1.05 : (3*2+4,5*2)*2,5-1,215*1,47-1,8*2,5-0,8*2-2,115*1,47-0,525*1,5</t>
  </si>
  <si>
    <t>m.č.1.06 : 1,235*1,1</t>
  </si>
  <si>
    <t>m.č.1.07 : 2,285*0,5</t>
  </si>
  <si>
    <t>m.č.1.08 : (4,65*2+4,35*2)*2,5-6,93-0,8*2-1,215*1,47</t>
  </si>
  <si>
    <t>m.č.1.10 : (2,56*2+1,4*2)*2,5-0,8*2*2</t>
  </si>
  <si>
    <t>m.č.1.11 : (6,4*2+2,41*2)*2,5-1,78*1,47-0,8*2</t>
  </si>
  <si>
    <t>602016193R00</t>
  </si>
  <si>
    <t>Penetrace hloubková stěn</t>
  </si>
  <si>
    <t>dtto opravy omítek : 183,3308+16,31</t>
  </si>
  <si>
    <t>610991004R00</t>
  </si>
  <si>
    <t>Začišťovací okenní lišta pro vnitř.omítku tl. 15mm</t>
  </si>
  <si>
    <t>m.č.1.05, 1.07 : 1,215+2,115+1,5*4</t>
  </si>
  <si>
    <t>610991111R00</t>
  </si>
  <si>
    <t>Zakrývání výplní vnitřních otvorů</t>
  </si>
  <si>
    <t>1,215*1,5*3+2,115*1,5+3*1,5+1,8*1,5</t>
  </si>
  <si>
    <t>611471413R00</t>
  </si>
  <si>
    <t>Úprava stropů aktiv. štukem s přísadou, tl. 2-3 mm</t>
  </si>
  <si>
    <t>dtto opravy omítek stropů : 68,74</t>
  </si>
  <si>
    <t>612423621R00</t>
  </si>
  <si>
    <t>Omítka rýh stěn vápenná o šířce do 30 cm, hladká</t>
  </si>
  <si>
    <t xml:space="preserve">po stáv.bouraném zdivu : </t>
  </si>
  <si>
    <t>m.č.1.11/1.12 : 2,5*0,2*2</t>
  </si>
  <si>
    <t>m.č.1.08/1.09 : 2,5*0,2*2</t>
  </si>
  <si>
    <t>m.č.1.04 : 2,5*0,15*2</t>
  </si>
  <si>
    <t>m.č.1.05 : 2,5*0,15*2</t>
  </si>
  <si>
    <t>kolem zárubní : (1,1*7*2+2,5*14*2)*0,15</t>
  </si>
  <si>
    <t>612425931RT2</t>
  </si>
  <si>
    <t>Omítka vápenná vnitřního ostění - štuková s použitím suché maltové směsi</t>
  </si>
  <si>
    <t>m.č.1.04/1.05 : 2,5*0,1*2</t>
  </si>
  <si>
    <t>m.č.1.05 : (2,115+1,5*2)*0,15</t>
  </si>
  <si>
    <t>612471413R00</t>
  </si>
  <si>
    <t>Úprava vnitřních stěn aktivovaným štukem s přísad.</t>
  </si>
  <si>
    <t>612473186R00</t>
  </si>
  <si>
    <t>Příplatek za zabudované rohovníky, stěny</t>
  </si>
  <si>
    <t>m.č.1.04/1.05 : 2,5*4</t>
  </si>
  <si>
    <t>m.č.1.05 : 2,115+1,5*2</t>
  </si>
  <si>
    <t>m.č.1.07 : 2,5</t>
  </si>
  <si>
    <t>612474510RT1</t>
  </si>
  <si>
    <t>Omítka stěn vnitřní jednovrstvá vápenocement. filc na pálené cihly a tvarovky</t>
  </si>
  <si>
    <t>Položka obsahuje postřik podkladu vodou a jednovrstvou vápenocementovou omítku tl. 15 mm zafilcovanou.</t>
  </si>
  <si>
    <t>Ruční provedení.</t>
  </si>
  <si>
    <t xml:space="preserve">omítky pod ker.obklady : </t>
  </si>
  <si>
    <t>m.č.1.06 : (1,235*2+0,9*2-0,7)*1,4</t>
  </si>
  <si>
    <t>m.č.1.07 : (2,45+2,285*2-0,7)*2</t>
  </si>
  <si>
    <t>612474611RT1</t>
  </si>
  <si>
    <t>Omítka stěn vnitřní, VPC jádro, vápen.štuk, ručně na pálené cihly a tvarovky</t>
  </si>
  <si>
    <t xml:space="preserve">omítky na novém zdivu, popř.na původním s oklepanou omítkou : </t>
  </si>
  <si>
    <t>m.č.1.02 : 3,1*0,7</t>
  </si>
  <si>
    <t>m.č.1.03 : 2,71*2,5-0,7*2*2</t>
  </si>
  <si>
    <t>m.č.1.06 : (1,235+0,9*2)*1,1-0,7*0,6</t>
  </si>
  <si>
    <t>m.č.1.07 : (2,285+2,45)*0,5-1,215*0,3</t>
  </si>
  <si>
    <t>m.č.1.08 : (3,17+1,78)*1,4</t>
  </si>
  <si>
    <t>m.č.1.05 : 0,525*1,5</t>
  </si>
  <si>
    <t>602021187RW1</t>
  </si>
  <si>
    <t>Stěrka na stěnách silikonová škrábaná, zrnitost 1,5 mm</t>
  </si>
  <si>
    <t>začištění venk.špalet : (5,13+1,215+1,47*2)*0,15</t>
  </si>
  <si>
    <t>začištění pod novým parapetem : 5,13*0,1</t>
  </si>
  <si>
    <t>602021191R00</t>
  </si>
  <si>
    <t>Podkladní nátěr stěn pod omítky</t>
  </si>
  <si>
    <t>620991121R00</t>
  </si>
  <si>
    <t>Zakrývání výplní vnějších otvorů z lešení</t>
  </si>
  <si>
    <t>5,13*1,47+1,215*1,47</t>
  </si>
  <si>
    <t>622401937R00</t>
  </si>
  <si>
    <t>Příplatek za styk 2 odstínů tenkovrstvých omítek</t>
  </si>
  <si>
    <t>začištění venk.špalet : (5,15+1,215+1,5*2)*2</t>
  </si>
  <si>
    <t>začištění pod novým parapetem : (5,15+0,1*2)*2</t>
  </si>
  <si>
    <t>622473187RT2</t>
  </si>
  <si>
    <t>Příplatek za okenní lištu (APU) - montáž včetně dodávky lišty</t>
  </si>
  <si>
    <t>5,15+1,215+1,5*4</t>
  </si>
  <si>
    <t>622481211RT2</t>
  </si>
  <si>
    <t>Montáž výztužné sítě(perlinky)do stěrky-vněj.stěny včetně výztužné sítě a stěrkového tmelu</t>
  </si>
  <si>
    <t>631312141R00</t>
  </si>
  <si>
    <t>Doplnění rýh betonem v dosavadních mazaninách</t>
  </si>
  <si>
    <t>m3</t>
  </si>
  <si>
    <t>rýhy v podlaze  : (3+0,2+0,8+0,6+0,2+3)*0,2*0,15+0,3*0,15*0,3</t>
  </si>
  <si>
    <t>632418115RU2</t>
  </si>
  <si>
    <t>Potěr ze SMS, ruční zpracování, tl. 15 mm samonivelační, vč. penetrace</t>
  </si>
  <si>
    <t xml:space="preserve">nové podlahy : </t>
  </si>
  <si>
    <t>skladba P1 : 11,25+21,71+13,68+14,35+3,58+15,42</t>
  </si>
  <si>
    <t>skladba P3 : 1,19+4,46</t>
  </si>
  <si>
    <t>632418125RU2</t>
  </si>
  <si>
    <t>Potěr ze SMS, ruční zpracování, tl. 25 mm samonivelační, vč. penetrace</t>
  </si>
  <si>
    <t>skladba P2 : 3,97</t>
  </si>
  <si>
    <t>632451012R00</t>
  </si>
  <si>
    <t>Vyrovnávací potěr ze směsi Cemix, v pásu, tl.30 mm</t>
  </si>
  <si>
    <t>Položka je určena pro vyrovnávací potěr ze směsi provedený v pásu na zdivu jako podklad např. pod izolaci, na parapetech z prefabrikovaných dílců pod oplechování apod., vodorovný nebo ve spádu do 15 st., hlazený dřevěným hladítkem.</t>
  </si>
  <si>
    <t>pod venk.parapet : 5,15*0,15</t>
  </si>
  <si>
    <t>pod vnitř.parapety : (1,215*2+3+1,78+2,115)*0,15</t>
  </si>
  <si>
    <t>642944121R00</t>
  </si>
  <si>
    <t>Osazení ocelových zárubní dodatečně do 2,5 m2</t>
  </si>
  <si>
    <t>nové zárubně : 1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</si>
</sst>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#,##0.00000"/>
    <numFmt numFmtId="166" formatCode="#,##0.00%"/>
    <numFmt numFmtId="167" formatCode="dd\.mm\.yyyy"/>
    <numFmt numFmtId="168" formatCode="#,##0.000"/>
    <numFmt numFmtId="169" formatCode="0.00;[Red]0.00"/>
  </numFmts>
  <fonts count="47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</font>
    <font>
      <sz val="8"/>
      <color indexed="48"/>
      <name val="Arial CE"/>
    </font>
    <font>
      <b/>
      <sz val="14"/>
      <name val="Arial CE"/>
    </font>
    <font>
      <sz val="8"/>
      <color indexed="55"/>
      <name val="Arial CE"/>
    </font>
    <font>
      <b/>
      <sz val="11"/>
      <name val="Arial CE"/>
    </font>
    <font>
      <b/>
      <sz val="10"/>
      <name val="Arial CE"/>
    </font>
    <font>
      <b/>
      <sz val="12"/>
      <color indexed="16"/>
      <name val="Arial CE"/>
    </font>
    <font>
      <b/>
      <sz val="12"/>
      <name val="Arial CE"/>
    </font>
    <font>
      <sz val="9"/>
      <name val="Arial CE"/>
    </font>
    <font>
      <sz val="12"/>
      <color indexed="56"/>
      <name val="Arial CE"/>
    </font>
    <font>
      <sz val="10"/>
      <color indexed="56"/>
      <name val="Arial CE"/>
    </font>
    <font>
      <sz val="9"/>
      <color indexed="55"/>
      <name val="Arial CE"/>
    </font>
    <font>
      <sz val="8"/>
      <color indexed="16"/>
      <name val="Arial CE"/>
    </font>
    <font>
      <b/>
      <sz val="8"/>
      <name val="Arial CE"/>
    </font>
    <font>
      <sz val="8"/>
      <color indexed="56"/>
      <name val="Arial CE"/>
    </font>
    <font>
      <sz val="8"/>
      <color indexed="63"/>
      <name val="Arial CE"/>
    </font>
    <font>
      <sz val="7"/>
      <color indexed="55"/>
      <name val="Arial CE"/>
    </font>
    <font>
      <i/>
      <sz val="8"/>
      <color indexed="12"/>
      <name val="Arial CE"/>
    </font>
    <font>
      <sz val="8"/>
      <color indexed="20"/>
      <name val="Arial CE"/>
    </font>
    <font>
      <b/>
      <i/>
      <sz val="10"/>
      <name val="Arial CE"/>
      <family val="2"/>
      <charset val="238"/>
    </font>
    <font>
      <sz val="10"/>
      <name val="Arial"/>
    </font>
    <font>
      <sz val="18"/>
      <color indexed="8"/>
      <name val="Arial"/>
      <charset val="238"/>
    </font>
    <font>
      <sz val="10"/>
      <color indexed="8"/>
      <name val="Arial"/>
      <charset val="238"/>
    </font>
    <font>
      <b/>
      <sz val="10"/>
      <color indexed="8"/>
      <name val="Arial"/>
      <charset val="238"/>
    </font>
    <font>
      <i/>
      <sz val="8"/>
      <color indexed="8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55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42" fillId="0" borderId="0"/>
    <xf numFmtId="0" fontId="21" fillId="0" borderId="0" applyProtection="0"/>
    <xf numFmtId="0" fontId="22" fillId="0" borderId="0"/>
    <xf numFmtId="0" fontId="22" fillId="0" borderId="0"/>
    <xf numFmtId="0" fontId="1" fillId="0" borderId="0"/>
  </cellStyleXfs>
  <cellXfs count="63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/>
    <xf numFmtId="0" fontId="0" fillId="0" borderId="7" xfId="0" applyBorder="1" applyAlignment="1">
      <alignment horizontal="left" indent="1"/>
    </xf>
    <xf numFmtId="0" fontId="0" fillId="0" borderId="6" xfId="0" applyBorder="1" applyAlignment="1">
      <alignment horizontal="right"/>
    </xf>
    <xf numFmtId="0" fontId="0" fillId="0" borderId="9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9" xfId="0" applyBorder="1" applyAlignment="1">
      <alignment horizontal="left" indent="1"/>
    </xf>
    <xf numFmtId="0" fontId="0" fillId="0" borderId="11" xfId="0" applyBorder="1" applyAlignment="1">
      <alignment horizontal="left" vertical="top" indent="1"/>
    </xf>
    <xf numFmtId="0" fontId="8" fillId="0" borderId="12" xfId="0" applyFont="1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0" fillId="0" borderId="13" xfId="0" applyBorder="1"/>
    <xf numFmtId="0" fontId="0" fillId="0" borderId="14" xfId="0" applyBorder="1"/>
    <xf numFmtId="0" fontId="8" fillId="0" borderId="9" xfId="0" applyFont="1" applyBorder="1" applyAlignment="1">
      <alignment horizontal="left" vertical="center" indent="1"/>
    </xf>
    <xf numFmtId="49" fontId="0" fillId="0" borderId="10" xfId="0" applyNumberFormat="1" applyBorder="1" applyAlignment="1">
      <alignment vertical="center"/>
    </xf>
    <xf numFmtId="0" fontId="0" fillId="0" borderId="15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vertical="top" wrapText="1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vertical="center" wrapText="1"/>
    </xf>
    <xf numFmtId="0" fontId="0" fillId="0" borderId="10" xfId="0" applyBorder="1" applyAlignment="1">
      <alignment wrapText="1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wrapText="1"/>
    </xf>
    <xf numFmtId="1" fontId="8" fillId="0" borderId="10" xfId="0" applyNumberFormat="1" applyFont="1" applyBorder="1" applyAlignment="1">
      <alignment horizontal="right" vertical="center" wrapText="1"/>
    </xf>
    <xf numFmtId="1" fontId="8" fillId="0" borderId="16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7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18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16" xfId="0" applyNumberFormat="1" applyFont="1" applyFill="1" applyBorder="1" applyAlignment="1">
      <alignment vertical="center"/>
    </xf>
    <xf numFmtId="4" fontId="7" fillId="5" borderId="10" xfId="0" applyNumberFormat="1" applyFont="1" applyFill="1" applyBorder="1" applyAlignment="1">
      <alignment vertical="center" wrapText="1"/>
    </xf>
    <xf numFmtId="4" fontId="10" fillId="5" borderId="15" xfId="0" applyNumberFormat="1" applyFont="1" applyFill="1" applyBorder="1" applyAlignment="1">
      <alignment horizontal="center" vertical="center" wrapText="1" shrinkToFit="1"/>
    </xf>
    <xf numFmtId="4" fontId="7" fillId="5" borderId="15" xfId="0" applyNumberFormat="1" applyFont="1" applyFill="1" applyBorder="1" applyAlignment="1">
      <alignment horizontal="center" vertical="center" wrapText="1" shrinkToFit="1"/>
    </xf>
    <xf numFmtId="3" fontId="7" fillId="5" borderId="15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vertical="center"/>
    </xf>
    <xf numFmtId="4" fontId="3" fillId="0" borderId="15" xfId="0" applyNumberFormat="1" applyFont="1" applyBorder="1" applyAlignment="1">
      <alignment horizontal="right" vertical="center" wrapText="1" shrinkToFit="1"/>
    </xf>
    <xf numFmtId="4" fontId="3" fillId="0" borderId="15" xfId="0" applyNumberFormat="1" applyFont="1" applyBorder="1" applyAlignment="1">
      <alignment horizontal="right" vertical="center" shrinkToFit="1"/>
    </xf>
    <xf numFmtId="4" fontId="0" fillId="0" borderId="15" xfId="0" applyNumberFormat="1" applyBorder="1" applyAlignment="1">
      <alignment vertical="center" shrinkToFit="1"/>
    </xf>
    <xf numFmtId="3" fontId="0" fillId="0" borderId="15" xfId="0" applyNumberFormat="1" applyBorder="1" applyAlignment="1">
      <alignment vertical="center"/>
    </xf>
    <xf numFmtId="4" fontId="8" fillId="0" borderId="16" xfId="0" applyNumberFormat="1" applyFont="1" applyBorder="1" applyAlignment="1">
      <alignment vertical="center"/>
    </xf>
    <xf numFmtId="4" fontId="8" fillId="0" borderId="15" xfId="0" applyNumberFormat="1" applyFont="1" applyBorder="1" applyAlignment="1">
      <alignment vertical="center" wrapText="1" shrinkToFit="1"/>
    </xf>
    <xf numFmtId="4" fontId="8" fillId="0" borderId="15" xfId="0" applyNumberFormat="1" applyFont="1" applyBorder="1" applyAlignment="1">
      <alignment vertical="center" shrinkToFit="1"/>
    </xf>
    <xf numFmtId="3" fontId="8" fillId="0" borderId="15" xfId="0" applyNumberFormat="1" applyFont="1" applyBorder="1" applyAlignment="1">
      <alignment vertical="center"/>
    </xf>
    <xf numFmtId="4" fontId="0" fillId="0" borderId="16" xfId="0" applyNumberFormat="1" applyBorder="1" applyAlignment="1">
      <alignment horizontal="left" vertical="center"/>
    </xf>
    <xf numFmtId="4" fontId="0" fillId="0" borderId="15" xfId="0" applyNumberFormat="1" applyBorder="1" applyAlignment="1">
      <alignment vertical="center" wrapText="1" shrinkToFit="1"/>
    </xf>
    <xf numFmtId="4" fontId="0" fillId="3" borderId="15" xfId="0" applyNumberFormat="1" applyFill="1" applyBorder="1" applyAlignment="1">
      <alignment vertical="center" wrapText="1" shrinkToFit="1"/>
    </xf>
    <xf numFmtId="4" fontId="0" fillId="3" borderId="15" xfId="0" applyNumberFormat="1" applyFill="1" applyBorder="1" applyAlignment="1">
      <alignment vertical="center" shrinkToFit="1"/>
    </xf>
    <xf numFmtId="3" fontId="0" fillId="3" borderId="15" xfId="0" applyNumberFormat="1" applyFill="1" applyBorder="1" applyAlignment="1">
      <alignment vertical="center"/>
    </xf>
    <xf numFmtId="0" fontId="4" fillId="3" borderId="19" xfId="0" applyFont="1" applyFill="1" applyBorder="1" applyAlignment="1">
      <alignment horizontal="left" vertical="center" indent="1"/>
    </xf>
    <xf numFmtId="0" fontId="5" fillId="3" borderId="20" xfId="0" applyFont="1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4" fontId="4" fillId="3" borderId="20" xfId="0" applyNumberFormat="1" applyFont="1" applyFill="1" applyBorder="1" applyAlignment="1">
      <alignment horizontal="left" vertical="center"/>
    </xf>
    <xf numFmtId="0" fontId="0" fillId="3" borderId="20" xfId="0" applyFill="1" applyBorder="1" applyAlignment="1">
      <alignment wrapText="1"/>
    </xf>
    <xf numFmtId="0" fontId="0" fillId="3" borderId="20" xfId="0" applyFill="1" applyBorder="1"/>
    <xf numFmtId="0" fontId="6" fillId="0" borderId="0" xfId="0" applyFont="1"/>
    <xf numFmtId="49" fontId="0" fillId="0" borderId="0" xfId="0" applyNumberFormat="1"/>
    <xf numFmtId="0" fontId="15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5" xfId="0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vertical="center"/>
    </xf>
    <xf numFmtId="4" fontId="7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0" fillId="0" borderId="0" xfId="0" applyNumberFormat="1"/>
    <xf numFmtId="4" fontId="7" fillId="0" borderId="15" xfId="0" applyNumberFormat="1" applyFont="1" applyBorder="1" applyAlignment="1">
      <alignment horizontal="center" vertical="center"/>
    </xf>
    <xf numFmtId="49" fontId="0" fillId="0" borderId="1" xfId="0" applyNumberFormat="1" applyBorder="1"/>
    <xf numFmtId="0" fontId="0" fillId="0" borderId="15" xfId="0" applyFont="1" applyBorder="1" applyAlignment="1">
      <alignment vertical="center"/>
    </xf>
    <xf numFmtId="0" fontId="0" fillId="3" borderId="15" xfId="0" applyFont="1" applyFill="1" applyBorder="1" applyAlignment="1">
      <alignment vertical="center"/>
    </xf>
    <xf numFmtId="49" fontId="0" fillId="3" borderId="10" xfId="0" applyNumberFormat="1" applyFill="1" applyBorder="1" applyAlignment="1">
      <alignment vertical="center"/>
    </xf>
    <xf numFmtId="0" fontId="0" fillId="5" borderId="16" xfId="0" applyFill="1" applyBorder="1"/>
    <xf numFmtId="0" fontId="0" fillId="5" borderId="15" xfId="0" applyFill="1" applyBorder="1"/>
    <xf numFmtId="0" fontId="0" fillId="5" borderId="15" xfId="0" applyFill="1" applyBorder="1" applyAlignment="1">
      <alignment horizontal="center"/>
    </xf>
    <xf numFmtId="49" fontId="0" fillId="5" borderId="15" xfId="0" applyNumberFormat="1" applyFill="1" applyBorder="1"/>
    <xf numFmtId="0" fontId="0" fillId="5" borderId="15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6" xfId="0" applyFont="1" applyFill="1" applyBorder="1" applyAlignment="1">
      <alignment vertical="top"/>
    </xf>
    <xf numFmtId="49" fontId="8" fillId="3" borderId="10" xfId="0" applyNumberFormat="1" applyFont="1" applyFill="1" applyBorder="1" applyAlignment="1">
      <alignment vertical="top"/>
    </xf>
    <xf numFmtId="0" fontId="8" fillId="3" borderId="10" xfId="0" applyFont="1" applyFill="1" applyBorder="1" applyAlignment="1">
      <alignment horizontal="center" vertical="top"/>
    </xf>
    <xf numFmtId="0" fontId="8" fillId="3" borderId="10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1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4" fontId="8" fillId="3" borderId="23" xfId="0" applyNumberFormat="1" applyFont="1" applyFill="1" applyBorder="1" applyAlignment="1">
      <alignment vertical="top" shrinkToFit="1"/>
    </xf>
    <xf numFmtId="0" fontId="16" fillId="0" borderId="24" xfId="0" applyFont="1" applyBorder="1" applyAlignment="1">
      <alignment vertical="top"/>
    </xf>
    <xf numFmtId="49" fontId="16" fillId="0" borderId="25" xfId="0" applyNumberFormat="1" applyFont="1" applyBorder="1" applyAlignment="1">
      <alignment vertical="top"/>
    </xf>
    <xf numFmtId="0" fontId="16" fillId="0" borderId="25" xfId="0" applyFont="1" applyBorder="1" applyAlignment="1">
      <alignment horizontal="center" vertical="top" shrinkToFit="1"/>
    </xf>
    <xf numFmtId="165" fontId="16" fillId="0" borderId="25" xfId="0" applyNumberFormat="1" applyFont="1" applyBorder="1" applyAlignment="1">
      <alignment vertical="top" shrinkToFit="1"/>
    </xf>
    <xf numFmtId="4" fontId="16" fillId="4" borderId="25" xfId="0" applyNumberFormat="1" applyFont="1" applyFill="1" applyBorder="1" applyAlignment="1" applyProtection="1">
      <alignment vertical="top" shrinkToFit="1"/>
      <protection locked="0"/>
    </xf>
    <xf numFmtId="4" fontId="16" fillId="0" borderId="25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0" fontId="16" fillId="0" borderId="27" xfId="0" applyFont="1" applyBorder="1" applyAlignment="1">
      <alignment vertical="top"/>
    </xf>
    <xf numFmtId="49" fontId="16" fillId="0" borderId="28" xfId="0" applyNumberFormat="1" applyFont="1" applyBorder="1" applyAlignment="1">
      <alignment vertical="top"/>
    </xf>
    <xf numFmtId="0" fontId="16" fillId="0" borderId="28" xfId="0" applyFont="1" applyBorder="1" applyAlignment="1">
      <alignment horizontal="center" vertical="top" shrinkToFit="1"/>
    </xf>
    <xf numFmtId="165" fontId="16" fillId="0" borderId="28" xfId="0" applyNumberFormat="1" applyFont="1" applyBorder="1" applyAlignment="1">
      <alignment vertical="top" shrinkToFit="1"/>
    </xf>
    <xf numFmtId="4" fontId="16" fillId="4" borderId="28" xfId="0" applyNumberFormat="1" applyFont="1" applyFill="1" applyBorder="1" applyAlignment="1" applyProtection="1">
      <alignment vertical="top" shrinkToFit="1"/>
      <protection locked="0"/>
    </xf>
    <xf numFmtId="4" fontId="16" fillId="0" borderId="28" xfId="0" applyNumberFormat="1" applyFont="1" applyBorder="1" applyAlignment="1">
      <alignment vertical="top" shrinkToFit="1"/>
    </xf>
    <xf numFmtId="4" fontId="16" fillId="0" borderId="29" xfId="0" applyNumberFormat="1" applyFont="1" applyBorder="1" applyAlignment="1">
      <alignment vertical="top" shrinkToFit="1"/>
    </xf>
    <xf numFmtId="49" fontId="8" fillId="3" borderId="12" xfId="0" applyNumberFormat="1" applyFont="1" applyFill="1" applyBorder="1" applyAlignment="1">
      <alignment horizontal="left" vertical="top" wrapText="1"/>
    </xf>
    <xf numFmtId="49" fontId="16" fillId="0" borderId="25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2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0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0" fillId="0" borderId="0" xfId="0" applyNumberFormat="1" applyBorder="1"/>
    <xf numFmtId="4" fontId="0" fillId="3" borderId="0" xfId="0" applyNumberFormat="1" applyFill="1" applyBorder="1" applyAlignment="1">
      <alignment vertical="center"/>
    </xf>
    <xf numFmtId="4" fontId="0" fillId="3" borderId="0" xfId="0" applyNumberFormat="1" applyFill="1" applyBorder="1" applyAlignment="1">
      <alignment vertical="center" wrapText="1" shrinkToFit="1"/>
    </xf>
    <xf numFmtId="4" fontId="0" fillId="3" borderId="0" xfId="0" applyNumberFormat="1" applyFill="1" applyBorder="1" applyAlignment="1">
      <alignment vertical="center" shrinkToFit="1"/>
    </xf>
    <xf numFmtId="3" fontId="0" fillId="3" borderId="0" xfId="0" applyNumberFormat="1" applyFill="1" applyBorder="1" applyAlignment="1">
      <alignment vertical="center"/>
    </xf>
    <xf numFmtId="4" fontId="1" fillId="0" borderId="18" xfId="0" applyNumberFormat="1" applyFont="1" applyBorder="1"/>
    <xf numFmtId="3" fontId="1" fillId="0" borderId="15" xfId="0" applyNumberFormat="1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vertical="center" shrinkToFit="1"/>
    </xf>
    <xf numFmtId="3" fontId="1" fillId="0" borderId="15" xfId="0" applyNumberFormat="1" applyFont="1" applyBorder="1" applyAlignment="1">
      <alignment vertical="center"/>
    </xf>
    <xf numFmtId="0" fontId="1" fillId="0" borderId="0" xfId="0" applyFont="1"/>
    <xf numFmtId="3" fontId="1" fillId="0" borderId="16" xfId="0" applyNumberFormat="1" applyFont="1" applyBorder="1" applyAlignment="1">
      <alignment horizontal="left" vertical="center"/>
    </xf>
    <xf numFmtId="3" fontId="5" fillId="3" borderId="15" xfId="0" applyNumberFormat="1" applyFont="1" applyFill="1" applyBorder="1" applyAlignment="1">
      <alignment vertical="center" wrapText="1" shrinkToFit="1"/>
    </xf>
    <xf numFmtId="3" fontId="5" fillId="3" borderId="15" xfId="0" applyNumberFormat="1" applyFont="1" applyFill="1" applyBorder="1" applyAlignment="1">
      <alignment vertical="center" shrinkToFit="1"/>
    </xf>
    <xf numFmtId="3" fontId="5" fillId="3" borderId="15" xfId="0" applyNumberFormat="1" applyFont="1" applyFill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0" fillId="0" borderId="30" xfId="0" applyNumberFormat="1" applyBorder="1" applyAlignment="1">
      <alignment horizontal="left" vertical="center"/>
    </xf>
    <xf numFmtId="3" fontId="0" fillId="0" borderId="8" xfId="0" applyNumberFormat="1" applyBorder="1" applyAlignment="1">
      <alignment horizontal="left" vertical="center"/>
    </xf>
    <xf numFmtId="3" fontId="0" fillId="0" borderId="2" xfId="0" applyNumberFormat="1" applyBorder="1" applyAlignment="1">
      <alignment horizontal="left" vertical="center"/>
    </xf>
    <xf numFmtId="3" fontId="0" fillId="3" borderId="31" xfId="0" applyNumberFormat="1" applyFill="1" applyBorder="1" applyAlignment="1">
      <alignment horizontal="left" vertical="center"/>
    </xf>
    <xf numFmtId="3" fontId="8" fillId="3" borderId="31" xfId="0" applyNumberFormat="1" applyFont="1" applyFill="1" applyBorder="1" applyAlignment="1">
      <alignment horizontal="left" vertical="center"/>
    </xf>
    <xf numFmtId="3" fontId="7" fillId="0" borderId="15" xfId="0" applyNumberFormat="1" applyFont="1" applyBorder="1" applyAlignment="1">
      <alignment vertical="center"/>
    </xf>
    <xf numFmtId="0" fontId="20" fillId="0" borderId="18" xfId="0" applyFont="1" applyBorder="1"/>
    <xf numFmtId="0" fontId="20" fillId="3" borderId="16" xfId="0" applyFont="1" applyFill="1" applyBorder="1" applyAlignment="1">
      <alignment vertical="center"/>
    </xf>
    <xf numFmtId="0" fontId="20" fillId="3" borderId="16" xfId="0" applyFont="1" applyFill="1" applyBorder="1" applyAlignment="1">
      <alignment vertical="center" wrapText="1"/>
    </xf>
    <xf numFmtId="0" fontId="20" fillId="3" borderId="10" xfId="0" applyFont="1" applyFill="1" applyBorder="1" applyAlignment="1">
      <alignment vertical="center" wrapText="1"/>
    </xf>
    <xf numFmtId="4" fontId="20" fillId="3" borderId="15" xfId="0" applyNumberFormat="1" applyFont="1" applyFill="1" applyBorder="1" applyAlignment="1">
      <alignment horizontal="center" vertical="center"/>
    </xf>
    <xf numFmtId="4" fontId="20" fillId="3" borderId="15" xfId="0" applyNumberFormat="1" applyFont="1" applyFill="1" applyBorder="1" applyAlignment="1">
      <alignment vertical="center"/>
    </xf>
    <xf numFmtId="3" fontId="20" fillId="3" borderId="15" xfId="0" applyNumberFormat="1" applyFont="1" applyFill="1" applyBorder="1" applyAlignment="1">
      <alignment vertical="center"/>
    </xf>
    <xf numFmtId="164" fontId="20" fillId="3" borderId="15" xfId="0" applyNumberFormat="1" applyFont="1" applyFill="1" applyBorder="1" applyAlignment="1">
      <alignment vertical="center"/>
    </xf>
    <xf numFmtId="0" fontId="5" fillId="0" borderId="0" xfId="0" applyFont="1"/>
    <xf numFmtId="0" fontId="22" fillId="0" borderId="0" xfId="5" applyProtection="1"/>
    <xf numFmtId="0" fontId="22" fillId="0" borderId="0" xfId="5"/>
    <xf numFmtId="0" fontId="22" fillId="0" borderId="0" xfId="5" applyFont="1" applyAlignment="1">
      <alignment horizontal="left" vertical="center"/>
    </xf>
    <xf numFmtId="0" fontId="22" fillId="0" borderId="32" xfId="5" applyBorder="1"/>
    <xf numFmtId="0" fontId="22" fillId="0" borderId="33" xfId="5" applyBorder="1"/>
    <xf numFmtId="0" fontId="22" fillId="0" borderId="34" xfId="5" applyBorder="1"/>
    <xf numFmtId="0" fontId="24" fillId="0" borderId="0" xfId="5" applyFont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25" fillId="0" borderId="0" xfId="5" applyFont="1" applyAlignment="1">
      <alignment horizontal="left" vertical="center"/>
    </xf>
    <xf numFmtId="0" fontId="22" fillId="0" borderId="0" xfId="5" applyFont="1" applyAlignment="1">
      <alignment vertical="center"/>
    </xf>
    <xf numFmtId="0" fontId="22" fillId="0" borderId="34" xfId="5" applyFont="1" applyBorder="1" applyAlignment="1">
      <alignment vertical="center"/>
    </xf>
    <xf numFmtId="167" fontId="22" fillId="0" borderId="0" xfId="5" applyNumberFormat="1" applyFont="1" applyAlignment="1">
      <alignment horizontal="left" vertical="center"/>
    </xf>
    <xf numFmtId="0" fontId="22" fillId="0" borderId="34" xfId="5" applyFont="1" applyBorder="1" applyAlignment="1">
      <alignment vertical="center" wrapText="1"/>
    </xf>
    <xf numFmtId="0" fontId="22" fillId="0" borderId="0" xfId="5" applyFont="1" applyAlignment="1">
      <alignment vertical="center" wrapText="1"/>
    </xf>
    <xf numFmtId="0" fontId="22" fillId="0" borderId="0" xfId="5" applyFont="1" applyAlignment="1">
      <alignment horizontal="left" vertical="center" wrapText="1"/>
    </xf>
    <xf numFmtId="0" fontId="22" fillId="0" borderId="35" xfId="5" applyFont="1" applyBorder="1" applyAlignment="1">
      <alignment vertical="center"/>
    </xf>
    <xf numFmtId="0" fontId="27" fillId="0" borderId="0" xfId="5" applyFont="1" applyAlignment="1">
      <alignment horizontal="left" vertical="center"/>
    </xf>
    <xf numFmtId="4" fontId="28" fillId="0" borderId="0" xfId="5" applyNumberFormat="1" applyFont="1" applyAlignment="1">
      <alignment vertical="center"/>
    </xf>
    <xf numFmtId="0" fontId="25" fillId="0" borderId="0" xfId="5" applyFont="1" applyAlignment="1">
      <alignment horizontal="right" vertical="center"/>
    </xf>
    <xf numFmtId="4" fontId="25" fillId="0" borderId="0" xfId="5" applyNumberFormat="1" applyFont="1" applyAlignment="1">
      <alignment vertical="center"/>
    </xf>
    <xf numFmtId="166" fontId="25" fillId="0" borderId="0" xfId="5" applyNumberFormat="1" applyFont="1" applyAlignment="1">
      <alignment horizontal="right" vertical="center"/>
    </xf>
    <xf numFmtId="0" fontId="22" fillId="2" borderId="0" xfId="5" applyFont="1" applyFill="1" applyAlignment="1">
      <alignment vertical="center"/>
    </xf>
    <xf numFmtId="0" fontId="29" fillId="2" borderId="36" xfId="5" applyFont="1" applyFill="1" applyBorder="1" applyAlignment="1">
      <alignment horizontal="left" vertical="center"/>
    </xf>
    <xf numFmtId="0" fontId="22" fillId="2" borderId="37" xfId="5" applyFont="1" applyFill="1" applyBorder="1" applyAlignment="1">
      <alignment vertical="center"/>
    </xf>
    <xf numFmtId="0" fontId="29" fillId="2" borderId="37" xfId="5" applyFont="1" applyFill="1" applyBorder="1" applyAlignment="1">
      <alignment horizontal="right" vertical="center"/>
    </xf>
    <xf numFmtId="0" fontId="29" fillId="2" borderId="37" xfId="5" applyFont="1" applyFill="1" applyBorder="1" applyAlignment="1">
      <alignment horizontal="center" vertical="center"/>
    </xf>
    <xf numFmtId="4" fontId="29" fillId="2" borderId="37" xfId="5" applyNumberFormat="1" applyFont="1" applyFill="1" applyBorder="1" applyAlignment="1">
      <alignment vertical="center"/>
    </xf>
    <xf numFmtId="0" fontId="22" fillId="2" borderId="38" xfId="5" applyFont="1" applyFill="1" applyBorder="1" applyAlignment="1">
      <alignment vertical="center"/>
    </xf>
    <xf numFmtId="0" fontId="22" fillId="0" borderId="39" xfId="5" applyFont="1" applyBorder="1" applyAlignment="1">
      <alignment vertical="center"/>
    </xf>
    <xf numFmtId="0" fontId="22" fillId="0" borderId="40" xfId="5" applyFont="1" applyBorder="1" applyAlignment="1">
      <alignment vertical="center"/>
    </xf>
    <xf numFmtId="0" fontId="22" fillId="0" borderId="32" xfId="5" applyFont="1" applyBorder="1" applyAlignment="1">
      <alignment vertical="center"/>
    </xf>
    <xf numFmtId="0" fontId="22" fillId="0" borderId="33" xfId="5" applyFont="1" applyBorder="1" applyAlignment="1">
      <alignment vertical="center"/>
    </xf>
    <xf numFmtId="0" fontId="30" fillId="2" borderId="0" xfId="5" applyFont="1" applyFill="1" applyAlignment="1">
      <alignment horizontal="left" vertical="center"/>
    </xf>
    <xf numFmtId="0" fontId="30" fillId="2" borderId="0" xfId="5" applyFont="1" applyFill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31" fillId="0" borderId="34" xfId="5" applyFont="1" applyBorder="1" applyAlignment="1">
      <alignment vertical="center"/>
    </xf>
    <xf numFmtId="0" fontId="31" fillId="0" borderId="0" xfId="5" applyFont="1" applyAlignment="1">
      <alignment vertical="center"/>
    </xf>
    <xf numFmtId="0" fontId="31" fillId="0" borderId="41" xfId="5" applyFont="1" applyBorder="1" applyAlignment="1">
      <alignment horizontal="left" vertical="center"/>
    </xf>
    <xf numFmtId="0" fontId="31" fillId="0" borderId="41" xfId="5" applyFont="1" applyBorder="1" applyAlignment="1">
      <alignment vertical="center"/>
    </xf>
    <xf numFmtId="4" fontId="31" fillId="0" borderId="41" xfId="5" applyNumberFormat="1" applyFont="1" applyBorder="1" applyAlignment="1">
      <alignment vertical="center"/>
    </xf>
    <xf numFmtId="0" fontId="32" fillId="0" borderId="34" xfId="5" applyFont="1" applyBorder="1" applyAlignment="1">
      <alignment vertical="center"/>
    </xf>
    <xf numFmtId="0" fontId="32" fillId="0" borderId="0" xfId="5" applyFont="1" applyAlignment="1">
      <alignment vertical="center"/>
    </xf>
    <xf numFmtId="0" fontId="32" fillId="0" borderId="41" xfId="5" applyFont="1" applyBorder="1" applyAlignment="1">
      <alignment horizontal="left" vertical="center"/>
    </xf>
    <xf numFmtId="0" fontId="32" fillId="0" borderId="41" xfId="5" applyFont="1" applyBorder="1" applyAlignment="1">
      <alignment vertical="center"/>
    </xf>
    <xf numFmtId="4" fontId="32" fillId="0" borderId="41" xfId="5" applyNumberFormat="1" applyFont="1" applyBorder="1" applyAlignment="1">
      <alignment vertical="center"/>
    </xf>
    <xf numFmtId="0" fontId="22" fillId="0" borderId="34" xfId="5" applyFont="1" applyBorder="1" applyAlignment="1">
      <alignment horizontal="center" vertical="center" wrapText="1"/>
    </xf>
    <xf numFmtId="0" fontId="30" fillId="2" borderId="42" xfId="5" applyFont="1" applyFill="1" applyBorder="1" applyAlignment="1">
      <alignment horizontal="center" vertical="center" wrapText="1"/>
    </xf>
    <xf numFmtId="0" fontId="30" fillId="2" borderId="43" xfId="5" applyFont="1" applyFill="1" applyBorder="1" applyAlignment="1">
      <alignment horizontal="center" vertical="center" wrapText="1"/>
    </xf>
    <xf numFmtId="0" fontId="30" fillId="2" borderId="44" xfId="5" applyFont="1" applyFill="1" applyBorder="1" applyAlignment="1">
      <alignment horizontal="center" vertical="center" wrapText="1"/>
    </xf>
    <xf numFmtId="0" fontId="30" fillId="2" borderId="0" xfId="5" applyFont="1" applyFill="1" applyAlignment="1">
      <alignment horizontal="center" vertical="center" wrapText="1"/>
    </xf>
    <xf numFmtId="0" fontId="33" fillId="0" borderId="42" xfId="5" applyFont="1" applyBorder="1" applyAlignment="1">
      <alignment horizontal="center" vertical="center" wrapText="1"/>
    </xf>
    <xf numFmtId="0" fontId="33" fillId="0" borderId="43" xfId="5" applyFont="1" applyBorder="1" applyAlignment="1">
      <alignment horizontal="center" vertical="center" wrapText="1"/>
    </xf>
    <xf numFmtId="0" fontId="33" fillId="0" borderId="44" xfId="5" applyFont="1" applyBorder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4" fontId="28" fillId="0" borderId="0" xfId="5" applyNumberFormat="1" applyFont="1" applyAlignment="1"/>
    <xf numFmtId="0" fontId="22" fillId="0" borderId="45" xfId="5" applyFont="1" applyBorder="1" applyAlignment="1">
      <alignment vertical="center"/>
    </xf>
    <xf numFmtId="165" fontId="34" fillId="0" borderId="35" xfId="5" applyNumberFormat="1" applyFont="1" applyBorder="1" applyAlignment="1"/>
    <xf numFmtId="165" fontId="34" fillId="0" borderId="46" xfId="5" applyNumberFormat="1" applyFont="1" applyBorder="1" applyAlignment="1"/>
    <xf numFmtId="4" fontId="35" fillId="0" borderId="0" xfId="5" applyNumberFormat="1" applyFont="1" applyAlignment="1">
      <alignment vertical="center"/>
    </xf>
    <xf numFmtId="0" fontId="36" fillId="0" borderId="34" xfId="5" applyFont="1" applyBorder="1" applyAlignment="1"/>
    <xf numFmtId="0" fontId="36" fillId="0" borderId="0" xfId="5" applyFont="1" applyAlignment="1"/>
    <xf numFmtId="0" fontId="36" fillId="0" borderId="0" xfId="5" applyFont="1" applyAlignment="1">
      <alignment horizontal="left"/>
    </xf>
    <xf numFmtId="0" fontId="31" fillId="0" borderId="0" xfId="5" applyFont="1" applyAlignment="1">
      <alignment horizontal="left"/>
    </xf>
    <xf numFmtId="4" fontId="31" fillId="0" borderId="0" xfId="5" applyNumberFormat="1" applyFont="1" applyAlignment="1"/>
    <xf numFmtId="0" fontId="36" fillId="0" borderId="47" xfId="5" applyFont="1" applyBorder="1" applyAlignment="1"/>
    <xf numFmtId="0" fontId="36" fillId="0" borderId="0" xfId="5" applyFont="1" applyBorder="1" applyAlignment="1"/>
    <xf numFmtId="165" fontId="36" fillId="0" borderId="0" xfId="5" applyNumberFormat="1" applyFont="1" applyBorder="1" applyAlignment="1"/>
    <xf numFmtId="165" fontId="36" fillId="0" borderId="48" xfId="5" applyNumberFormat="1" applyFont="1" applyBorder="1" applyAlignment="1"/>
    <xf numFmtId="0" fontId="36" fillId="0" borderId="0" xfId="5" applyFont="1" applyAlignment="1">
      <alignment horizontal="center"/>
    </xf>
    <xf numFmtId="4" fontId="36" fillId="0" borderId="0" xfId="5" applyNumberFormat="1" applyFont="1" applyAlignment="1">
      <alignment vertical="center"/>
    </xf>
    <xf numFmtId="0" fontId="32" fillId="0" borderId="0" xfId="5" applyFont="1" applyAlignment="1">
      <alignment horizontal="left"/>
    </xf>
    <xf numFmtId="4" fontId="32" fillId="0" borderId="0" xfId="5" applyNumberFormat="1" applyFont="1" applyAlignment="1"/>
    <xf numFmtId="0" fontId="22" fillId="0" borderId="34" xfId="5" applyFont="1" applyBorder="1" applyAlignment="1" applyProtection="1">
      <alignment vertical="center"/>
      <protection locked="0"/>
    </xf>
    <xf numFmtId="0" fontId="22" fillId="0" borderId="49" xfId="5" applyFont="1" applyBorder="1" applyAlignment="1" applyProtection="1">
      <alignment horizontal="center" vertical="center"/>
      <protection locked="0"/>
    </xf>
    <xf numFmtId="49" fontId="22" fillId="0" borderId="49" xfId="5" applyNumberFormat="1" applyFont="1" applyBorder="1" applyAlignment="1" applyProtection="1">
      <alignment horizontal="left" vertical="center" wrapText="1"/>
      <protection locked="0"/>
    </xf>
    <xf numFmtId="0" fontId="22" fillId="0" borderId="49" xfId="5" applyFont="1" applyBorder="1" applyAlignment="1" applyProtection="1">
      <alignment horizontal="left" vertical="center" wrapText="1"/>
      <protection locked="0"/>
    </xf>
    <xf numFmtId="0" fontId="22" fillId="0" borderId="49" xfId="5" applyFont="1" applyBorder="1" applyAlignment="1" applyProtection="1">
      <alignment horizontal="center" vertical="center" wrapText="1"/>
      <protection locked="0"/>
    </xf>
    <xf numFmtId="168" fontId="22" fillId="0" borderId="49" xfId="5" applyNumberFormat="1" applyFont="1" applyBorder="1" applyAlignment="1" applyProtection="1">
      <alignment vertical="center"/>
      <protection locked="0"/>
    </xf>
    <xf numFmtId="4" fontId="22" fillId="0" borderId="49" xfId="5" applyNumberFormat="1" applyFont="1" applyBorder="1" applyAlignment="1" applyProtection="1">
      <alignment vertical="center"/>
      <protection locked="0"/>
    </xf>
    <xf numFmtId="0" fontId="25" fillId="0" borderId="47" xfId="5" applyFont="1" applyBorder="1" applyAlignment="1">
      <alignment horizontal="left" vertical="center"/>
    </xf>
    <xf numFmtId="0" fontId="25" fillId="0" borderId="0" xfId="5" applyFont="1" applyBorder="1" applyAlignment="1">
      <alignment horizontal="center" vertical="center"/>
    </xf>
    <xf numFmtId="165" fontId="25" fillId="0" borderId="0" xfId="5" applyNumberFormat="1" applyFont="1" applyBorder="1" applyAlignment="1">
      <alignment vertical="center"/>
    </xf>
    <xf numFmtId="165" fontId="25" fillId="0" borderId="48" xfId="5" applyNumberFormat="1" applyFont="1" applyBorder="1" applyAlignment="1">
      <alignment vertical="center"/>
    </xf>
    <xf numFmtId="4" fontId="22" fillId="0" borderId="0" xfId="5" applyNumberFormat="1" applyFont="1" applyAlignment="1">
      <alignment vertical="center"/>
    </xf>
    <xf numFmtId="0" fontId="37" fillId="0" borderId="34" xfId="5" applyFont="1" applyBorder="1" applyAlignment="1">
      <alignment vertical="center"/>
    </xf>
    <xf numFmtId="0" fontId="37" fillId="0" borderId="0" xfId="5" applyFont="1" applyAlignment="1">
      <alignment vertical="center"/>
    </xf>
    <xf numFmtId="0" fontId="38" fillId="0" borderId="0" xfId="5" applyFont="1" applyAlignment="1">
      <alignment horizontal="left" vertical="center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horizontal="left" vertical="center" wrapText="1"/>
    </xf>
    <xf numFmtId="168" fontId="37" fillId="0" borderId="0" xfId="5" applyNumberFormat="1" applyFont="1" applyAlignment="1">
      <alignment vertical="center"/>
    </xf>
    <xf numFmtId="0" fontId="37" fillId="0" borderId="47" xfId="5" applyFont="1" applyBorder="1" applyAlignment="1">
      <alignment vertical="center"/>
    </xf>
    <xf numFmtId="0" fontId="37" fillId="0" borderId="0" xfId="5" applyFont="1" applyBorder="1" applyAlignment="1">
      <alignment vertical="center"/>
    </xf>
    <xf numFmtId="0" fontId="37" fillId="0" borderId="48" xfId="5" applyFont="1" applyBorder="1" applyAlignment="1">
      <alignment vertical="center"/>
    </xf>
    <xf numFmtId="0" fontId="39" fillId="0" borderId="49" xfId="5" applyFont="1" applyBorder="1" applyAlignment="1" applyProtection="1">
      <alignment horizontal="center" vertical="center"/>
      <protection locked="0"/>
    </xf>
    <xf numFmtId="49" fontId="39" fillId="0" borderId="49" xfId="5" applyNumberFormat="1" applyFont="1" applyBorder="1" applyAlignment="1" applyProtection="1">
      <alignment horizontal="left" vertical="center" wrapText="1"/>
      <protection locked="0"/>
    </xf>
    <xf numFmtId="0" fontId="39" fillId="0" borderId="49" xfId="5" applyFont="1" applyBorder="1" applyAlignment="1" applyProtection="1">
      <alignment horizontal="left" vertical="center" wrapText="1"/>
      <protection locked="0"/>
    </xf>
    <xf numFmtId="0" fontId="39" fillId="0" borderId="49" xfId="5" applyFont="1" applyBorder="1" applyAlignment="1" applyProtection="1">
      <alignment horizontal="center" vertical="center" wrapText="1"/>
      <protection locked="0"/>
    </xf>
    <xf numFmtId="168" fontId="39" fillId="0" borderId="49" xfId="5" applyNumberFormat="1" applyFont="1" applyBorder="1" applyAlignment="1" applyProtection="1">
      <alignment vertical="center"/>
      <protection locked="0"/>
    </xf>
    <xf numFmtId="4" fontId="39" fillId="0" borderId="49" xfId="5" applyNumberFormat="1" applyFont="1" applyBorder="1" applyAlignment="1" applyProtection="1">
      <alignment vertical="center"/>
      <protection locked="0"/>
    </xf>
    <xf numFmtId="0" fontId="39" fillId="0" borderId="34" xfId="5" applyFont="1" applyBorder="1" applyAlignment="1">
      <alignment vertical="center"/>
    </xf>
    <xf numFmtId="0" fontId="39" fillId="0" borderId="47" xfId="5" applyFont="1" applyBorder="1" applyAlignment="1">
      <alignment horizontal="left" vertical="center"/>
    </xf>
    <xf numFmtId="0" fontId="39" fillId="0" borderId="0" xfId="5" applyFont="1" applyBorder="1" applyAlignment="1">
      <alignment horizontal="center" vertical="center"/>
    </xf>
    <xf numFmtId="0" fontId="40" fillId="0" borderId="34" xfId="5" applyFont="1" applyBorder="1" applyAlignment="1">
      <alignment vertical="center"/>
    </xf>
    <xf numFmtId="0" fontId="40" fillId="0" borderId="0" xfId="5" applyFont="1" applyAlignment="1">
      <alignment vertical="center"/>
    </xf>
    <xf numFmtId="0" fontId="40" fillId="0" borderId="0" xfId="5" applyFont="1" applyAlignment="1">
      <alignment horizontal="left" vertical="center"/>
    </xf>
    <xf numFmtId="0" fontId="40" fillId="0" borderId="0" xfId="5" applyFont="1" applyAlignment="1">
      <alignment horizontal="left" vertical="center" wrapText="1"/>
    </xf>
    <xf numFmtId="0" fontId="40" fillId="0" borderId="47" xfId="5" applyFont="1" applyBorder="1" applyAlignment="1">
      <alignment vertical="center"/>
    </xf>
    <xf numFmtId="0" fontId="40" fillId="0" borderId="0" xfId="5" applyFont="1" applyBorder="1" applyAlignment="1">
      <alignment vertical="center"/>
    </xf>
    <xf numFmtId="0" fontId="40" fillId="0" borderId="48" xfId="5" applyFont="1" applyBorder="1" applyAlignment="1">
      <alignment vertical="center"/>
    </xf>
    <xf numFmtId="0" fontId="37" fillId="0" borderId="50" xfId="5" applyFont="1" applyBorder="1" applyAlignment="1">
      <alignment vertical="center"/>
    </xf>
    <xf numFmtId="0" fontId="37" fillId="0" borderId="41" xfId="5" applyFont="1" applyBorder="1" applyAlignment="1">
      <alignment vertical="center"/>
    </xf>
    <xf numFmtId="0" fontId="37" fillId="0" borderId="51" xfId="5" applyFont="1" applyBorder="1" applyAlignment="1">
      <alignment vertical="center"/>
    </xf>
    <xf numFmtId="0" fontId="22" fillId="0" borderId="0" xfId="4" applyProtection="1"/>
    <xf numFmtId="0" fontId="22" fillId="0" borderId="0" xfId="4"/>
    <xf numFmtId="0" fontId="22" fillId="0" borderId="0" xfId="4" applyFont="1" applyAlignment="1">
      <alignment horizontal="left" vertical="center"/>
    </xf>
    <xf numFmtId="0" fontId="22" fillId="0" borderId="32" xfId="4" applyBorder="1"/>
    <xf numFmtId="0" fontId="22" fillId="0" borderId="33" xfId="4" applyBorder="1"/>
    <xf numFmtId="0" fontId="22" fillId="0" borderId="34" xfId="4" applyBorder="1"/>
    <xf numFmtId="0" fontId="24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2" fillId="0" borderId="0" xfId="4" applyFont="1" applyAlignment="1">
      <alignment vertical="center"/>
    </xf>
    <xf numFmtId="0" fontId="22" fillId="0" borderId="34" xfId="4" applyFont="1" applyBorder="1" applyAlignment="1">
      <alignment vertical="center"/>
    </xf>
    <xf numFmtId="167" fontId="22" fillId="0" borderId="0" xfId="4" applyNumberFormat="1" applyFont="1" applyAlignment="1">
      <alignment horizontal="left" vertical="center"/>
    </xf>
    <xf numFmtId="0" fontId="22" fillId="0" borderId="34" xfId="4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22" fillId="0" borderId="0" xfId="4" applyFont="1" applyAlignment="1">
      <alignment horizontal="left" vertical="center" wrapText="1"/>
    </xf>
    <xf numFmtId="0" fontId="22" fillId="0" borderId="35" xfId="4" applyFont="1" applyBorder="1" applyAlignment="1">
      <alignment vertical="center"/>
    </xf>
    <xf numFmtId="0" fontId="27" fillId="0" borderId="0" xfId="4" applyFont="1" applyAlignment="1">
      <alignment horizontal="left" vertical="center"/>
    </xf>
    <xf numFmtId="4" fontId="28" fillId="0" borderId="0" xfId="4" applyNumberFormat="1" applyFont="1" applyAlignment="1">
      <alignment vertical="center"/>
    </xf>
    <xf numFmtId="0" fontId="25" fillId="0" borderId="0" xfId="4" applyFont="1" applyAlignment="1">
      <alignment horizontal="right" vertical="center"/>
    </xf>
    <xf numFmtId="4" fontId="25" fillId="0" borderId="0" xfId="4" applyNumberFormat="1" applyFont="1" applyAlignment="1">
      <alignment vertical="center"/>
    </xf>
    <xf numFmtId="166" fontId="25" fillId="0" borderId="0" xfId="4" applyNumberFormat="1" applyFont="1" applyAlignment="1">
      <alignment horizontal="right" vertical="center"/>
    </xf>
    <xf numFmtId="0" fontId="22" fillId="2" borderId="0" xfId="4" applyFont="1" applyFill="1" applyAlignment="1">
      <alignment vertical="center"/>
    </xf>
    <xf numFmtId="0" fontId="29" fillId="2" borderId="36" xfId="4" applyFont="1" applyFill="1" applyBorder="1" applyAlignment="1">
      <alignment horizontal="left" vertical="center"/>
    </xf>
    <xf numFmtId="0" fontId="22" fillId="2" borderId="37" xfId="4" applyFont="1" applyFill="1" applyBorder="1" applyAlignment="1">
      <alignment vertical="center"/>
    </xf>
    <xf numFmtId="0" fontId="29" fillId="2" borderId="37" xfId="4" applyFont="1" applyFill="1" applyBorder="1" applyAlignment="1">
      <alignment horizontal="right" vertical="center"/>
    </xf>
    <xf numFmtId="0" fontId="29" fillId="2" borderId="37" xfId="4" applyFont="1" applyFill="1" applyBorder="1" applyAlignment="1">
      <alignment horizontal="center" vertical="center"/>
    </xf>
    <xf numFmtId="4" fontId="29" fillId="2" borderId="37" xfId="4" applyNumberFormat="1" applyFont="1" applyFill="1" applyBorder="1" applyAlignment="1">
      <alignment vertical="center"/>
    </xf>
    <xf numFmtId="0" fontId="22" fillId="2" borderId="38" xfId="4" applyFont="1" applyFill="1" applyBorder="1" applyAlignment="1">
      <alignment vertical="center"/>
    </xf>
    <xf numFmtId="0" fontId="22" fillId="0" borderId="39" xfId="4" applyFont="1" applyBorder="1" applyAlignment="1">
      <alignment vertical="center"/>
    </xf>
    <xf numFmtId="0" fontId="22" fillId="0" borderId="40" xfId="4" applyFont="1" applyBorder="1" applyAlignment="1">
      <alignment vertical="center"/>
    </xf>
    <xf numFmtId="0" fontId="22" fillId="0" borderId="32" xfId="4" applyFont="1" applyBorder="1" applyAlignment="1">
      <alignment vertical="center"/>
    </xf>
    <xf numFmtId="0" fontId="22" fillId="0" borderId="33" xfId="4" applyFont="1" applyBorder="1" applyAlignment="1">
      <alignment vertical="center"/>
    </xf>
    <xf numFmtId="0" fontId="30" fillId="2" borderId="0" xfId="4" applyFont="1" applyFill="1" applyAlignment="1">
      <alignment horizontal="left" vertical="center"/>
    </xf>
    <xf numFmtId="0" fontId="30" fillId="2" borderId="0" xfId="4" applyFont="1" applyFill="1" applyAlignment="1">
      <alignment horizontal="right" vertical="center"/>
    </xf>
    <xf numFmtId="0" fontId="28" fillId="0" borderId="0" xfId="4" applyFont="1" applyAlignment="1">
      <alignment horizontal="left" vertical="center"/>
    </xf>
    <xf numFmtId="0" fontId="31" fillId="0" borderId="34" xfId="4" applyFont="1" applyBorder="1" applyAlignment="1">
      <alignment vertical="center"/>
    </xf>
    <xf numFmtId="0" fontId="31" fillId="0" borderId="0" xfId="4" applyFont="1" applyAlignment="1">
      <alignment vertical="center"/>
    </xf>
    <xf numFmtId="0" fontId="31" fillId="0" borderId="41" xfId="4" applyFont="1" applyBorder="1" applyAlignment="1">
      <alignment horizontal="left" vertical="center"/>
    </xf>
    <xf numFmtId="0" fontId="31" fillId="0" borderId="41" xfId="4" applyFont="1" applyBorder="1" applyAlignment="1">
      <alignment vertical="center"/>
    </xf>
    <xf numFmtId="4" fontId="31" fillId="0" borderId="41" xfId="4" applyNumberFormat="1" applyFont="1" applyBorder="1" applyAlignment="1">
      <alignment vertical="center"/>
    </xf>
    <xf numFmtId="0" fontId="32" fillId="0" borderId="34" xfId="4" applyFont="1" applyBorder="1" applyAlignment="1">
      <alignment vertical="center"/>
    </xf>
    <xf numFmtId="0" fontId="32" fillId="0" borderId="0" xfId="4" applyFont="1" applyAlignment="1">
      <alignment vertical="center"/>
    </xf>
    <xf numFmtId="0" fontId="32" fillId="0" borderId="41" xfId="4" applyFont="1" applyBorder="1" applyAlignment="1">
      <alignment horizontal="left" vertical="center"/>
    </xf>
    <xf numFmtId="0" fontId="32" fillId="0" borderId="41" xfId="4" applyFont="1" applyBorder="1" applyAlignment="1">
      <alignment vertical="center"/>
    </xf>
    <xf numFmtId="4" fontId="32" fillId="0" borderId="41" xfId="4" applyNumberFormat="1" applyFont="1" applyBorder="1" applyAlignment="1">
      <alignment vertical="center"/>
    </xf>
    <xf numFmtId="0" fontId="22" fillId="0" borderId="34" xfId="4" applyFont="1" applyBorder="1" applyAlignment="1">
      <alignment horizontal="center" vertical="center" wrapText="1"/>
    </xf>
    <xf numFmtId="0" fontId="30" fillId="2" borderId="42" xfId="4" applyFont="1" applyFill="1" applyBorder="1" applyAlignment="1">
      <alignment horizontal="center" vertical="center" wrapText="1"/>
    </xf>
    <xf numFmtId="0" fontId="30" fillId="2" borderId="43" xfId="4" applyFont="1" applyFill="1" applyBorder="1" applyAlignment="1">
      <alignment horizontal="center" vertical="center" wrapText="1"/>
    </xf>
    <xf numFmtId="0" fontId="30" fillId="2" borderId="44" xfId="4" applyFont="1" applyFill="1" applyBorder="1" applyAlignment="1">
      <alignment horizontal="center" vertical="center" wrapText="1"/>
    </xf>
    <xf numFmtId="0" fontId="30" fillId="2" borderId="0" xfId="4" applyFont="1" applyFill="1" applyAlignment="1">
      <alignment horizontal="center" vertical="center" wrapText="1"/>
    </xf>
    <xf numFmtId="0" fontId="33" fillId="0" borderId="42" xfId="4" applyFont="1" applyBorder="1" applyAlignment="1">
      <alignment horizontal="center" vertical="center" wrapText="1"/>
    </xf>
    <xf numFmtId="0" fontId="33" fillId="0" borderId="43" xfId="4" applyFont="1" applyBorder="1" applyAlignment="1">
      <alignment horizontal="center" vertical="center" wrapText="1"/>
    </xf>
    <xf numFmtId="0" fontId="33" fillId="0" borderId="44" xfId="4" applyFont="1" applyBorder="1" applyAlignment="1">
      <alignment horizontal="center" vertical="center" wrapText="1"/>
    </xf>
    <xf numFmtId="0" fontId="22" fillId="0" borderId="0" xfId="4" applyFont="1" applyAlignment="1">
      <alignment horizontal="center" vertical="center" wrapText="1"/>
    </xf>
    <xf numFmtId="4" fontId="28" fillId="0" borderId="0" xfId="4" applyNumberFormat="1" applyFont="1" applyAlignment="1"/>
    <xf numFmtId="0" fontId="22" fillId="0" borderId="45" xfId="4" applyFont="1" applyBorder="1" applyAlignment="1">
      <alignment vertical="center"/>
    </xf>
    <xf numFmtId="165" fontId="34" fillId="0" borderId="35" xfId="4" applyNumberFormat="1" applyFont="1" applyBorder="1" applyAlignment="1"/>
    <xf numFmtId="165" fontId="34" fillId="0" borderId="46" xfId="4" applyNumberFormat="1" applyFont="1" applyBorder="1" applyAlignment="1"/>
    <xf numFmtId="4" fontId="35" fillId="0" borderId="0" xfId="4" applyNumberFormat="1" applyFont="1" applyAlignment="1">
      <alignment vertical="center"/>
    </xf>
    <xf numFmtId="0" fontId="36" fillId="0" borderId="34" xfId="4" applyFont="1" applyBorder="1" applyAlignment="1"/>
    <xf numFmtId="0" fontId="36" fillId="0" borderId="0" xfId="4" applyFont="1" applyAlignment="1"/>
    <xf numFmtId="0" fontId="36" fillId="0" borderId="0" xfId="4" applyFont="1" applyAlignment="1">
      <alignment horizontal="left"/>
    </xf>
    <xf numFmtId="0" fontId="31" fillId="0" borderId="0" xfId="4" applyFont="1" applyAlignment="1">
      <alignment horizontal="left"/>
    </xf>
    <xf numFmtId="4" fontId="31" fillId="0" borderId="0" xfId="4" applyNumberFormat="1" applyFont="1" applyAlignment="1"/>
    <xf numFmtId="0" fontId="36" fillId="0" borderId="47" xfId="4" applyFont="1" applyBorder="1" applyAlignment="1"/>
    <xf numFmtId="0" fontId="36" fillId="0" borderId="0" xfId="4" applyFont="1" applyBorder="1" applyAlignment="1"/>
    <xf numFmtId="165" fontId="36" fillId="0" borderId="0" xfId="4" applyNumberFormat="1" applyFont="1" applyBorder="1" applyAlignment="1"/>
    <xf numFmtId="165" fontId="36" fillId="0" borderId="48" xfId="4" applyNumberFormat="1" applyFont="1" applyBorder="1" applyAlignment="1"/>
    <xf numFmtId="0" fontId="36" fillId="0" borderId="0" xfId="4" applyFont="1" applyAlignment="1">
      <alignment horizontal="center"/>
    </xf>
    <xf numFmtId="4" fontId="36" fillId="0" borderId="0" xfId="4" applyNumberFormat="1" applyFont="1" applyAlignment="1">
      <alignment vertical="center"/>
    </xf>
    <xf numFmtId="0" fontId="32" fillId="0" borderId="0" xfId="4" applyFont="1" applyAlignment="1">
      <alignment horizontal="left"/>
    </xf>
    <xf numFmtId="4" fontId="32" fillId="0" borderId="0" xfId="4" applyNumberFormat="1" applyFont="1" applyAlignment="1"/>
    <xf numFmtId="0" fontId="22" fillId="0" borderId="34" xfId="4" applyFont="1" applyBorder="1" applyAlignment="1" applyProtection="1">
      <alignment vertical="center"/>
      <protection locked="0"/>
    </xf>
    <xf numFmtId="0" fontId="22" fillId="0" borderId="49" xfId="4" applyFont="1" applyBorder="1" applyAlignment="1" applyProtection="1">
      <alignment horizontal="center" vertical="center"/>
      <protection locked="0"/>
    </xf>
    <xf numFmtId="49" fontId="22" fillId="0" borderId="49" xfId="4" applyNumberFormat="1" applyFont="1" applyBorder="1" applyAlignment="1" applyProtection="1">
      <alignment horizontal="left" vertical="center" wrapText="1"/>
      <protection locked="0"/>
    </xf>
    <xf numFmtId="0" fontId="22" fillId="0" borderId="49" xfId="4" applyFont="1" applyBorder="1" applyAlignment="1" applyProtection="1">
      <alignment horizontal="left" vertical="center" wrapText="1"/>
      <protection locked="0"/>
    </xf>
    <xf numFmtId="0" fontId="22" fillId="0" borderId="49" xfId="4" applyFont="1" applyBorder="1" applyAlignment="1" applyProtection="1">
      <alignment horizontal="center" vertical="center" wrapText="1"/>
      <protection locked="0"/>
    </xf>
    <xf numFmtId="168" fontId="22" fillId="0" borderId="49" xfId="4" applyNumberFormat="1" applyFont="1" applyBorder="1" applyAlignment="1" applyProtection="1">
      <alignment vertical="center"/>
      <protection locked="0"/>
    </xf>
    <xf numFmtId="4" fontId="22" fillId="0" borderId="49" xfId="4" applyNumberFormat="1" applyFont="1" applyBorder="1" applyAlignment="1" applyProtection="1">
      <alignment vertical="center"/>
      <protection locked="0"/>
    </xf>
    <xf numFmtId="0" fontId="25" fillId="0" borderId="47" xfId="4" applyFont="1" applyBorder="1" applyAlignment="1">
      <alignment horizontal="left" vertical="center"/>
    </xf>
    <xf numFmtId="0" fontId="25" fillId="0" borderId="0" xfId="4" applyFont="1" applyBorder="1" applyAlignment="1">
      <alignment horizontal="center" vertical="center"/>
    </xf>
    <xf numFmtId="165" fontId="25" fillId="0" borderId="0" xfId="4" applyNumberFormat="1" applyFont="1" applyBorder="1" applyAlignment="1">
      <alignment vertical="center"/>
    </xf>
    <xf numFmtId="165" fontId="25" fillId="0" borderId="48" xfId="4" applyNumberFormat="1" applyFont="1" applyBorder="1" applyAlignment="1">
      <alignment vertical="center"/>
    </xf>
    <xf numFmtId="4" fontId="22" fillId="0" borderId="0" xfId="4" applyNumberFormat="1" applyFont="1" applyAlignment="1">
      <alignment vertical="center"/>
    </xf>
    <xf numFmtId="0" fontId="39" fillId="0" borderId="49" xfId="4" applyFont="1" applyBorder="1" applyAlignment="1" applyProtection="1">
      <alignment horizontal="center" vertical="center"/>
      <protection locked="0"/>
    </xf>
    <xf numFmtId="49" fontId="39" fillId="0" borderId="49" xfId="4" applyNumberFormat="1" applyFont="1" applyBorder="1" applyAlignment="1" applyProtection="1">
      <alignment horizontal="left" vertical="center" wrapText="1"/>
      <protection locked="0"/>
    </xf>
    <xf numFmtId="0" fontId="39" fillId="0" borderId="49" xfId="4" applyFont="1" applyBorder="1" applyAlignment="1" applyProtection="1">
      <alignment horizontal="left" vertical="center" wrapText="1"/>
      <protection locked="0"/>
    </xf>
    <xf numFmtId="0" fontId="39" fillId="0" borderId="49" xfId="4" applyFont="1" applyBorder="1" applyAlignment="1" applyProtection="1">
      <alignment horizontal="center" vertical="center" wrapText="1"/>
      <protection locked="0"/>
    </xf>
    <xf numFmtId="168" fontId="39" fillId="0" borderId="49" xfId="4" applyNumberFormat="1" applyFont="1" applyBorder="1" applyAlignment="1" applyProtection="1">
      <alignment vertical="center"/>
      <protection locked="0"/>
    </xf>
    <xf numFmtId="4" fontId="39" fillId="0" borderId="49" xfId="4" applyNumberFormat="1" applyFont="1" applyBorder="1" applyAlignment="1" applyProtection="1">
      <alignment vertical="center"/>
      <protection locked="0"/>
    </xf>
    <xf numFmtId="0" fontId="39" fillId="0" borderId="34" xfId="4" applyFont="1" applyBorder="1" applyAlignment="1">
      <alignment vertical="center"/>
    </xf>
    <xf numFmtId="0" fontId="39" fillId="0" borderId="47" xfId="4" applyFont="1" applyBorder="1" applyAlignment="1">
      <alignment horizontal="left" vertical="center"/>
    </xf>
    <xf numFmtId="0" fontId="39" fillId="0" borderId="0" xfId="4" applyFont="1" applyBorder="1" applyAlignment="1">
      <alignment horizontal="center" vertical="center"/>
    </xf>
    <xf numFmtId="0" fontId="37" fillId="0" borderId="34" xfId="4" applyFont="1" applyBorder="1" applyAlignment="1">
      <alignment vertical="center"/>
    </xf>
    <xf numFmtId="0" fontId="37" fillId="0" borderId="0" xfId="4" applyFont="1" applyAlignment="1">
      <alignment vertical="center"/>
    </xf>
    <xf numFmtId="0" fontId="38" fillId="0" borderId="0" xfId="4" applyFont="1" applyAlignment="1">
      <alignment horizontal="left" vertical="center"/>
    </xf>
    <xf numFmtId="0" fontId="37" fillId="0" borderId="0" xfId="4" applyFont="1" applyAlignment="1">
      <alignment horizontal="left" vertical="center" wrapText="1"/>
    </xf>
    <xf numFmtId="168" fontId="37" fillId="0" borderId="0" xfId="4" applyNumberFormat="1" applyFont="1" applyAlignment="1">
      <alignment vertical="center"/>
    </xf>
    <xf numFmtId="0" fontId="37" fillId="0" borderId="47" xfId="4" applyFont="1" applyBorder="1" applyAlignment="1">
      <alignment vertical="center"/>
    </xf>
    <xf numFmtId="0" fontId="37" fillId="0" borderId="0" xfId="4" applyFont="1" applyBorder="1" applyAlignment="1">
      <alignment vertical="center"/>
    </xf>
    <xf numFmtId="0" fontId="37" fillId="0" borderId="48" xfId="4" applyFont="1" applyBorder="1" applyAlignment="1">
      <alignment vertical="center"/>
    </xf>
    <xf numFmtId="0" fontId="37" fillId="0" borderId="0" xfId="4" applyFont="1" applyAlignment="1">
      <alignment horizontal="left" vertical="center"/>
    </xf>
    <xf numFmtId="0" fontId="40" fillId="0" borderId="34" xfId="4" applyFont="1" applyBorder="1" applyAlignment="1">
      <alignment vertical="center"/>
    </xf>
    <xf numFmtId="0" fontId="40" fillId="0" borderId="0" xfId="4" applyFont="1" applyAlignment="1">
      <alignment vertical="center"/>
    </xf>
    <xf numFmtId="0" fontId="40" fillId="0" borderId="0" xfId="4" applyFont="1" applyAlignment="1">
      <alignment horizontal="left" vertical="center"/>
    </xf>
    <xf numFmtId="0" fontId="40" fillId="0" borderId="0" xfId="4" applyFont="1" applyAlignment="1">
      <alignment horizontal="left" vertical="center" wrapText="1"/>
    </xf>
    <xf numFmtId="0" fontId="40" fillId="0" borderId="47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40" fillId="0" borderId="48" xfId="4" applyFont="1" applyBorder="1" applyAlignment="1">
      <alignment vertical="center"/>
    </xf>
    <xf numFmtId="0" fontId="39" fillId="0" borderId="50" xfId="4" applyFont="1" applyBorder="1" applyAlignment="1">
      <alignment horizontal="left" vertical="center"/>
    </xf>
    <xf numFmtId="0" fontId="39" fillId="0" borderId="41" xfId="4" applyFont="1" applyBorder="1" applyAlignment="1">
      <alignment horizontal="center" vertical="center"/>
    </xf>
    <xf numFmtId="165" fontId="25" fillId="0" borderId="41" xfId="4" applyNumberFormat="1" applyFont="1" applyBorder="1" applyAlignment="1">
      <alignment vertical="center"/>
    </xf>
    <xf numFmtId="165" fontId="25" fillId="0" borderId="51" xfId="4" applyNumberFormat="1" applyFont="1" applyBorder="1" applyAlignment="1">
      <alignment vertical="center"/>
    </xf>
    <xf numFmtId="0" fontId="21" fillId="0" borderId="0" xfId="3"/>
    <xf numFmtId="0" fontId="5" fillId="0" borderId="0" xfId="3" applyFont="1"/>
    <xf numFmtId="0" fontId="1" fillId="0" borderId="0" xfId="3" applyFont="1"/>
    <xf numFmtId="4" fontId="1" fillId="0" borderId="0" xfId="3" applyNumberFormat="1" applyFont="1"/>
    <xf numFmtId="4" fontId="5" fillId="0" borderId="0" xfId="3" applyNumberFormat="1" applyFont="1" applyAlignment="1">
      <alignment horizontal="right"/>
    </xf>
    <xf numFmtId="0" fontId="41" fillId="0" borderId="0" xfId="3" applyFont="1"/>
    <xf numFmtId="169" fontId="21" fillId="0" borderId="0" xfId="3" applyNumberFormat="1" applyAlignment="1">
      <alignment horizontal="right"/>
    </xf>
    <xf numFmtId="4" fontId="1" fillId="0" borderId="0" xfId="3" applyNumberFormat="1" applyFont="1" applyAlignment="1">
      <alignment horizontal="right"/>
    </xf>
    <xf numFmtId="4" fontId="21" fillId="0" borderId="0" xfId="3" applyNumberFormat="1" applyFont="1" applyAlignment="1">
      <alignment horizontal="right"/>
    </xf>
    <xf numFmtId="0" fontId="21" fillId="0" borderId="0" xfId="3" applyAlignment="1">
      <alignment horizontal="right"/>
    </xf>
    <xf numFmtId="0" fontId="21" fillId="0" borderId="0" xfId="3" applyNumberFormat="1" applyAlignment="1">
      <alignment horizontal="right"/>
    </xf>
    <xf numFmtId="4" fontId="21" fillId="0" borderId="0" xfId="3" applyNumberFormat="1" applyAlignment="1">
      <alignment horizontal="right"/>
    </xf>
    <xf numFmtId="2" fontId="21" fillId="0" borderId="0" xfId="3" applyNumberFormat="1" applyAlignment="1">
      <alignment horizontal="right"/>
    </xf>
    <xf numFmtId="4" fontId="21" fillId="0" borderId="0" xfId="3" applyNumberFormat="1"/>
    <xf numFmtId="2" fontId="21" fillId="0" borderId="0" xfId="3" applyNumberFormat="1"/>
    <xf numFmtId="1" fontId="21" fillId="0" borderId="0" xfId="3" applyNumberFormat="1" applyAlignment="1">
      <alignment horizontal="right"/>
    </xf>
    <xf numFmtId="2" fontId="21" fillId="0" borderId="0" xfId="3" applyNumberFormat="1" applyFont="1" applyAlignment="1">
      <alignment horizontal="right"/>
    </xf>
    <xf numFmtId="1" fontId="1" fillId="0" borderId="0" xfId="3" applyNumberFormat="1" applyFont="1" applyAlignment="1">
      <alignment horizontal="right"/>
    </xf>
    <xf numFmtId="0" fontId="1" fillId="0" borderId="0" xfId="3" applyFont="1" applyAlignment="1">
      <alignment horizontal="right"/>
    </xf>
    <xf numFmtId="2" fontId="1" fillId="0" borderId="0" xfId="3" applyNumberFormat="1" applyFont="1" applyAlignment="1">
      <alignment horizontal="right"/>
    </xf>
    <xf numFmtId="0" fontId="21" fillId="0" borderId="0" xfId="3" applyFont="1"/>
    <xf numFmtId="3" fontId="1" fillId="0" borderId="0" xfId="3" applyNumberFormat="1" applyFont="1"/>
    <xf numFmtId="0" fontId="1" fillId="0" borderId="0" xfId="6" applyFont="1"/>
    <xf numFmtId="2" fontId="1" fillId="0" borderId="0" xfId="3" applyNumberFormat="1" applyFont="1"/>
    <xf numFmtId="0" fontId="21" fillId="0" borderId="0" xfId="6" applyFont="1"/>
    <xf numFmtId="3" fontId="1" fillId="0" borderId="0" xfId="6" applyNumberFormat="1"/>
    <xf numFmtId="4" fontId="1" fillId="0" borderId="0" xfId="6" applyNumberFormat="1" applyAlignment="1">
      <alignment horizontal="right"/>
    </xf>
    <xf numFmtId="0" fontId="5" fillId="0" borderId="0" xfId="6" applyFont="1"/>
    <xf numFmtId="0" fontId="1" fillId="0" borderId="0" xfId="6"/>
    <xf numFmtId="2" fontId="1" fillId="0" borderId="0" xfId="6" applyNumberFormat="1" applyAlignment="1">
      <alignment horizontal="right"/>
    </xf>
    <xf numFmtId="1" fontId="21" fillId="0" borderId="0" xfId="3" applyNumberFormat="1" applyFont="1" applyAlignment="1">
      <alignment horizontal="right"/>
    </xf>
    <xf numFmtId="2" fontId="5" fillId="0" borderId="0" xfId="3" applyNumberFormat="1" applyFont="1"/>
    <xf numFmtId="3" fontId="21" fillId="0" borderId="0" xfId="6" applyNumberFormat="1" applyFont="1"/>
    <xf numFmtId="4" fontId="21" fillId="0" borderId="0" xfId="6" applyNumberFormat="1" applyFont="1" applyAlignment="1">
      <alignment horizontal="right"/>
    </xf>
    <xf numFmtId="2" fontId="21" fillId="0" borderId="0" xfId="6" applyNumberFormat="1" applyFont="1" applyAlignment="1">
      <alignment horizontal="right"/>
    </xf>
    <xf numFmtId="4" fontId="21" fillId="0" borderId="0" xfId="3" applyNumberFormat="1" applyFont="1"/>
    <xf numFmtId="0" fontId="1" fillId="0" borderId="0" xfId="3" applyFont="1" applyFill="1"/>
    <xf numFmtId="2" fontId="1" fillId="0" borderId="0" xfId="3" applyNumberFormat="1" applyFont="1" applyFill="1" applyAlignment="1">
      <alignment horizontal="right"/>
    </xf>
    <xf numFmtId="4" fontId="21" fillId="0" borderId="0" xfId="3" applyNumberFormat="1" applyFont="1" applyFill="1" applyAlignment="1">
      <alignment horizontal="right"/>
    </xf>
    <xf numFmtId="4" fontId="1" fillId="0" borderId="0" xfId="3" applyNumberFormat="1" applyFont="1" applyFill="1" applyAlignment="1">
      <alignment horizontal="right"/>
    </xf>
    <xf numFmtId="0" fontId="1" fillId="0" borderId="0" xfId="3" applyFont="1" applyBorder="1"/>
    <xf numFmtId="0" fontId="1" fillId="0" borderId="0" xfId="3" applyFont="1" applyBorder="1" applyAlignment="1">
      <alignment horizontal="left"/>
    </xf>
    <xf numFmtId="0" fontId="1" fillId="0" borderId="0" xfId="3" applyFont="1" applyAlignment="1">
      <alignment horizontal="left"/>
    </xf>
    <xf numFmtId="0" fontId="5" fillId="0" borderId="0" xfId="3" applyFont="1" applyAlignment="1">
      <alignment horizontal="right"/>
    </xf>
    <xf numFmtId="4" fontId="22" fillId="4" borderId="49" xfId="5" applyNumberFormat="1" applyFont="1" applyFill="1" applyBorder="1" applyAlignment="1" applyProtection="1">
      <alignment vertical="center"/>
      <protection locked="0"/>
    </xf>
    <xf numFmtId="4" fontId="39" fillId="4" borderId="49" xfId="5" applyNumberFormat="1" applyFont="1" applyFill="1" applyBorder="1" applyAlignment="1" applyProtection="1">
      <alignment vertical="center"/>
      <protection locked="0"/>
    </xf>
    <xf numFmtId="4" fontId="22" fillId="4" borderId="49" xfId="4" applyNumberFormat="1" applyFont="1" applyFill="1" applyBorder="1" applyAlignment="1" applyProtection="1">
      <alignment vertical="center"/>
      <protection locked="0"/>
    </xf>
    <xf numFmtId="4" fontId="39" fillId="4" borderId="49" xfId="4" applyNumberFormat="1" applyFont="1" applyFill="1" applyBorder="1" applyAlignment="1" applyProtection="1">
      <alignment vertical="center"/>
      <protection locked="0"/>
    </xf>
    <xf numFmtId="169" fontId="21" fillId="4" borderId="0" xfId="3" applyNumberFormat="1" applyFill="1" applyAlignment="1">
      <alignment horizontal="right"/>
    </xf>
    <xf numFmtId="169" fontId="1" fillId="4" borderId="0" xfId="3" applyNumberFormat="1" applyFont="1" applyFill="1" applyAlignment="1">
      <alignment horizontal="right"/>
    </xf>
    <xf numFmtId="4" fontId="21" fillId="4" borderId="0" xfId="3" applyNumberFormat="1" applyFill="1" applyAlignment="1">
      <alignment horizontal="right"/>
    </xf>
    <xf numFmtId="2" fontId="21" fillId="4" borderId="0" xfId="3" applyNumberFormat="1" applyFill="1" applyAlignment="1">
      <alignment horizontal="right"/>
    </xf>
    <xf numFmtId="4" fontId="21" fillId="4" borderId="0" xfId="3" applyNumberFormat="1" applyFill="1"/>
    <xf numFmtId="0" fontId="42" fillId="0" borderId="0" xfId="2"/>
    <xf numFmtId="0" fontId="44" fillId="0" borderId="34" xfId="2" applyNumberFormat="1" applyFont="1" applyFill="1" applyBorder="1" applyAlignment="1" applyProtection="1">
      <alignment vertical="center"/>
    </xf>
    <xf numFmtId="49" fontId="44" fillId="0" borderId="0" xfId="2" applyNumberFormat="1" applyFont="1" applyFill="1" applyBorder="1" applyAlignment="1" applyProtection="1">
      <alignment horizontal="left" vertical="center"/>
    </xf>
    <xf numFmtId="49" fontId="45" fillId="0" borderId="52" xfId="2" applyNumberFormat="1" applyFont="1" applyFill="1" applyBorder="1" applyAlignment="1" applyProtection="1">
      <alignment horizontal="left" vertical="center"/>
    </xf>
    <xf numFmtId="49" fontId="45" fillId="0" borderId="53" xfId="2" applyNumberFormat="1" applyFont="1" applyFill="1" applyBorder="1" applyAlignment="1" applyProtection="1">
      <alignment horizontal="left" vertical="center"/>
    </xf>
    <xf numFmtId="49" fontId="45" fillId="0" borderId="53" xfId="2" applyNumberFormat="1" applyFont="1" applyFill="1" applyBorder="1" applyAlignment="1" applyProtection="1">
      <alignment horizontal="center" vertical="center"/>
    </xf>
    <xf numFmtId="49" fontId="45" fillId="0" borderId="54" xfId="2" applyNumberFormat="1" applyFont="1" applyFill="1" applyBorder="1" applyAlignment="1" applyProtection="1">
      <alignment horizontal="center" vertical="center"/>
    </xf>
    <xf numFmtId="0" fontId="44" fillId="0" borderId="55" xfId="2" applyNumberFormat="1" applyFont="1" applyFill="1" applyBorder="1" applyAlignment="1" applyProtection="1">
      <alignment vertical="center"/>
    </xf>
    <xf numFmtId="49" fontId="45" fillId="6" borderId="0" xfId="2" applyNumberFormat="1" applyFont="1" applyFill="1" applyBorder="1" applyAlignment="1" applyProtection="1">
      <alignment horizontal="right" vertical="center"/>
    </xf>
    <xf numFmtId="49" fontId="45" fillId="0" borderId="0" xfId="2" applyNumberFormat="1" applyFont="1" applyFill="1" applyBorder="1" applyAlignment="1" applyProtection="1">
      <alignment horizontal="right" vertical="center"/>
    </xf>
    <xf numFmtId="49" fontId="44" fillId="0" borderId="56" xfId="2" applyNumberFormat="1" applyFont="1" applyFill="1" applyBorder="1" applyAlignment="1" applyProtection="1">
      <alignment horizontal="left" vertical="center"/>
    </xf>
    <xf numFmtId="49" fontId="44" fillId="0" borderId="57" xfId="2" applyNumberFormat="1" applyFont="1" applyFill="1" applyBorder="1" applyAlignment="1" applyProtection="1">
      <alignment horizontal="left" vertical="center"/>
    </xf>
    <xf numFmtId="49" fontId="45" fillId="0" borderId="58" xfId="2" applyNumberFormat="1" applyFont="1" applyFill="1" applyBorder="1" applyAlignment="1" applyProtection="1">
      <alignment horizontal="center" vertical="center"/>
    </xf>
    <xf numFmtId="49" fontId="45" fillId="0" borderId="59" xfId="2" applyNumberFormat="1" applyFont="1" applyFill="1" applyBorder="1" applyAlignment="1" applyProtection="1">
      <alignment horizontal="center" vertical="center"/>
    </xf>
    <xf numFmtId="49" fontId="45" fillId="0" borderId="60" xfId="2" applyNumberFormat="1" applyFont="1" applyFill="1" applyBorder="1" applyAlignment="1" applyProtection="1">
      <alignment horizontal="center" vertical="center"/>
    </xf>
    <xf numFmtId="49" fontId="45" fillId="0" borderId="61" xfId="2" applyNumberFormat="1" applyFont="1" applyFill="1" applyBorder="1" applyAlignment="1" applyProtection="1">
      <alignment horizontal="center" vertical="center"/>
    </xf>
    <xf numFmtId="49" fontId="44" fillId="6" borderId="62" xfId="2" applyNumberFormat="1" applyFont="1" applyFill="1" applyBorder="1" applyAlignment="1" applyProtection="1">
      <alignment horizontal="left" vertical="center"/>
    </xf>
    <xf numFmtId="49" fontId="45" fillId="6" borderId="63" xfId="2" applyNumberFormat="1" applyFont="1" applyFill="1" applyBorder="1" applyAlignment="1" applyProtection="1">
      <alignment horizontal="left" vertical="center"/>
    </xf>
    <xf numFmtId="49" fontId="44" fillId="6" borderId="63" xfId="2" applyNumberFormat="1" applyFont="1" applyFill="1" applyBorder="1" applyAlignment="1" applyProtection="1">
      <alignment horizontal="left" vertical="center"/>
    </xf>
    <xf numFmtId="4" fontId="45" fillId="6" borderId="63" xfId="2" applyNumberFormat="1" applyFont="1" applyFill="1" applyBorder="1" applyAlignment="1" applyProtection="1">
      <alignment horizontal="right" vertical="center"/>
    </xf>
    <xf numFmtId="4" fontId="45" fillId="6" borderId="0" xfId="2" applyNumberFormat="1" applyFont="1" applyFill="1" applyBorder="1" applyAlignment="1" applyProtection="1">
      <alignment horizontal="right" vertical="center"/>
    </xf>
    <xf numFmtId="49" fontId="44" fillId="0" borderId="34" xfId="2" applyNumberFormat="1" applyFont="1" applyFill="1" applyBorder="1" applyAlignment="1" applyProtection="1">
      <alignment horizontal="left" vertical="center"/>
    </xf>
    <xf numFmtId="4" fontId="44" fillId="0" borderId="0" xfId="2" applyNumberFormat="1" applyFont="1" applyFill="1" applyBorder="1" applyAlignment="1" applyProtection="1">
      <alignment horizontal="right" vertical="center"/>
    </xf>
    <xf numFmtId="49" fontId="44" fillId="0" borderId="0" xfId="2" applyNumberFormat="1" applyFont="1" applyFill="1" applyBorder="1" applyAlignment="1" applyProtection="1">
      <alignment horizontal="right" vertical="center"/>
    </xf>
    <xf numFmtId="49" fontId="44" fillId="6" borderId="34" xfId="2" applyNumberFormat="1" applyFont="1" applyFill="1" applyBorder="1" applyAlignment="1" applyProtection="1">
      <alignment horizontal="left" vertical="center"/>
    </xf>
    <xf numFmtId="49" fontId="45" fillId="6" borderId="0" xfId="2" applyNumberFormat="1" applyFont="1" applyFill="1" applyBorder="1" applyAlignment="1" applyProtection="1">
      <alignment horizontal="left" vertical="center"/>
    </xf>
    <xf numFmtId="49" fontId="44" fillId="6" borderId="0" xfId="2" applyNumberFormat="1" applyFont="1" applyFill="1" applyBorder="1" applyAlignment="1" applyProtection="1">
      <alignment horizontal="left" vertical="center"/>
    </xf>
    <xf numFmtId="49" fontId="44" fillId="0" borderId="39" xfId="2" applyNumberFormat="1" applyFont="1" applyFill="1" applyBorder="1" applyAlignment="1" applyProtection="1">
      <alignment horizontal="left" vertical="center"/>
    </xf>
    <xf numFmtId="49" fontId="44" fillId="0" borderId="40" xfId="2" applyNumberFormat="1" applyFont="1" applyFill="1" applyBorder="1" applyAlignment="1" applyProtection="1">
      <alignment horizontal="left" vertical="center"/>
    </xf>
    <xf numFmtId="4" fontId="44" fillId="0" borderId="40" xfId="2" applyNumberFormat="1" applyFont="1" applyFill="1" applyBorder="1" applyAlignment="1" applyProtection="1">
      <alignment horizontal="right" vertical="center"/>
    </xf>
    <xf numFmtId="0" fontId="44" fillId="0" borderId="33" xfId="2" applyNumberFormat="1" applyFont="1" applyFill="1" applyBorder="1" applyAlignment="1" applyProtection="1">
      <alignment vertical="center"/>
    </xf>
    <xf numFmtId="4" fontId="45" fillId="0" borderId="33" xfId="2" applyNumberFormat="1" applyFont="1" applyFill="1" applyBorder="1" applyAlignment="1" applyProtection="1">
      <alignment horizontal="right" vertical="center"/>
    </xf>
    <xf numFmtId="49" fontId="46" fillId="0" borderId="0" xfId="2" applyNumberFormat="1" applyFont="1" applyFill="1" applyBorder="1" applyAlignment="1" applyProtection="1">
      <alignment horizontal="left" vertical="center"/>
    </xf>
    <xf numFmtId="4" fontId="44" fillId="4" borderId="0" xfId="2" applyNumberFormat="1" applyFont="1" applyFill="1" applyBorder="1" applyAlignment="1" applyProtection="1">
      <alignment horizontal="right" vertical="center"/>
    </xf>
    <xf numFmtId="4" fontId="44" fillId="4" borderId="40" xfId="2" applyNumberFormat="1" applyFont="1" applyFill="1" applyBorder="1" applyAlignment="1" applyProtection="1">
      <alignment horizontal="right" vertical="center"/>
    </xf>
    <xf numFmtId="0" fontId="3" fillId="3" borderId="0" xfId="0" applyFont="1" applyFill="1" applyAlignment="1">
      <alignment horizontal="left" wrapText="1"/>
    </xf>
    <xf numFmtId="4" fontId="13" fillId="0" borderId="16" xfId="0" applyNumberFormat="1" applyFont="1" applyBorder="1" applyAlignment="1">
      <alignment horizontal="right" vertical="center" indent="1"/>
    </xf>
    <xf numFmtId="4" fontId="13" fillId="0" borderId="23" xfId="0" applyNumberFormat="1" applyFont="1" applyBorder="1" applyAlignment="1">
      <alignment horizontal="right" vertical="center" indent="1"/>
    </xf>
    <xf numFmtId="3" fontId="13" fillId="0" borderId="16" xfId="0" applyNumberFormat="1" applyFont="1" applyBorder="1" applyAlignment="1">
      <alignment horizontal="right" vertical="center" indent="1"/>
    </xf>
    <xf numFmtId="3" fontId="13" fillId="0" borderId="30" xfId="0" applyNumberFormat="1" applyFont="1" applyBorder="1" applyAlignment="1">
      <alignment horizontal="right" vertical="center" indent="1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49" fontId="6" fillId="3" borderId="12" xfId="0" applyNumberFormat="1" applyFont="1" applyFill="1" applyBorder="1" applyAlignment="1">
      <alignment horizontal="left" vertical="center" wrapText="1"/>
    </xf>
    <xf numFmtId="0" fontId="0" fillId="3" borderId="12" xfId="0" applyFill="1" applyBorder="1" applyAlignment="1">
      <alignment wrapText="1"/>
    </xf>
    <xf numFmtId="0" fontId="0" fillId="3" borderId="13" xfId="0" applyFill="1" applyBorder="1" applyAlignment="1">
      <alignment wrapText="1"/>
    </xf>
    <xf numFmtId="0" fontId="8" fillId="4" borderId="12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3" fontId="13" fillId="0" borderId="23" xfId="0" applyNumberFormat="1" applyFont="1" applyBorder="1" applyAlignment="1">
      <alignment horizontal="right" vertical="center" indent="1"/>
    </xf>
    <xf numFmtId="0" fontId="8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3" fontId="11" fillId="0" borderId="12" xfId="0" applyNumberFormat="1" applyFont="1" applyBorder="1" applyAlignment="1">
      <alignment horizontal="righ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3" fontId="11" fillId="0" borderId="16" xfId="0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0" fontId="0" fillId="0" borderId="8" xfId="0" applyBorder="1" applyAlignment="1">
      <alignment horizontal="right" inden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1" fontId="0" fillId="0" borderId="6" xfId="0" applyNumberFormat="1" applyBorder="1" applyAlignment="1">
      <alignment horizontal="right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3" fontId="12" fillId="3" borderId="20" xfId="0" applyNumberFormat="1" applyFont="1" applyFill="1" applyBorder="1" applyAlignment="1">
      <alignment horizontal="right" vertical="center"/>
    </xf>
    <xf numFmtId="3" fontId="11" fillId="0" borderId="16" xfId="0" applyNumberFormat="1" applyFont="1" applyBorder="1" applyAlignment="1">
      <alignment horizontal="right" vertical="center" indent="1"/>
    </xf>
    <xf numFmtId="3" fontId="11" fillId="0" borderId="23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1" fillId="0" borderId="23" xfId="0" applyNumberFormat="1" applyFont="1" applyBorder="1" applyAlignment="1">
      <alignment horizontal="right" vertical="center" indent="1"/>
    </xf>
    <xf numFmtId="3" fontId="11" fillId="0" borderId="30" xfId="0" applyNumberFormat="1" applyFont="1" applyBorder="1" applyAlignment="1">
      <alignment horizontal="right" vertical="center" indent="1"/>
    </xf>
    <xf numFmtId="3" fontId="11" fillId="0" borderId="16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" fillId="0" borderId="10" xfId="0" applyNumberFormat="1" applyFont="1" applyBorder="1" applyAlignment="1">
      <alignment vertical="center" wrapText="1"/>
    </xf>
    <xf numFmtId="4" fontId="0" fillId="0" borderId="10" xfId="0" applyNumberFormat="1" applyBorder="1" applyAlignment="1">
      <alignment vertical="center" wrapText="1"/>
    </xf>
    <xf numFmtId="0" fontId="0" fillId="0" borderId="12" xfId="0" applyBorder="1" applyAlignment="1">
      <alignment horizontal="center" wrapText="1"/>
    </xf>
    <xf numFmtId="4" fontId="8" fillId="0" borderId="10" xfId="0" applyNumberFormat="1" applyFont="1" applyBorder="1" applyAlignment="1">
      <alignment vertical="center" wrapText="1"/>
    </xf>
    <xf numFmtId="4" fontId="0" fillId="3" borderId="16" xfId="0" applyNumberFormat="1" applyFill="1" applyBorder="1" applyAlignment="1">
      <alignment vertical="center"/>
    </xf>
    <xf numFmtId="4" fontId="0" fillId="3" borderId="10" xfId="0" applyNumberFormat="1" applyFill="1" applyBorder="1" applyAlignment="1">
      <alignment vertical="center"/>
    </xf>
    <xf numFmtId="4" fontId="0" fillId="3" borderId="23" xfId="0" applyNumberFormat="1" applyFill="1" applyBorder="1" applyAlignment="1">
      <alignment vertical="center"/>
    </xf>
    <xf numFmtId="4" fontId="1" fillId="0" borderId="16" xfId="0" applyNumberFormat="1" applyFon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4" fontId="5" fillId="3" borderId="16" xfId="0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vertical="center"/>
    </xf>
    <xf numFmtId="4" fontId="5" fillId="3" borderId="23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0" xfId="0" applyNumberFormat="1" applyBorder="1" applyAlignment="1">
      <alignment vertical="center" shrinkToFit="1"/>
    </xf>
    <xf numFmtId="49" fontId="0" fillId="0" borderId="23" xfId="0" applyNumberFormat="1" applyBorder="1" applyAlignment="1">
      <alignment vertical="center" shrinkToFit="1"/>
    </xf>
    <xf numFmtId="0" fontId="18" fillId="0" borderId="12" xfId="0" applyNumberFormat="1" applyFont="1" applyBorder="1" applyAlignment="1">
      <alignment horizontal="left" vertical="top" wrapText="1"/>
    </xf>
    <xf numFmtId="0" fontId="18" fillId="0" borderId="12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0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3" xfId="0" applyBorder="1" applyAlignment="1">
      <alignment vertical="center"/>
    </xf>
    <xf numFmtId="49" fontId="0" fillId="3" borderId="10" xfId="0" applyNumberForma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26" fillId="0" borderId="0" xfId="5" applyFont="1" applyAlignment="1">
      <alignment horizontal="left" vertical="center" wrapText="1"/>
    </xf>
    <xf numFmtId="0" fontId="22" fillId="0" borderId="0" xfId="5" applyFont="1" applyAlignment="1">
      <alignment vertical="center"/>
    </xf>
    <xf numFmtId="0" fontId="25" fillId="0" borderId="0" xfId="5" applyFont="1" applyAlignment="1">
      <alignment horizontal="left" vertical="center" wrapText="1"/>
    </xf>
    <xf numFmtId="0" fontId="25" fillId="0" borderId="0" xfId="5" applyFont="1" applyAlignment="1">
      <alignment horizontal="left" vertical="center"/>
    </xf>
    <xf numFmtId="0" fontId="23" fillId="2" borderId="0" xfId="5" applyFont="1" applyFill="1" applyAlignment="1">
      <alignment horizontal="center" vertical="center"/>
    </xf>
    <xf numFmtId="0" fontId="22" fillId="0" borderId="0" xfId="5"/>
    <xf numFmtId="0" fontId="22" fillId="0" borderId="0" xfId="5" applyFont="1" applyAlignment="1">
      <alignment horizontal="left" vertical="center"/>
    </xf>
    <xf numFmtId="0" fontId="22" fillId="0" borderId="0" xfId="5" applyFont="1" applyAlignment="1">
      <alignment horizontal="left" vertical="center" wrapText="1"/>
    </xf>
    <xf numFmtId="0" fontId="26" fillId="0" borderId="0" xfId="4" applyFont="1" applyAlignment="1">
      <alignment horizontal="left" vertical="center" wrapText="1"/>
    </xf>
    <xf numFmtId="0" fontId="22" fillId="0" borderId="0" xfId="4" applyFont="1" applyAlignment="1">
      <alignment vertical="center"/>
    </xf>
    <xf numFmtId="0" fontId="25" fillId="0" borderId="0" xfId="4" applyFont="1" applyAlignment="1">
      <alignment horizontal="left" vertical="center" wrapText="1"/>
    </xf>
    <xf numFmtId="0" fontId="25" fillId="0" borderId="0" xfId="4" applyFont="1" applyAlignment="1">
      <alignment horizontal="left" vertical="center"/>
    </xf>
    <xf numFmtId="0" fontId="23" fillId="2" borderId="0" xfId="4" applyFont="1" applyFill="1" applyAlignment="1">
      <alignment horizontal="center" vertical="center"/>
    </xf>
    <xf numFmtId="0" fontId="22" fillId="0" borderId="0" xfId="4"/>
    <xf numFmtId="0" fontId="22" fillId="0" borderId="0" xfId="4" applyFont="1" applyAlignment="1">
      <alignment horizontal="left" vertical="center"/>
    </xf>
    <xf numFmtId="0" fontId="22" fillId="0" borderId="0" xfId="4" applyFont="1" applyAlignment="1">
      <alignment horizontal="left" vertical="center" wrapText="1"/>
    </xf>
    <xf numFmtId="49" fontId="44" fillId="0" borderId="40" xfId="2" applyNumberFormat="1" applyFont="1" applyFill="1" applyBorder="1" applyAlignment="1" applyProtection="1">
      <alignment horizontal="left" vertical="center"/>
    </xf>
    <xf numFmtId="49" fontId="45" fillId="0" borderId="33" xfId="2" applyNumberFormat="1" applyFont="1" applyFill="1" applyBorder="1" applyAlignment="1" applyProtection="1">
      <alignment horizontal="left" vertical="center"/>
    </xf>
    <xf numFmtId="0" fontId="44" fillId="0" borderId="0" xfId="2" applyNumberFormat="1" applyFont="1" applyFill="1" applyBorder="1" applyAlignment="1" applyProtection="1">
      <alignment horizontal="left" vertical="center" wrapText="1"/>
    </xf>
    <xf numFmtId="49" fontId="45" fillId="6" borderId="0" xfId="2" applyNumberFormat="1" applyFont="1" applyFill="1" applyBorder="1" applyAlignment="1" applyProtection="1">
      <alignment horizontal="left" vertical="center"/>
    </xf>
    <xf numFmtId="49" fontId="44" fillId="0" borderId="0" xfId="2" applyNumberFormat="1" applyFont="1" applyFill="1" applyBorder="1" applyAlignment="1" applyProtection="1">
      <alignment horizontal="left" vertical="center"/>
    </xf>
    <xf numFmtId="49" fontId="44" fillId="0" borderId="0" xfId="2" applyNumberFormat="1" applyFont="1" applyFill="1" applyBorder="1" applyAlignment="1" applyProtection="1">
      <alignment horizontal="left" vertical="center" wrapText="1"/>
    </xf>
    <xf numFmtId="49" fontId="44" fillId="0" borderId="71" xfId="2" applyNumberFormat="1" applyFont="1" applyFill="1" applyBorder="1" applyAlignment="1" applyProtection="1">
      <alignment horizontal="left" vertical="center"/>
    </xf>
    <xf numFmtId="49" fontId="45" fillId="0" borderId="53" xfId="2" applyNumberFormat="1" applyFont="1" applyFill="1" applyBorder="1" applyAlignment="1" applyProtection="1">
      <alignment horizontal="left" vertical="center"/>
    </xf>
    <xf numFmtId="49" fontId="45" fillId="0" borderId="72" xfId="2" applyNumberFormat="1" applyFont="1" applyFill="1" applyBorder="1" applyAlignment="1" applyProtection="1">
      <alignment horizontal="center" vertical="center"/>
    </xf>
    <xf numFmtId="49" fontId="45" fillId="0" borderId="57" xfId="2" applyNumberFormat="1" applyFont="1" applyFill="1" applyBorder="1" applyAlignment="1" applyProtection="1">
      <alignment horizontal="left" vertical="center"/>
    </xf>
    <xf numFmtId="49" fontId="45" fillId="6" borderId="63" xfId="2" applyNumberFormat="1" applyFont="1" applyFill="1" applyBorder="1" applyAlignment="1" applyProtection="1">
      <alignment horizontal="left" vertical="center"/>
    </xf>
    <xf numFmtId="0" fontId="44" fillId="0" borderId="70" xfId="2" applyNumberFormat="1" applyFont="1" applyFill="1" applyBorder="1" applyAlignment="1" applyProtection="1">
      <alignment horizontal="left" vertical="center" wrapText="1"/>
    </xf>
    <xf numFmtId="49" fontId="44" fillId="0" borderId="70" xfId="2" applyNumberFormat="1" applyFont="1" applyFill="1" applyBorder="1" applyAlignment="1" applyProtection="1">
      <alignment horizontal="left" vertical="center"/>
    </xf>
    <xf numFmtId="0" fontId="44" fillId="0" borderId="0" xfId="2" applyNumberFormat="1" applyFont="1" applyFill="1" applyBorder="1" applyAlignment="1" applyProtection="1">
      <alignment horizontal="left" vertical="center"/>
    </xf>
    <xf numFmtId="0" fontId="44" fillId="0" borderId="69" xfId="2" applyNumberFormat="1" applyFont="1" applyFill="1" applyBorder="1" applyAlignment="1" applyProtection="1">
      <alignment horizontal="left" vertical="center"/>
    </xf>
    <xf numFmtId="49" fontId="44" fillId="0" borderId="68" xfId="2" applyNumberFormat="1" applyFont="1" applyFill="1" applyBorder="1" applyAlignment="1" applyProtection="1">
      <alignment horizontal="left" vertical="center"/>
    </xf>
    <xf numFmtId="0" fontId="44" fillId="0" borderId="34" xfId="2" applyNumberFormat="1" applyFont="1" applyFill="1" applyBorder="1" applyAlignment="1" applyProtection="1">
      <alignment horizontal="left" vertical="center" wrapText="1"/>
    </xf>
    <xf numFmtId="49" fontId="43" fillId="0" borderId="40" xfId="2" applyNumberFormat="1" applyFont="1" applyFill="1" applyBorder="1" applyAlignment="1" applyProtection="1">
      <alignment horizontal="center"/>
    </xf>
    <xf numFmtId="0" fontId="44" fillId="0" borderId="32" xfId="2" applyNumberFormat="1" applyFont="1" applyFill="1" applyBorder="1" applyAlignment="1" applyProtection="1">
      <alignment horizontal="left" vertical="center" wrapText="1"/>
    </xf>
    <xf numFmtId="0" fontId="45" fillId="0" borderId="33" xfId="2" applyNumberFormat="1" applyFont="1" applyFill="1" applyBorder="1" applyAlignment="1" applyProtection="1">
      <alignment horizontal="left" vertical="center" wrapText="1"/>
    </xf>
    <xf numFmtId="49" fontId="44" fillId="0" borderId="33" xfId="2" applyNumberFormat="1" applyFont="1" applyFill="1" applyBorder="1" applyAlignment="1" applyProtection="1">
      <alignment horizontal="left" vertical="center"/>
    </xf>
    <xf numFmtId="0" fontId="44" fillId="0" borderId="33" xfId="2" applyNumberFormat="1" applyFont="1" applyFill="1" applyBorder="1" applyAlignment="1" applyProtection="1">
      <alignment horizontal="left" vertical="center"/>
    </xf>
    <xf numFmtId="49" fontId="44" fillId="0" borderId="67" xfId="2" applyNumberFormat="1" applyFont="1" applyFill="1" applyBorder="1" applyAlignment="1" applyProtection="1">
      <alignment horizontal="left" vertical="center"/>
    </xf>
  </cellXfs>
  <cellStyles count="7">
    <cellStyle name="normální" xfId="0" builtinId="0"/>
    <cellStyle name="normální 2" xfId="1"/>
    <cellStyle name="normální_byt-MS_plynROZPOCET" xfId="2"/>
    <cellStyle name="normální_BYT-ROZPOCET_EI" xfId="3"/>
    <cellStyle name="normální_Oprava bytu MŠ Karásek Praha - vytápění_rozpočet" xfId="4"/>
    <cellStyle name="normální_Oprava bytu MŠ Karásek Praha - ZTI_rozpočet" xfId="5"/>
    <cellStyle name="normální_Prst A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409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180975</xdr:colOff>
      <xdr:row>0</xdr:row>
      <xdr:rowOff>885825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8858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&#345;&#237;stavba%20Z&#352;%20Kamenn&#253;%20&#218;jezd%20-%20soupis%20prac&#23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prava%20bytu%20M&#352;%20Kar&#225;sek%20Praha%20-%20ZTI_rozpo&#269;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prava%20bytu%20M&#352;%20Kar&#225;sek%20Praha%20-%20vyt&#225;p&#283;n&#237;_rozpo&#269;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kyny pro vyplnění"/>
      <sheetName val="Stavba"/>
      <sheetName val="VzorPolozky"/>
      <sheetName val="OVN"/>
      <sheetName val="SO 01 - Stavební část"/>
      <sheetName val="SO 01 ZTI"/>
      <sheetName val="SO 01 VZT"/>
      <sheetName val="SO 01 ÚT"/>
      <sheetName val="SO 01 EI"/>
      <sheetName val="SO 02"/>
      <sheetName val="SO 03, SO 04"/>
      <sheetName val="SO 06 - Zpev.plochy"/>
      <sheetName val="SO 07 - Stavební část"/>
      <sheetName val="SO 07 ZTI"/>
      <sheetName val="SO 07 VZT"/>
      <sheetName val="SO 07 ÚT"/>
      <sheetName val="SO 07 EI"/>
    </sheetNames>
    <sheetDataSet>
      <sheetData sheetId="0"/>
      <sheetData sheetId="1"/>
      <sheetData sheetId="2"/>
      <sheetData sheetId="3"/>
      <sheetData sheetId="4"/>
      <sheetData sheetId="5">
        <row r="12">
          <cell r="M12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List1"/>
    </sheetNames>
    <sheetDataSet>
      <sheetData sheetId="0">
        <row r="6">
          <cell r="K6" t="str">
            <v>Oprava bytu MŠ Karásek</v>
          </cell>
        </row>
        <row r="8">
          <cell r="AN8" t="str">
            <v>18. 6. 2024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List1"/>
    </sheetNames>
    <sheetDataSet>
      <sheetData sheetId="0">
        <row r="6">
          <cell r="K6" t="str">
            <v>Oprava bytu MŠ Karásek</v>
          </cell>
        </row>
        <row r="8">
          <cell r="AN8" t="str">
            <v>18. 6. 2024</v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1411</v>
      </c>
    </row>
    <row r="2" spans="1:7" ht="57.75" customHeight="1">
      <c r="A2" s="521" t="s">
        <v>1412</v>
      </c>
      <c r="B2" s="521"/>
      <c r="C2" s="521"/>
      <c r="D2" s="521"/>
      <c r="E2" s="521"/>
      <c r="F2" s="521"/>
      <c r="G2" s="521"/>
    </row>
  </sheetData>
  <sheetProtection sheet="1" formatRows="0"/>
  <mergeCells count="1">
    <mergeCell ref="A2:G2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89"/>
  <sheetViews>
    <sheetView showGridLines="0" tabSelected="1" topLeftCell="B1" zoomScaleNormal="100" zoomScaleSheetLayoutView="75" workbookViewId="0">
      <selection activeCell="C6" sqref="C6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3" t="s">
        <v>1409</v>
      </c>
      <c r="B1" s="526" t="s">
        <v>1375</v>
      </c>
      <c r="C1" s="527"/>
      <c r="D1" s="527"/>
      <c r="E1" s="527"/>
      <c r="F1" s="527"/>
      <c r="G1" s="527"/>
      <c r="H1" s="527"/>
      <c r="I1" s="527"/>
      <c r="J1" s="528"/>
    </row>
    <row r="2" spans="1:15" ht="36" customHeight="1">
      <c r="A2" s="2"/>
      <c r="B2" s="73" t="s">
        <v>1395</v>
      </c>
      <c r="C2" s="74"/>
      <c r="D2" s="75" t="s">
        <v>1418</v>
      </c>
      <c r="E2" s="531" t="s">
        <v>1419</v>
      </c>
      <c r="F2" s="532"/>
      <c r="G2" s="532"/>
      <c r="H2" s="532"/>
      <c r="I2" s="532"/>
      <c r="J2" s="533"/>
      <c r="O2" s="1"/>
    </row>
    <row r="3" spans="1:15" ht="27" customHeight="1">
      <c r="A3" s="2"/>
      <c r="B3" s="76" t="s">
        <v>1416</v>
      </c>
      <c r="C3" s="74"/>
      <c r="D3" s="77" t="s">
        <v>1414</v>
      </c>
      <c r="E3" s="544"/>
      <c r="F3" s="545"/>
      <c r="G3" s="545"/>
      <c r="H3" s="545"/>
      <c r="I3" s="545"/>
      <c r="J3" s="546"/>
    </row>
    <row r="4" spans="1:15" ht="23.25" customHeight="1">
      <c r="A4" s="72">
        <v>2596</v>
      </c>
      <c r="B4" s="78" t="s">
        <v>1417</v>
      </c>
      <c r="C4" s="79"/>
      <c r="D4" s="80" t="s">
        <v>1414</v>
      </c>
      <c r="E4" s="536"/>
      <c r="F4" s="537"/>
      <c r="G4" s="537"/>
      <c r="H4" s="537"/>
      <c r="I4" s="537"/>
      <c r="J4" s="538"/>
    </row>
    <row r="5" spans="1:15" ht="24" customHeight="1">
      <c r="A5" s="2"/>
      <c r="B5" s="31" t="s">
        <v>1394</v>
      </c>
      <c r="D5" s="540"/>
      <c r="E5" s="541"/>
      <c r="F5" s="541"/>
      <c r="G5" s="541"/>
      <c r="H5" s="18" t="s">
        <v>1413</v>
      </c>
      <c r="I5" s="22"/>
      <c r="J5" s="8"/>
    </row>
    <row r="6" spans="1:15" ht="15.75" customHeight="1">
      <c r="A6" s="2"/>
      <c r="B6" s="28"/>
      <c r="C6" s="51"/>
      <c r="D6" s="555"/>
      <c r="E6" s="556"/>
      <c r="F6" s="556"/>
      <c r="G6" s="556"/>
      <c r="H6" s="18" t="s">
        <v>1407</v>
      </c>
      <c r="I6" s="22"/>
      <c r="J6" s="8"/>
    </row>
    <row r="7" spans="1:15" ht="15.75" customHeight="1">
      <c r="A7" s="2"/>
      <c r="B7" s="29"/>
      <c r="C7" s="52"/>
      <c r="D7" s="49"/>
      <c r="E7" s="542"/>
      <c r="F7" s="543"/>
      <c r="G7" s="543"/>
      <c r="H7" s="24"/>
      <c r="I7" s="23"/>
      <c r="J7" s="33"/>
    </row>
    <row r="8" spans="1:15" ht="24" hidden="1" customHeight="1">
      <c r="A8" s="2"/>
      <c r="B8" s="31" t="s">
        <v>1392</v>
      </c>
      <c r="D8" s="47"/>
      <c r="H8" s="18" t="s">
        <v>1413</v>
      </c>
      <c r="I8" s="22"/>
      <c r="J8" s="8"/>
    </row>
    <row r="9" spans="1:15" ht="15.75" hidden="1" customHeight="1">
      <c r="A9" s="2"/>
      <c r="B9" s="2"/>
      <c r="D9" s="47"/>
      <c r="H9" s="18" t="s">
        <v>1407</v>
      </c>
      <c r="I9" s="22"/>
      <c r="J9" s="8"/>
    </row>
    <row r="10" spans="1:15" ht="15.75" hidden="1" customHeight="1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>
      <c r="A11" s="2"/>
      <c r="B11" s="31" t="s">
        <v>1391</v>
      </c>
      <c r="D11" s="534"/>
      <c r="E11" s="534"/>
      <c r="F11" s="534"/>
      <c r="G11" s="534"/>
      <c r="H11" s="18" t="s">
        <v>1413</v>
      </c>
      <c r="I11" s="82"/>
      <c r="J11" s="8"/>
    </row>
    <row r="12" spans="1:15" ht="15.75" customHeight="1">
      <c r="A12" s="2"/>
      <c r="B12" s="28"/>
      <c r="C12" s="51"/>
      <c r="D12" s="548"/>
      <c r="E12" s="548"/>
      <c r="F12" s="548"/>
      <c r="G12" s="548"/>
      <c r="H12" s="18" t="s">
        <v>1407</v>
      </c>
      <c r="I12" s="82"/>
      <c r="J12" s="8"/>
    </row>
    <row r="13" spans="1:15" ht="15.75" customHeight="1">
      <c r="A13" s="2"/>
      <c r="B13" s="29"/>
      <c r="C13" s="52"/>
      <c r="D13" s="81"/>
      <c r="E13" s="552"/>
      <c r="F13" s="553"/>
      <c r="G13" s="553"/>
      <c r="H13" s="19"/>
      <c r="I13" s="23"/>
      <c r="J13" s="33"/>
    </row>
    <row r="14" spans="1:15" ht="21" customHeight="1">
      <c r="A14" s="2"/>
      <c r="B14" s="39" t="s">
        <v>1393</v>
      </c>
      <c r="C14" s="54"/>
      <c r="D14" s="55"/>
      <c r="E14" s="56"/>
      <c r="F14" s="40"/>
      <c r="G14" s="40"/>
      <c r="H14" s="41"/>
      <c r="I14" s="40"/>
      <c r="J14" s="42"/>
    </row>
    <row r="15" spans="1:15" ht="32.25" customHeight="1">
      <c r="A15" s="2"/>
      <c r="B15" s="34" t="s">
        <v>1405</v>
      </c>
      <c r="C15" s="57"/>
      <c r="D15" s="50"/>
      <c r="E15" s="554"/>
      <c r="F15" s="554"/>
      <c r="G15" s="535"/>
      <c r="H15" s="535"/>
      <c r="I15" s="535" t="s">
        <v>1402</v>
      </c>
      <c r="J15" s="551"/>
    </row>
    <row r="16" spans="1:15" ht="23.25" customHeight="1">
      <c r="A16" s="126" t="s">
        <v>1397</v>
      </c>
      <c r="B16" s="36" t="s">
        <v>1397</v>
      </c>
      <c r="C16" s="58"/>
      <c r="D16" s="59"/>
      <c r="E16" s="522"/>
      <c r="F16" s="523"/>
      <c r="G16" s="524"/>
      <c r="H16" s="539"/>
      <c r="I16" s="524">
        <f>I60+I61+I62+I63+I64+I65+I66+I67+I68</f>
        <v>0</v>
      </c>
      <c r="J16" s="525"/>
    </row>
    <row r="17" spans="1:10" ht="23.25" customHeight="1">
      <c r="A17" s="126" t="s">
        <v>1398</v>
      </c>
      <c r="B17" s="36" t="s">
        <v>1398</v>
      </c>
      <c r="C17" s="58"/>
      <c r="D17" s="59"/>
      <c r="E17" s="522"/>
      <c r="F17" s="523"/>
      <c r="G17" s="524"/>
      <c r="H17" s="539"/>
      <c r="I17" s="524">
        <f>SUMIF(F60:F81,A17,I60:I81)</f>
        <v>0</v>
      </c>
      <c r="J17" s="525"/>
    </row>
    <row r="18" spans="1:10" ht="23.25" customHeight="1">
      <c r="A18" s="126" t="s">
        <v>1399</v>
      </c>
      <c r="B18" s="36" t="s">
        <v>1399</v>
      </c>
      <c r="C18" s="58"/>
      <c r="D18" s="59"/>
      <c r="E18" s="522"/>
      <c r="F18" s="523"/>
      <c r="G18" s="524"/>
      <c r="H18" s="539"/>
      <c r="I18" s="524">
        <f>I82+I83+I84+I85</f>
        <v>0</v>
      </c>
      <c r="J18" s="525"/>
    </row>
    <row r="19" spans="1:10" ht="23.25" customHeight="1">
      <c r="A19" s="126" t="s">
        <v>1444</v>
      </c>
      <c r="B19" s="36" t="s">
        <v>1400</v>
      </c>
      <c r="C19" s="58"/>
      <c r="D19" s="59"/>
      <c r="E19" s="522"/>
      <c r="F19" s="523"/>
      <c r="G19" s="524"/>
      <c r="H19" s="539"/>
      <c r="I19" s="524">
        <f>I70</f>
        <v>0</v>
      </c>
      <c r="J19" s="525"/>
    </row>
    <row r="20" spans="1:10" ht="23.25" customHeight="1">
      <c r="A20" s="126" t="s">
        <v>1443</v>
      </c>
      <c r="B20" s="36" t="s">
        <v>1401</v>
      </c>
      <c r="C20" s="58"/>
      <c r="D20" s="59"/>
      <c r="E20" s="522"/>
      <c r="F20" s="523"/>
      <c r="G20" s="524"/>
      <c r="H20" s="539"/>
      <c r="I20" s="524">
        <f>I69</f>
        <v>0</v>
      </c>
      <c r="J20" s="525"/>
    </row>
    <row r="21" spans="1:10" ht="23.25" customHeight="1">
      <c r="A21" s="2"/>
      <c r="B21" s="44" t="s">
        <v>1402</v>
      </c>
      <c r="C21" s="60"/>
      <c r="D21" s="61"/>
      <c r="E21" s="560"/>
      <c r="F21" s="561"/>
      <c r="G21" s="558"/>
      <c r="H21" s="559"/>
      <c r="I21" s="558">
        <f>SUM(I16:J20)</f>
        <v>0</v>
      </c>
      <c r="J21" s="562"/>
    </row>
    <row r="22" spans="1:10" ht="33" customHeight="1">
      <c r="A22" s="2"/>
      <c r="B22" s="38" t="s">
        <v>1406</v>
      </c>
      <c r="C22" s="58"/>
      <c r="D22" s="59"/>
      <c r="E22" s="62"/>
      <c r="F22" s="37"/>
      <c r="G22" s="192"/>
      <c r="H22" s="192"/>
      <c r="I22" s="192"/>
      <c r="J22" s="193"/>
    </row>
    <row r="23" spans="1:10" ht="23.25" customHeight="1">
      <c r="A23" s="2">
        <f ca="1">ZakladDPHSni*SazbaDPH1/100</f>
        <v>0</v>
      </c>
      <c r="B23" s="36" t="s">
        <v>1384</v>
      </c>
      <c r="C23" s="58"/>
      <c r="D23" s="59"/>
      <c r="E23" s="63">
        <v>12</v>
      </c>
      <c r="F23" s="37" t="s">
        <v>1371</v>
      </c>
      <c r="G23" s="549">
        <f>I21</f>
        <v>0</v>
      </c>
      <c r="H23" s="550"/>
      <c r="I23" s="550"/>
      <c r="J23" s="193" t="str">
        <f t="shared" ref="J23:J28" ca="1" si="0">Mena</f>
        <v>CZK</v>
      </c>
    </row>
    <row r="24" spans="1:10" ht="23.25" customHeight="1">
      <c r="A24" s="2">
        <f>(A23-INT(A23))*100</f>
        <v>0</v>
      </c>
      <c r="B24" s="36" t="s">
        <v>1385</v>
      </c>
      <c r="C24" s="58"/>
      <c r="D24" s="59"/>
      <c r="E24" s="63">
        <f ca="1">SazbaDPH1</f>
        <v>12</v>
      </c>
      <c r="F24" s="37" t="s">
        <v>1371</v>
      </c>
      <c r="G24" s="563">
        <f>A23</f>
        <v>0</v>
      </c>
      <c r="H24" s="564"/>
      <c r="I24" s="564"/>
      <c r="J24" s="193" t="str">
        <f t="shared" ca="1" si="0"/>
        <v>CZK</v>
      </c>
    </row>
    <row r="25" spans="1:10" ht="23.25" customHeight="1">
      <c r="A25" s="2">
        <f ca="1">ZakladDPHZakl*SazbaDPH2/100</f>
        <v>0</v>
      </c>
      <c r="B25" s="36" t="s">
        <v>1386</v>
      </c>
      <c r="C25" s="58"/>
      <c r="D25" s="59"/>
      <c r="E25" s="63">
        <v>21</v>
      </c>
      <c r="F25" s="37" t="s">
        <v>1371</v>
      </c>
      <c r="G25" s="549">
        <f ca="1">ZakladDPHZaklVypocet</f>
        <v>0</v>
      </c>
      <c r="H25" s="550"/>
      <c r="I25" s="550"/>
      <c r="J25" s="193" t="str">
        <f t="shared" ca="1" si="0"/>
        <v>CZK</v>
      </c>
    </row>
    <row r="26" spans="1:10" ht="23.25" customHeight="1">
      <c r="A26" s="2">
        <f ca="1">(A25-INT(A25))*100</f>
        <v>0</v>
      </c>
      <c r="B26" s="32" t="s">
        <v>1387</v>
      </c>
      <c r="C26" s="64"/>
      <c r="D26" s="50"/>
      <c r="E26" s="65">
        <f ca="1">SazbaDPH2</f>
        <v>21</v>
      </c>
      <c r="F26" s="30" t="s">
        <v>1371</v>
      </c>
      <c r="G26" s="529">
        <f ca="1">A25</f>
        <v>0</v>
      </c>
      <c r="H26" s="530"/>
      <c r="I26" s="530"/>
      <c r="J26" s="194" t="str">
        <f t="shared" ca="1" si="0"/>
        <v>CZK</v>
      </c>
    </row>
    <row r="27" spans="1:10" ht="23.25" customHeight="1" thickBot="1">
      <c r="A27" s="2">
        <f ca="1">ZakladDPHSni+DPHSni+ZakladDPHZakl+DPHZakl</f>
        <v>0</v>
      </c>
      <c r="B27" s="31" t="s">
        <v>1376</v>
      </c>
      <c r="C27" s="66"/>
      <c r="D27" s="67"/>
      <c r="E27" s="66"/>
      <c r="F27" s="16"/>
      <c r="G27" s="547">
        <f ca="1">CenaCelkem-(ZakladDPHSni+DPHSni+ZakladDPHZakl+DPHZakl)</f>
        <v>0</v>
      </c>
      <c r="H27" s="547"/>
      <c r="I27" s="547"/>
      <c r="J27" s="195" t="str">
        <f t="shared" ca="1" si="0"/>
        <v>CZK</v>
      </c>
    </row>
    <row r="28" spans="1:10" ht="27.75" hidden="1" customHeight="1" thickBot="1">
      <c r="A28" s="2"/>
      <c r="B28" s="108" t="s">
        <v>1396</v>
      </c>
      <c r="C28" s="109"/>
      <c r="D28" s="109"/>
      <c r="E28" s="110"/>
      <c r="F28" s="111"/>
      <c r="G28" s="557">
        <f ca="1">ZakladDPHSniVypocet+ZakladDPHZaklVypocet</f>
        <v>0</v>
      </c>
      <c r="H28" s="557"/>
      <c r="I28" s="557"/>
      <c r="J28" s="196" t="str">
        <f t="shared" ca="1" si="0"/>
        <v>CZK</v>
      </c>
    </row>
    <row r="29" spans="1:10" ht="27.75" customHeight="1" thickBot="1">
      <c r="A29" s="2">
        <f>(A27-INT(A27))*100</f>
        <v>0</v>
      </c>
      <c r="B29" s="108" t="s">
        <v>1408</v>
      </c>
      <c r="C29" s="112"/>
      <c r="D29" s="112"/>
      <c r="E29" s="112"/>
      <c r="F29" s="113"/>
      <c r="G29" s="557">
        <f>A27</f>
        <v>0</v>
      </c>
      <c r="H29" s="557"/>
      <c r="I29" s="557"/>
      <c r="J29" s="197" t="s">
        <v>1422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8" t="s">
        <v>1383</v>
      </c>
      <c r="D32" s="69"/>
      <c r="E32" s="69"/>
      <c r="F32" s="15" t="s">
        <v>1382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0"/>
      <c r="D34" s="567"/>
      <c r="E34" s="568"/>
      <c r="G34" s="569"/>
      <c r="H34" s="570"/>
      <c r="I34" s="570"/>
      <c r="J34" s="25"/>
    </row>
    <row r="35" spans="1:10" ht="12.75" customHeight="1">
      <c r="A35" s="2"/>
      <c r="B35" s="2"/>
      <c r="D35" s="573" t="s">
        <v>1373</v>
      </c>
      <c r="E35" s="573"/>
      <c r="H35" s="10" t="s">
        <v>1374</v>
      </c>
      <c r="J35" s="9"/>
    </row>
    <row r="36" spans="1:10" ht="13.5" customHeight="1" thickBot="1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>
      <c r="B37" s="85" t="s">
        <v>1388</v>
      </c>
      <c r="C37" s="86"/>
      <c r="D37" s="86"/>
      <c r="E37" s="86"/>
      <c r="F37" s="87"/>
      <c r="G37" s="87"/>
      <c r="H37" s="87"/>
      <c r="I37" s="87"/>
      <c r="J37" s="88"/>
    </row>
    <row r="38" spans="1:10" ht="25.5" hidden="1" customHeight="1">
      <c r="A38" s="84" t="s">
        <v>1410</v>
      </c>
      <c r="B38" s="89" t="s">
        <v>1389</v>
      </c>
      <c r="C38" s="90" t="s">
        <v>1377</v>
      </c>
      <c r="D38" s="90"/>
      <c r="E38" s="90"/>
      <c r="F38" s="91" t="str">
        <f>B23</f>
        <v>Základ pro sníženou DPH</v>
      </c>
      <c r="G38" s="91" t="str">
        <f>B25</f>
        <v>Základ pro základní DPH</v>
      </c>
      <c r="H38" s="92" t="s">
        <v>1390</v>
      </c>
      <c r="I38" s="92" t="s">
        <v>1372</v>
      </c>
      <c r="J38" s="93" t="s">
        <v>1371</v>
      </c>
    </row>
    <row r="39" spans="1:10" ht="25.5" hidden="1" customHeight="1">
      <c r="A39" s="84">
        <v>1</v>
      </c>
      <c r="B39" s="94" t="s">
        <v>1420</v>
      </c>
      <c r="C39" s="572"/>
      <c r="D39" s="572"/>
      <c r="E39" s="572"/>
      <c r="F39" s="95">
        <f ca="1">'Stavební část'!AE491</f>
        <v>0</v>
      </c>
      <c r="G39" s="96">
        <f ca="1">'Stavební část'!AF491</f>
        <v>0</v>
      </c>
      <c r="H39" s="97">
        <f ca="1">(F39*SazbaDPH1/100)+(G39*SazbaDPH2/100)</f>
        <v>0</v>
      </c>
      <c r="I39" s="97">
        <f>F39+G39+H39</f>
        <v>0</v>
      </c>
      <c r="J39" s="98" t="str">
        <f ca="1">IF(CenaCelkemVypocet=0,"",I39/CenaCelkemVypocet*100)</f>
        <v/>
      </c>
    </row>
    <row r="40" spans="1:10" ht="25.5" hidden="1" customHeight="1">
      <c r="A40" s="84">
        <v>2</v>
      </c>
      <c r="B40" s="99" t="s">
        <v>1414</v>
      </c>
      <c r="C40" s="574" t="s">
        <v>1415</v>
      </c>
      <c r="D40" s="574"/>
      <c r="E40" s="574"/>
      <c r="F40" s="100">
        <f ca="1">'Stavební část'!AE491</f>
        <v>0</v>
      </c>
      <c r="G40" s="101">
        <f ca="1">'Stavební část'!AF491</f>
        <v>0</v>
      </c>
      <c r="H40" s="101">
        <f ca="1">(F40*SazbaDPH1/100)+(G40*SazbaDPH2/100)</f>
        <v>0</v>
      </c>
      <c r="I40" s="101">
        <f>F40+G40+H40</f>
        <v>0</v>
      </c>
      <c r="J40" s="102" t="str">
        <f ca="1">IF(CenaCelkemVypocet=0,"",I40/CenaCelkemVypocet*100)</f>
        <v/>
      </c>
    </row>
    <row r="41" spans="1:10" ht="25.5" hidden="1" customHeight="1">
      <c r="A41" s="84">
        <v>3</v>
      </c>
      <c r="B41" s="103" t="s">
        <v>1414</v>
      </c>
      <c r="C41" s="572" t="s">
        <v>1415</v>
      </c>
      <c r="D41" s="572"/>
      <c r="E41" s="572"/>
      <c r="F41" s="104">
        <f ca="1">'Stavební část'!AE491</f>
        <v>0</v>
      </c>
      <c r="G41" s="97">
        <f ca="1">'Stavební část'!AF491</f>
        <v>0</v>
      </c>
      <c r="H41" s="97">
        <f ca="1">(F41*SazbaDPH1/100)+(G41*SazbaDPH2/100)</f>
        <v>0</v>
      </c>
      <c r="I41" s="97">
        <f>F41+G41+H41</f>
        <v>0</v>
      </c>
      <c r="J41" s="98" t="str">
        <f ca="1">IF(CenaCelkemVypocet=0,"",I41/CenaCelkemVypocet*100)</f>
        <v/>
      </c>
    </row>
    <row r="42" spans="1:10" ht="25.5" hidden="1" customHeight="1">
      <c r="A42" s="84"/>
      <c r="B42" s="575" t="s">
        <v>1421</v>
      </c>
      <c r="C42" s="576"/>
      <c r="D42" s="576"/>
      <c r="E42" s="577"/>
      <c r="F42" s="105">
        <f>SUMIF(A39:A41,"=1",F39:F41)</f>
        <v>0</v>
      </c>
      <c r="G42" s="106">
        <f>SUMIF(A39:A41,"=1",G39:G41)</f>
        <v>0</v>
      </c>
      <c r="H42" s="106">
        <f>SUMIF(A39:A41,"=1",H39:H41)</f>
        <v>0</v>
      </c>
      <c r="I42" s="106">
        <f>SUMIF(A39:A41,"=1",I39:I41)</f>
        <v>0</v>
      </c>
      <c r="J42" s="107">
        <f>SUMIF(A39:A41,"=1",J39:J41)</f>
        <v>0</v>
      </c>
    </row>
    <row r="43" spans="1:10" ht="25.5" customHeight="1">
      <c r="A43" s="178"/>
      <c r="B43" s="179"/>
      <c r="C43" s="179"/>
      <c r="D43" s="179"/>
      <c r="E43" s="179"/>
      <c r="F43" s="180"/>
      <c r="G43" s="181"/>
      <c r="H43" s="181"/>
      <c r="I43" s="181"/>
      <c r="J43" s="182"/>
    </row>
    <row r="44" spans="1:10" ht="27" customHeight="1">
      <c r="B44" s="85" t="s">
        <v>1388</v>
      </c>
      <c r="C44" s="86"/>
      <c r="D44" s="86"/>
      <c r="E44" s="86"/>
      <c r="F44" s="87"/>
      <c r="G44" s="87"/>
      <c r="H44" s="87"/>
      <c r="I44" s="87"/>
      <c r="J44" s="88"/>
    </row>
    <row r="45" spans="1:10" ht="25.5" customHeight="1">
      <c r="A45" s="84" t="s">
        <v>1410</v>
      </c>
      <c r="B45" s="89" t="s">
        <v>1389</v>
      </c>
      <c r="C45" s="90" t="s">
        <v>1377</v>
      </c>
      <c r="D45" s="90"/>
      <c r="E45" s="90"/>
      <c r="F45" s="91" t="str">
        <f>B23</f>
        <v>Základ pro sníženou DPH</v>
      </c>
      <c r="G45" s="91" t="str">
        <f>B25</f>
        <v>Základ pro základní DPH</v>
      </c>
      <c r="H45" s="92" t="s">
        <v>1390</v>
      </c>
      <c r="I45" s="92" t="s">
        <v>1372</v>
      </c>
      <c r="J45" s="93"/>
    </row>
    <row r="46" spans="1:10" ht="25.5" hidden="1" customHeight="1">
      <c r="A46" s="84">
        <v>1</v>
      </c>
      <c r="B46" s="94" t="s">
        <v>1420</v>
      </c>
      <c r="C46" s="572"/>
      <c r="D46" s="572"/>
      <c r="E46" s="572"/>
      <c r="F46" s="95">
        <f>[2]OVN!AE41+'[2]SO 01 - Stavební část'!AE2154+'[2]SO 06 - Zpev.plochy'!AE299+'[2]SO 07 - Stavební část'!AE577</f>
        <v>0</v>
      </c>
      <c r="G46" s="96">
        <f>[2]OVN!AF41+'[2]SO 01 - Stavební část'!AF2154+'[2]SO 06 - Zpev.plochy'!AF299+'[2]SO 07 - Stavební část'!AF577</f>
        <v>0</v>
      </c>
      <c r="H46" s="97">
        <f ca="1">(F46*SazbaDPH1/100)+(G46*SazbaDPH2/100)</f>
        <v>0</v>
      </c>
      <c r="I46" s="97">
        <f>F46+G46+H46</f>
        <v>0</v>
      </c>
      <c r="J46" s="98"/>
    </row>
    <row r="47" spans="1:10" s="187" customFormat="1" ht="25.5" customHeight="1">
      <c r="A47" s="183">
        <v>2</v>
      </c>
      <c r="B47" s="188">
        <v>1</v>
      </c>
      <c r="C47" s="571" t="s">
        <v>1415</v>
      </c>
      <c r="D47" s="571"/>
      <c r="E47" s="571"/>
      <c r="F47" s="184">
        <f ca="1">'Stavební část'!G491</f>
        <v>0</v>
      </c>
      <c r="G47" s="185">
        <v>0</v>
      </c>
      <c r="H47" s="185">
        <f>F47*0.12</f>
        <v>0</v>
      </c>
      <c r="I47" s="185">
        <f>F47+G47+H47</f>
        <v>0</v>
      </c>
      <c r="J47" s="186"/>
    </row>
    <row r="48" spans="1:10" s="187" customFormat="1" ht="25.5" hidden="1" customHeight="1">
      <c r="A48" s="183"/>
      <c r="B48" s="188"/>
      <c r="C48" s="571"/>
      <c r="D48" s="571"/>
      <c r="E48" s="571"/>
      <c r="F48" s="184"/>
      <c r="G48" s="185"/>
      <c r="H48" s="185"/>
      <c r="I48" s="185"/>
      <c r="J48" s="186"/>
    </row>
    <row r="49" spans="1:10" s="187" customFormat="1" ht="25.5" customHeight="1">
      <c r="A49" s="183">
        <v>2</v>
      </c>
      <c r="B49" s="188">
        <v>2</v>
      </c>
      <c r="C49" s="571" t="s">
        <v>478</v>
      </c>
      <c r="D49" s="571"/>
      <c r="E49" s="571"/>
      <c r="F49" s="184">
        <f ca="1">ZTI!J84</f>
        <v>0</v>
      </c>
      <c r="G49" s="185">
        <v>0</v>
      </c>
      <c r="H49" s="185">
        <f>F49*0.12</f>
        <v>0</v>
      </c>
      <c r="I49" s="185">
        <f>F49+G49+H49</f>
        <v>0</v>
      </c>
      <c r="J49" s="186"/>
    </row>
    <row r="50" spans="1:10" s="187" customFormat="1" ht="25.5" customHeight="1">
      <c r="A50" s="183">
        <v>3</v>
      </c>
      <c r="B50" s="188">
        <v>3</v>
      </c>
      <c r="C50" s="571" t="s">
        <v>479</v>
      </c>
      <c r="D50" s="571"/>
      <c r="E50" s="571"/>
      <c r="F50" s="184">
        <f ca="1">ÚT!J87</f>
        <v>0</v>
      </c>
      <c r="G50" s="185">
        <f>'[2]SO 01 - Stavební část'!G2154</f>
        <v>0</v>
      </c>
      <c r="H50" s="185">
        <f>F50*0.12</f>
        <v>0</v>
      </c>
      <c r="I50" s="185">
        <f>F50+G50+H50</f>
        <v>0</v>
      </c>
      <c r="J50" s="186"/>
    </row>
    <row r="51" spans="1:10" s="187" customFormat="1" ht="25.5" customHeight="1">
      <c r="A51" s="183"/>
      <c r="B51" s="188">
        <v>4</v>
      </c>
      <c r="C51" s="571" t="s">
        <v>480</v>
      </c>
      <c r="D51" s="571"/>
      <c r="E51" s="571"/>
      <c r="F51" s="184">
        <f ca="1">EI!F9</f>
        <v>0</v>
      </c>
      <c r="G51" s="185">
        <f>'[2]SO 01 ZTI'!M12</f>
        <v>0</v>
      </c>
      <c r="H51" s="185">
        <f>F51*0.12</f>
        <v>0</v>
      </c>
      <c r="I51" s="185">
        <f>F51+G51+H51</f>
        <v>0</v>
      </c>
      <c r="J51" s="186"/>
    </row>
    <row r="52" spans="1:10" s="187" customFormat="1" ht="25.5" customHeight="1">
      <c r="A52" s="183"/>
      <c r="B52" s="188">
        <v>5</v>
      </c>
      <c r="C52" s="571" t="s">
        <v>770</v>
      </c>
      <c r="D52" s="571"/>
      <c r="E52" s="571"/>
      <c r="F52" s="184">
        <f ca="1">Plyn!K28</f>
        <v>0</v>
      </c>
      <c r="G52" s="185">
        <v>0</v>
      </c>
      <c r="H52" s="185">
        <f>F52*0.12</f>
        <v>0</v>
      </c>
      <c r="I52" s="185">
        <f>F52+G52+H52</f>
        <v>0</v>
      </c>
      <c r="J52" s="186"/>
    </row>
    <row r="53" spans="1:10" s="187" customFormat="1" ht="25.5" customHeight="1">
      <c r="A53" s="183"/>
      <c r="B53" s="580" t="s">
        <v>1421</v>
      </c>
      <c r="C53" s="581"/>
      <c r="D53" s="581"/>
      <c r="E53" s="582"/>
      <c r="F53" s="189">
        <f>SUM(F47:F52)</f>
        <v>0</v>
      </c>
      <c r="G53" s="190">
        <f>SUM(G47:G51)</f>
        <v>0</v>
      </c>
      <c r="H53" s="190">
        <f>SUM(H47:H52)</f>
        <v>0</v>
      </c>
      <c r="I53" s="190">
        <f>SUM(I47:I52)</f>
        <v>0</v>
      </c>
      <c r="J53" s="191"/>
    </row>
    <row r="57" spans="1:10" ht="15.75">
      <c r="B57" s="114" t="s">
        <v>1423</v>
      </c>
    </row>
    <row r="59" spans="1:10" ht="25.5" customHeight="1">
      <c r="A59" s="116"/>
      <c r="B59" s="118" t="s">
        <v>1389</v>
      </c>
      <c r="C59" s="118" t="s">
        <v>1377</v>
      </c>
      <c r="D59" s="119"/>
      <c r="E59" s="119"/>
      <c r="F59" s="120" t="s">
        <v>1424</v>
      </c>
      <c r="G59" s="120"/>
      <c r="H59" s="120"/>
      <c r="I59" s="120" t="s">
        <v>1402</v>
      </c>
      <c r="J59" s="120"/>
    </row>
    <row r="60" spans="1:10" ht="36.75" customHeight="1">
      <c r="A60" s="117"/>
      <c r="B60" s="121" t="s">
        <v>1425</v>
      </c>
      <c r="C60" s="565" t="s">
        <v>1426</v>
      </c>
      <c r="D60" s="566"/>
      <c r="E60" s="566"/>
      <c r="F60" s="125" t="s">
        <v>1397</v>
      </c>
      <c r="G60" s="122"/>
      <c r="H60" s="122"/>
      <c r="I60" s="198">
        <f ca="1">'Stavební část'!G8</f>
        <v>0</v>
      </c>
      <c r="J60" s="123"/>
    </row>
    <row r="61" spans="1:10" ht="36.75" customHeight="1">
      <c r="A61" s="117"/>
      <c r="B61" s="121" t="s">
        <v>1427</v>
      </c>
      <c r="C61" s="565" t="s">
        <v>1428</v>
      </c>
      <c r="D61" s="566"/>
      <c r="E61" s="566"/>
      <c r="F61" s="125" t="s">
        <v>1397</v>
      </c>
      <c r="G61" s="122"/>
      <c r="H61" s="122"/>
      <c r="I61" s="198">
        <f ca="1">'Stavební část'!G65</f>
        <v>0</v>
      </c>
      <c r="J61" s="123"/>
    </row>
    <row r="62" spans="1:10" ht="36.75" customHeight="1">
      <c r="A62" s="117"/>
      <c r="B62" s="121" t="s">
        <v>1429</v>
      </c>
      <c r="C62" s="565" t="s">
        <v>1430</v>
      </c>
      <c r="D62" s="566"/>
      <c r="E62" s="566"/>
      <c r="F62" s="125" t="s">
        <v>1397</v>
      </c>
      <c r="G62" s="122"/>
      <c r="H62" s="122"/>
      <c r="I62" s="198">
        <f ca="1">'Stavební část'!G122</f>
        <v>0</v>
      </c>
      <c r="J62" s="123"/>
    </row>
    <row r="63" spans="1:10" ht="36.75" customHeight="1">
      <c r="A63" s="117"/>
      <c r="B63" s="121" t="s">
        <v>1431</v>
      </c>
      <c r="C63" s="565" t="s">
        <v>1432</v>
      </c>
      <c r="D63" s="566"/>
      <c r="E63" s="566"/>
      <c r="F63" s="125" t="s">
        <v>1397</v>
      </c>
      <c r="G63" s="122"/>
      <c r="H63" s="122"/>
      <c r="I63" s="198">
        <f ca="1">'Stavební část'!G139</f>
        <v>0</v>
      </c>
      <c r="J63" s="123"/>
    </row>
    <row r="64" spans="1:10" ht="36.75" customHeight="1">
      <c r="A64" s="117"/>
      <c r="B64" s="121" t="s">
        <v>1433</v>
      </c>
      <c r="C64" s="565" t="s">
        <v>1434</v>
      </c>
      <c r="D64" s="566"/>
      <c r="E64" s="566"/>
      <c r="F64" s="125" t="s">
        <v>1397</v>
      </c>
      <c r="G64" s="122"/>
      <c r="H64" s="122"/>
      <c r="I64" s="198">
        <f ca="1">'Stavební část'!G153</f>
        <v>0</v>
      </c>
      <c r="J64" s="123"/>
    </row>
    <row r="65" spans="1:10" ht="36.75" customHeight="1">
      <c r="A65" s="117"/>
      <c r="B65" s="121" t="s">
        <v>1435</v>
      </c>
      <c r="C65" s="565" t="s">
        <v>1436</v>
      </c>
      <c r="D65" s="566"/>
      <c r="E65" s="566"/>
      <c r="F65" s="125" t="s">
        <v>1397</v>
      </c>
      <c r="G65" s="122"/>
      <c r="H65" s="122"/>
      <c r="I65" s="198">
        <f ca="1">'Stavební část'!G162</f>
        <v>0</v>
      </c>
      <c r="J65" s="123"/>
    </row>
    <row r="66" spans="1:10" ht="36.75" customHeight="1">
      <c r="A66" s="117"/>
      <c r="B66" s="121" t="s">
        <v>1437</v>
      </c>
      <c r="C66" s="565" t="s">
        <v>1438</v>
      </c>
      <c r="D66" s="566"/>
      <c r="E66" s="566"/>
      <c r="F66" s="125" t="s">
        <v>1397</v>
      </c>
      <c r="G66" s="122"/>
      <c r="H66" s="122"/>
      <c r="I66" s="198">
        <f ca="1">'Stavební část'!G166</f>
        <v>0</v>
      </c>
      <c r="J66" s="123"/>
    </row>
    <row r="67" spans="1:10" ht="36.75" customHeight="1">
      <c r="A67" s="117"/>
      <c r="B67" s="121" t="s">
        <v>1439</v>
      </c>
      <c r="C67" s="565" t="s">
        <v>1440</v>
      </c>
      <c r="D67" s="566"/>
      <c r="E67" s="566"/>
      <c r="F67" s="125" t="s">
        <v>1397</v>
      </c>
      <c r="G67" s="122"/>
      <c r="H67" s="122"/>
      <c r="I67" s="198">
        <f ca="1">'Stavební část'!G169</f>
        <v>0</v>
      </c>
      <c r="J67" s="123"/>
    </row>
    <row r="68" spans="1:10" ht="36.75" customHeight="1">
      <c r="A68" s="117"/>
      <c r="B68" s="121" t="s">
        <v>1441</v>
      </c>
      <c r="C68" s="565" t="s">
        <v>1442</v>
      </c>
      <c r="D68" s="566"/>
      <c r="E68" s="566"/>
      <c r="F68" s="125" t="s">
        <v>1397</v>
      </c>
      <c r="G68" s="122"/>
      <c r="H68" s="122"/>
      <c r="I68" s="198">
        <f ca="1">'Stavební část'!G259</f>
        <v>0</v>
      </c>
      <c r="J68" s="123"/>
    </row>
    <row r="69" spans="1:10" ht="36.75" customHeight="1">
      <c r="A69" s="117"/>
      <c r="B69" s="121" t="s">
        <v>1443</v>
      </c>
      <c r="C69" s="565" t="s">
        <v>1401</v>
      </c>
      <c r="D69" s="566"/>
      <c r="E69" s="566"/>
      <c r="F69" s="125" t="s">
        <v>1397</v>
      </c>
      <c r="G69" s="122"/>
      <c r="H69" s="122"/>
      <c r="I69" s="198">
        <f ca="1">'Stavební část'!G261</f>
        <v>0</v>
      </c>
      <c r="J69" s="123"/>
    </row>
    <row r="70" spans="1:10" ht="36.75" customHeight="1">
      <c r="A70" s="117"/>
      <c r="B70" s="121" t="s">
        <v>1444</v>
      </c>
      <c r="C70" s="565" t="s">
        <v>1400</v>
      </c>
      <c r="D70" s="566"/>
      <c r="E70" s="566"/>
      <c r="F70" s="125" t="s">
        <v>1397</v>
      </c>
      <c r="G70" s="122"/>
      <c r="H70" s="122"/>
      <c r="I70" s="198">
        <f ca="1">'Stavební část'!G264</f>
        <v>0</v>
      </c>
      <c r="J70" s="123"/>
    </row>
    <row r="71" spans="1:10" ht="36.75" customHeight="1">
      <c r="A71" s="117"/>
      <c r="B71" s="121" t="s">
        <v>1445</v>
      </c>
      <c r="C71" s="565" t="s">
        <v>1446</v>
      </c>
      <c r="D71" s="566"/>
      <c r="E71" s="566"/>
      <c r="F71" s="125" t="s">
        <v>1398</v>
      </c>
      <c r="G71" s="122"/>
      <c r="H71" s="122"/>
      <c r="I71" s="198">
        <f ca="1">'Stavební část'!G270</f>
        <v>0</v>
      </c>
      <c r="J71" s="123"/>
    </row>
    <row r="72" spans="1:10" ht="36.75" customHeight="1">
      <c r="A72" s="117"/>
      <c r="B72" s="121" t="s">
        <v>1447</v>
      </c>
      <c r="C72" s="565" t="s">
        <v>1448</v>
      </c>
      <c r="D72" s="566"/>
      <c r="E72" s="566"/>
      <c r="F72" s="125" t="s">
        <v>1398</v>
      </c>
      <c r="G72" s="122"/>
      <c r="H72" s="122"/>
      <c r="I72" s="198">
        <f ca="1">'Stavební část'!G284</f>
        <v>0</v>
      </c>
      <c r="J72" s="123"/>
    </row>
    <row r="73" spans="1:10" ht="36.75" customHeight="1">
      <c r="A73" s="117"/>
      <c r="B73" s="121" t="s">
        <v>1449</v>
      </c>
      <c r="C73" s="565" t="s">
        <v>1450</v>
      </c>
      <c r="D73" s="566"/>
      <c r="E73" s="566"/>
      <c r="F73" s="125" t="s">
        <v>1398</v>
      </c>
      <c r="G73" s="122"/>
      <c r="H73" s="122"/>
      <c r="I73" s="198">
        <f ca="1">'Stavební část'!G291</f>
        <v>0</v>
      </c>
      <c r="J73" s="123"/>
    </row>
    <row r="74" spans="1:10" ht="36.75" customHeight="1">
      <c r="A74" s="117"/>
      <c r="B74" s="121" t="s">
        <v>1451</v>
      </c>
      <c r="C74" s="565" t="s">
        <v>1452</v>
      </c>
      <c r="D74" s="566"/>
      <c r="E74" s="566"/>
      <c r="F74" s="125" t="s">
        <v>1398</v>
      </c>
      <c r="G74" s="122"/>
      <c r="H74" s="122"/>
      <c r="I74" s="198">
        <f ca="1">'Stavební část'!G360</f>
        <v>0</v>
      </c>
      <c r="J74" s="123"/>
    </row>
    <row r="75" spans="1:10" ht="36.75" customHeight="1">
      <c r="A75" s="117"/>
      <c r="B75" s="121" t="s">
        <v>1453</v>
      </c>
      <c r="C75" s="565" t="s">
        <v>1454</v>
      </c>
      <c r="D75" s="566"/>
      <c r="E75" s="566"/>
      <c r="F75" s="125" t="s">
        <v>1398</v>
      </c>
      <c r="G75" s="122"/>
      <c r="H75" s="122"/>
      <c r="I75" s="198">
        <f ca="1">'Stavební část'!G376</f>
        <v>0</v>
      </c>
      <c r="J75" s="123"/>
    </row>
    <row r="76" spans="1:10" ht="36.75" customHeight="1">
      <c r="A76" s="117"/>
      <c r="B76" s="121" t="s">
        <v>1455</v>
      </c>
      <c r="C76" s="565" t="s">
        <v>1456</v>
      </c>
      <c r="D76" s="566"/>
      <c r="E76" s="566"/>
      <c r="F76" s="125" t="s">
        <v>1398</v>
      </c>
      <c r="G76" s="122"/>
      <c r="H76" s="122"/>
      <c r="I76" s="198">
        <f ca="1">'Stavební část'!G390</f>
        <v>0</v>
      </c>
      <c r="J76" s="123"/>
    </row>
    <row r="77" spans="1:10" ht="36.75" customHeight="1">
      <c r="A77" s="117"/>
      <c r="B77" s="121" t="s">
        <v>1457</v>
      </c>
      <c r="C77" s="565" t="s">
        <v>1458</v>
      </c>
      <c r="D77" s="566"/>
      <c r="E77" s="566"/>
      <c r="F77" s="125" t="s">
        <v>1398</v>
      </c>
      <c r="G77" s="122"/>
      <c r="H77" s="122"/>
      <c r="I77" s="198">
        <f ca="1">'Stavební část'!G430</f>
        <v>0</v>
      </c>
      <c r="J77" s="123"/>
    </row>
    <row r="78" spans="1:10" ht="36.75" customHeight="1">
      <c r="A78" s="117"/>
      <c r="B78" s="121" t="s">
        <v>1459</v>
      </c>
      <c r="C78" s="565" t="s">
        <v>1460</v>
      </c>
      <c r="D78" s="566"/>
      <c r="E78" s="566"/>
      <c r="F78" s="125" t="s">
        <v>1398</v>
      </c>
      <c r="G78" s="122"/>
      <c r="H78" s="122"/>
      <c r="I78" s="198">
        <f ca="1">'Stavební část'!G448</f>
        <v>0</v>
      </c>
      <c r="J78" s="123"/>
    </row>
    <row r="79" spans="1:10" ht="36.75" customHeight="1">
      <c r="A79" s="117"/>
      <c r="B79" s="121" t="s">
        <v>1461</v>
      </c>
      <c r="C79" s="565" t="s">
        <v>1462</v>
      </c>
      <c r="D79" s="566"/>
      <c r="E79" s="566"/>
      <c r="F79" s="125" t="s">
        <v>1398</v>
      </c>
      <c r="G79" s="122"/>
      <c r="H79" s="122"/>
      <c r="I79" s="198">
        <f ca="1">'Stavební část'!G453</f>
        <v>0</v>
      </c>
      <c r="J79" s="123"/>
    </row>
    <row r="80" spans="1:10" ht="36.75" customHeight="1">
      <c r="A80" s="117"/>
      <c r="B80" s="121" t="s">
        <v>1463</v>
      </c>
      <c r="C80" s="565" t="s">
        <v>1464</v>
      </c>
      <c r="D80" s="566"/>
      <c r="E80" s="566"/>
      <c r="F80" s="125" t="s">
        <v>1398</v>
      </c>
      <c r="G80" s="122"/>
      <c r="H80" s="122"/>
      <c r="I80" s="198">
        <f ca="1">'Stavební část'!G467</f>
        <v>0</v>
      </c>
      <c r="J80" s="123"/>
    </row>
    <row r="81" spans="1:10" ht="36.75" customHeight="1">
      <c r="A81" s="117"/>
      <c r="B81" s="121" t="s">
        <v>1465</v>
      </c>
      <c r="C81" s="565" t="s">
        <v>1466</v>
      </c>
      <c r="D81" s="566"/>
      <c r="E81" s="566"/>
      <c r="F81" s="125" t="s">
        <v>1398</v>
      </c>
      <c r="G81" s="122"/>
      <c r="H81" s="122"/>
      <c r="I81" s="198">
        <f ca="1">'Stavební část'!G482</f>
        <v>0</v>
      </c>
      <c r="J81" s="123"/>
    </row>
    <row r="82" spans="1:10" ht="36.75" customHeight="1">
      <c r="A82" s="117"/>
      <c r="B82" s="121" t="s">
        <v>481</v>
      </c>
      <c r="C82" s="578" t="s">
        <v>478</v>
      </c>
      <c r="D82" s="571"/>
      <c r="E82" s="579"/>
      <c r="F82" s="125" t="s">
        <v>1399</v>
      </c>
      <c r="G82" s="122"/>
      <c r="H82" s="122"/>
      <c r="I82" s="198">
        <f ca="1">ZTI!J84</f>
        <v>0</v>
      </c>
      <c r="J82" s="123"/>
    </row>
    <row r="83" spans="1:10" ht="36.75" customHeight="1">
      <c r="A83" s="117"/>
      <c r="B83" s="121" t="s">
        <v>482</v>
      </c>
      <c r="C83" s="578" t="s">
        <v>479</v>
      </c>
      <c r="D83" s="571"/>
      <c r="E83" s="579"/>
      <c r="F83" s="125" t="s">
        <v>1399</v>
      </c>
      <c r="G83" s="122"/>
      <c r="H83" s="122"/>
      <c r="I83" s="198">
        <f ca="1">ÚT!J87</f>
        <v>0</v>
      </c>
      <c r="J83" s="123"/>
    </row>
    <row r="84" spans="1:10" ht="36.75" customHeight="1">
      <c r="A84" s="117"/>
      <c r="B84" s="121" t="s">
        <v>483</v>
      </c>
      <c r="C84" s="578" t="s">
        <v>480</v>
      </c>
      <c r="D84" s="571"/>
      <c r="E84" s="579"/>
      <c r="F84" s="125" t="s">
        <v>1399</v>
      </c>
      <c r="G84" s="122"/>
      <c r="H84" s="122"/>
      <c r="I84" s="198">
        <f ca="1">EI!F9</f>
        <v>0</v>
      </c>
      <c r="J84" s="123"/>
    </row>
    <row r="85" spans="1:10" ht="36.75" customHeight="1">
      <c r="A85" s="117"/>
      <c r="B85" s="121" t="s">
        <v>771</v>
      </c>
      <c r="C85" s="578" t="s">
        <v>772</v>
      </c>
      <c r="D85" s="571"/>
      <c r="E85" s="579"/>
      <c r="F85" s="125" t="s">
        <v>1399</v>
      </c>
      <c r="G85" s="122"/>
      <c r="H85" s="122"/>
      <c r="I85" s="198">
        <f ca="1">Plyn!K28</f>
        <v>0</v>
      </c>
      <c r="J85" s="123"/>
    </row>
    <row r="86" spans="1:10" s="207" customFormat="1" ht="25.5" customHeight="1">
      <c r="A86" s="199"/>
      <c r="B86" s="200" t="s">
        <v>1372</v>
      </c>
      <c r="C86" s="201"/>
      <c r="D86" s="202"/>
      <c r="E86" s="202"/>
      <c r="F86" s="203"/>
      <c r="G86" s="204"/>
      <c r="H86" s="204"/>
      <c r="I86" s="205">
        <f>SUM(I60:I85)</f>
        <v>0</v>
      </c>
      <c r="J86" s="206"/>
    </row>
    <row r="87" spans="1:10">
      <c r="F87" s="83"/>
      <c r="G87" s="83"/>
      <c r="H87" s="83"/>
      <c r="I87" s="83"/>
      <c r="J87" s="124"/>
    </row>
    <row r="88" spans="1:10">
      <c r="F88" s="83"/>
      <c r="G88" s="83"/>
      <c r="H88" s="83"/>
      <c r="I88" s="83"/>
      <c r="J88" s="124"/>
    </row>
    <row r="89" spans="1:10">
      <c r="F89" s="83"/>
      <c r="G89" s="83"/>
      <c r="H89" s="83"/>
      <c r="I89" s="83"/>
      <c r="J89" s="124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C80:E80"/>
    <mergeCell ref="C75:E75"/>
    <mergeCell ref="C83:E83"/>
    <mergeCell ref="C64:E64"/>
    <mergeCell ref="C65:E65"/>
    <mergeCell ref="C49:E49"/>
    <mergeCell ref="C52:E52"/>
    <mergeCell ref="C50:E50"/>
    <mergeCell ref="C51:E51"/>
    <mergeCell ref="B53:E53"/>
    <mergeCell ref="C72:E72"/>
    <mergeCell ref="C73:E73"/>
    <mergeCell ref="C63:E63"/>
    <mergeCell ref="C85:E85"/>
    <mergeCell ref="C67:E67"/>
    <mergeCell ref="C68:E68"/>
    <mergeCell ref="C74:E74"/>
    <mergeCell ref="C81:E81"/>
    <mergeCell ref="C76:E76"/>
    <mergeCell ref="C77:E77"/>
    <mergeCell ref="C78:E78"/>
    <mergeCell ref="C82:E82"/>
    <mergeCell ref="C40:E40"/>
    <mergeCell ref="C41:E41"/>
    <mergeCell ref="B42:E42"/>
    <mergeCell ref="C48:E48"/>
    <mergeCell ref="C84:E84"/>
    <mergeCell ref="C79:E79"/>
    <mergeCell ref="C60:E60"/>
    <mergeCell ref="C61:E61"/>
    <mergeCell ref="C69:E69"/>
    <mergeCell ref="C66:E66"/>
    <mergeCell ref="G29:I29"/>
    <mergeCell ref="C70:E70"/>
    <mergeCell ref="C71:E71"/>
    <mergeCell ref="D34:E34"/>
    <mergeCell ref="G34:I34"/>
    <mergeCell ref="C47:E47"/>
    <mergeCell ref="C46:E46"/>
    <mergeCell ref="C39:E39"/>
    <mergeCell ref="D35:E35"/>
    <mergeCell ref="C62:E62"/>
    <mergeCell ref="G28:I28"/>
    <mergeCell ref="G21:H21"/>
    <mergeCell ref="E21:F21"/>
    <mergeCell ref="G19:H19"/>
    <mergeCell ref="G20:H20"/>
    <mergeCell ref="I21:J21"/>
    <mergeCell ref="G24:I24"/>
    <mergeCell ref="G23:I23"/>
    <mergeCell ref="G17:H17"/>
    <mergeCell ref="E19:F19"/>
    <mergeCell ref="E15:F15"/>
    <mergeCell ref="I18:J18"/>
    <mergeCell ref="D6:G6"/>
    <mergeCell ref="E18:F18"/>
    <mergeCell ref="E17:F17"/>
    <mergeCell ref="G18:H18"/>
    <mergeCell ref="I17:J17"/>
    <mergeCell ref="D5:G5"/>
    <mergeCell ref="E7:G7"/>
    <mergeCell ref="E3:J3"/>
    <mergeCell ref="G27:I27"/>
    <mergeCell ref="D12:G12"/>
    <mergeCell ref="G25:I25"/>
    <mergeCell ref="E16:F16"/>
    <mergeCell ref="I15:J15"/>
    <mergeCell ref="E13:G13"/>
    <mergeCell ref="I16:J16"/>
    <mergeCell ref="E20:F20"/>
    <mergeCell ref="I20:J20"/>
    <mergeCell ref="I19:J19"/>
    <mergeCell ref="B1:J1"/>
    <mergeCell ref="G26:I26"/>
    <mergeCell ref="E2:J2"/>
    <mergeCell ref="D11:G11"/>
    <mergeCell ref="G15:H15"/>
    <mergeCell ref="E4:J4"/>
    <mergeCell ref="G16:H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583" t="s">
        <v>1378</v>
      </c>
      <c r="B1" s="583"/>
      <c r="C1" s="584"/>
      <c r="D1" s="583"/>
      <c r="E1" s="583"/>
      <c r="F1" s="583"/>
      <c r="G1" s="583"/>
    </row>
    <row r="2" spans="1:7" ht="24.95" customHeight="1">
      <c r="A2" s="46" t="s">
        <v>1379</v>
      </c>
      <c r="B2" s="45"/>
      <c r="C2" s="585"/>
      <c r="D2" s="585"/>
      <c r="E2" s="585"/>
      <c r="F2" s="585"/>
      <c r="G2" s="586"/>
    </row>
    <row r="3" spans="1:7" ht="24.95" customHeight="1">
      <c r="A3" s="46" t="s">
        <v>1380</v>
      </c>
      <c r="B3" s="45"/>
      <c r="C3" s="585"/>
      <c r="D3" s="585"/>
      <c r="E3" s="585"/>
      <c r="F3" s="585"/>
      <c r="G3" s="586"/>
    </row>
    <row r="4" spans="1:7" ht="24.95" customHeight="1">
      <c r="A4" s="46" t="s">
        <v>1381</v>
      </c>
      <c r="B4" s="45"/>
      <c r="C4" s="585"/>
      <c r="D4" s="585"/>
      <c r="E4" s="585"/>
      <c r="F4" s="585"/>
      <c r="G4" s="586"/>
    </row>
    <row r="5" spans="1:7">
      <c r="B5" s="4"/>
      <c r="C5" s="5"/>
      <c r="D5" s="6"/>
    </row>
  </sheetData>
  <sheetProtection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6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7"/>
    <outlinePr summaryBelow="0"/>
  </sheetPr>
  <dimension ref="A1:BH5000"/>
  <sheetViews>
    <sheetView workbookViewId="0">
      <pane ySplit="7" topLeftCell="A8" activePane="bottomLeft" state="frozen"/>
      <selection pane="bottomLeft" activeCell="C4" sqref="C4:G4"/>
    </sheetView>
  </sheetViews>
  <sheetFormatPr defaultRowHeight="12.75" outlineLevelRow="3"/>
  <cols>
    <col min="1" max="1" width="3.42578125" customWidth="1"/>
    <col min="2" max="2" width="12.5703125" style="115" customWidth="1"/>
    <col min="3" max="3" width="38.28515625" style="11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>
      <c r="A1" s="589" t="s">
        <v>572</v>
      </c>
      <c r="B1" s="589"/>
      <c r="C1" s="589"/>
      <c r="D1" s="589"/>
      <c r="E1" s="589"/>
      <c r="F1" s="589"/>
      <c r="G1" s="589"/>
      <c r="AG1" t="s">
        <v>1467</v>
      </c>
    </row>
    <row r="2" spans="1:60" ht="24.95" customHeight="1">
      <c r="A2" s="127" t="s">
        <v>1379</v>
      </c>
      <c r="B2" s="45" t="s">
        <v>1418</v>
      </c>
      <c r="C2" s="590" t="s">
        <v>1419</v>
      </c>
      <c r="D2" s="591"/>
      <c r="E2" s="591"/>
      <c r="F2" s="591"/>
      <c r="G2" s="592"/>
      <c r="AG2" t="s">
        <v>1468</v>
      </c>
    </row>
    <row r="3" spans="1:60" ht="24.95" customHeight="1">
      <c r="A3" s="127" t="s">
        <v>1380</v>
      </c>
      <c r="B3" s="45" t="s">
        <v>1414</v>
      </c>
      <c r="C3" s="590" t="s">
        <v>1415</v>
      </c>
      <c r="D3" s="591"/>
      <c r="E3" s="591"/>
      <c r="F3" s="591"/>
      <c r="G3" s="592"/>
      <c r="AC3" s="115" t="s">
        <v>1468</v>
      </c>
      <c r="AG3" t="s">
        <v>1469</v>
      </c>
    </row>
    <row r="4" spans="1:60" ht="24.95" customHeight="1">
      <c r="A4" s="128" t="s">
        <v>1381</v>
      </c>
      <c r="B4" s="129" t="s">
        <v>1414</v>
      </c>
      <c r="C4" s="593" t="s">
        <v>1415</v>
      </c>
      <c r="D4" s="594"/>
      <c r="E4" s="594"/>
      <c r="F4" s="594"/>
      <c r="G4" s="595"/>
      <c r="AG4" t="s">
        <v>1470</v>
      </c>
    </row>
    <row r="5" spans="1:60">
      <c r="D5" s="10"/>
    </row>
    <row r="6" spans="1:60" ht="38.25">
      <c r="A6" s="131" t="s">
        <v>1471</v>
      </c>
      <c r="B6" s="133" t="s">
        <v>1472</v>
      </c>
      <c r="C6" s="133" t="s">
        <v>1473</v>
      </c>
      <c r="D6" s="132" t="s">
        <v>1474</v>
      </c>
      <c r="E6" s="131" t="s">
        <v>1475</v>
      </c>
      <c r="F6" s="130" t="s">
        <v>1476</v>
      </c>
      <c r="G6" s="131" t="s">
        <v>1402</v>
      </c>
      <c r="H6" s="134" t="s">
        <v>1403</v>
      </c>
      <c r="I6" s="134" t="s">
        <v>1477</v>
      </c>
      <c r="J6" s="134" t="s">
        <v>1404</v>
      </c>
      <c r="K6" s="134" t="s">
        <v>1478</v>
      </c>
      <c r="L6" s="134" t="s">
        <v>1479</v>
      </c>
      <c r="M6" s="134" t="s">
        <v>1480</v>
      </c>
      <c r="N6" s="134" t="s">
        <v>1481</v>
      </c>
      <c r="O6" s="134" t="s">
        <v>1482</v>
      </c>
      <c r="P6" s="134" t="s">
        <v>1483</v>
      </c>
      <c r="Q6" s="134" t="s">
        <v>1484</v>
      </c>
      <c r="R6" s="134" t="s">
        <v>1485</v>
      </c>
      <c r="S6" s="134" t="s">
        <v>1486</v>
      </c>
      <c r="T6" s="134" t="s">
        <v>1487</v>
      </c>
      <c r="U6" s="134" t="s">
        <v>1488</v>
      </c>
      <c r="V6" s="134" t="s">
        <v>1489</v>
      </c>
      <c r="W6" s="134" t="s">
        <v>1490</v>
      </c>
      <c r="X6" s="134" t="s">
        <v>1491</v>
      </c>
      <c r="Y6" s="134" t="s">
        <v>1492</v>
      </c>
    </row>
    <row r="7" spans="1:60" hidden="1">
      <c r="A7" s="3"/>
      <c r="B7" s="4"/>
      <c r="C7" s="4"/>
      <c r="D7" s="6"/>
      <c r="E7" s="136"/>
      <c r="F7" s="137"/>
      <c r="G7" s="137"/>
      <c r="H7" s="137"/>
      <c r="I7" s="137"/>
      <c r="J7" s="137"/>
      <c r="K7" s="137"/>
      <c r="L7" s="137"/>
      <c r="M7" s="137"/>
      <c r="N7" s="136"/>
      <c r="O7" s="136"/>
      <c r="P7" s="136"/>
      <c r="Q7" s="136"/>
      <c r="R7" s="137"/>
      <c r="S7" s="137"/>
      <c r="T7" s="137"/>
      <c r="U7" s="137"/>
      <c r="V7" s="137"/>
      <c r="W7" s="137"/>
      <c r="X7" s="137"/>
      <c r="Y7" s="137"/>
    </row>
    <row r="8" spans="1:60">
      <c r="A8" s="149" t="s">
        <v>1493</v>
      </c>
      <c r="B8" s="150" t="s">
        <v>1425</v>
      </c>
      <c r="C8" s="171" t="s">
        <v>1426</v>
      </c>
      <c r="D8" s="151"/>
      <c r="E8" s="152"/>
      <c r="F8" s="153"/>
      <c r="G8" s="153">
        <f>SUMIF(AG9:AG64,"&lt;&gt;NOR",G9:G64)</f>
        <v>0</v>
      </c>
      <c r="H8" s="153"/>
      <c r="I8" s="153">
        <f>SUM(I9:I64)</f>
        <v>28524.099999999995</v>
      </c>
      <c r="J8" s="153"/>
      <c r="K8" s="153">
        <f>SUM(K9:K64)</f>
        <v>43592.33</v>
      </c>
      <c r="L8" s="153"/>
      <c r="M8" s="153">
        <f>SUM(M9:M64)</f>
        <v>0</v>
      </c>
      <c r="N8" s="152"/>
      <c r="O8" s="152">
        <f>SUM(O9:O64)</f>
        <v>2.3099999999999996</v>
      </c>
      <c r="P8" s="152"/>
      <c r="Q8" s="152">
        <f>SUM(Q9:Q64)</f>
        <v>0</v>
      </c>
      <c r="R8" s="153"/>
      <c r="S8" s="153"/>
      <c r="T8" s="154"/>
      <c r="U8" s="148"/>
      <c r="V8" s="148">
        <f>SUM(V9:V64)</f>
        <v>64.609999999999985</v>
      </c>
      <c r="W8" s="148"/>
      <c r="X8" s="148"/>
      <c r="Y8" s="148"/>
      <c r="AG8" t="s">
        <v>1494</v>
      </c>
    </row>
    <row r="9" spans="1:60" outlineLevel="1">
      <c r="A9" s="156">
        <v>1</v>
      </c>
      <c r="B9" s="157" t="s">
        <v>1495</v>
      </c>
      <c r="C9" s="172" t="s">
        <v>1496</v>
      </c>
      <c r="D9" s="158" t="s">
        <v>1497</v>
      </c>
      <c r="E9" s="159">
        <v>2</v>
      </c>
      <c r="F9" s="160"/>
      <c r="G9" s="161">
        <f>ROUND(E9*F9,2)</f>
        <v>0</v>
      </c>
      <c r="H9" s="160">
        <v>249.64</v>
      </c>
      <c r="I9" s="161">
        <f>ROUND(E9*H9,2)</f>
        <v>499.28</v>
      </c>
      <c r="J9" s="160">
        <v>126.36</v>
      </c>
      <c r="K9" s="161">
        <f>ROUND(E9*J9,2)</f>
        <v>252.72</v>
      </c>
      <c r="L9" s="161">
        <v>12</v>
      </c>
      <c r="M9" s="161">
        <f>G9*(1+L9/100)</f>
        <v>0</v>
      </c>
      <c r="N9" s="159">
        <v>1.7260000000000001E-2</v>
      </c>
      <c r="O9" s="159">
        <f>ROUND(E9*N9,2)</f>
        <v>0.03</v>
      </c>
      <c r="P9" s="159">
        <v>0</v>
      </c>
      <c r="Q9" s="159">
        <f>ROUND(E9*P9,2)</f>
        <v>0</v>
      </c>
      <c r="R9" s="161"/>
      <c r="S9" s="161" t="s">
        <v>1498</v>
      </c>
      <c r="T9" s="162" t="s">
        <v>1498</v>
      </c>
      <c r="U9" s="145">
        <v>0.23250000000000001</v>
      </c>
      <c r="V9" s="145">
        <f>ROUND(E9*U9,2)</f>
        <v>0.47</v>
      </c>
      <c r="W9" s="145"/>
      <c r="X9" s="145" t="s">
        <v>1499</v>
      </c>
      <c r="Y9" s="145" t="s">
        <v>1500</v>
      </c>
      <c r="Z9" s="135"/>
      <c r="AA9" s="135"/>
      <c r="AB9" s="135"/>
      <c r="AC9" s="135"/>
      <c r="AD9" s="135"/>
      <c r="AE9" s="135"/>
      <c r="AF9" s="135"/>
      <c r="AG9" s="135" t="s">
        <v>1501</v>
      </c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</row>
    <row r="10" spans="1:60" outlineLevel="2">
      <c r="A10" s="142"/>
      <c r="B10" s="143"/>
      <c r="C10" s="173" t="s">
        <v>1502</v>
      </c>
      <c r="D10" s="146"/>
      <c r="E10" s="147">
        <v>2</v>
      </c>
      <c r="F10" s="145"/>
      <c r="G10" s="145"/>
      <c r="H10" s="145"/>
      <c r="I10" s="145"/>
      <c r="J10" s="145"/>
      <c r="K10" s="145"/>
      <c r="L10" s="145"/>
      <c r="M10" s="145"/>
      <c r="N10" s="144"/>
      <c r="O10" s="144"/>
      <c r="P10" s="144"/>
      <c r="Q10" s="144"/>
      <c r="R10" s="145"/>
      <c r="S10" s="145"/>
      <c r="T10" s="145"/>
      <c r="U10" s="145"/>
      <c r="V10" s="145"/>
      <c r="W10" s="145"/>
      <c r="X10" s="145"/>
      <c r="Y10" s="145"/>
      <c r="Z10" s="135"/>
      <c r="AA10" s="135"/>
      <c r="AB10" s="135"/>
      <c r="AC10" s="135"/>
      <c r="AD10" s="135"/>
      <c r="AE10" s="135"/>
      <c r="AF10" s="135"/>
      <c r="AG10" s="135" t="s">
        <v>1503</v>
      </c>
      <c r="AH10" s="135">
        <v>0</v>
      </c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</row>
    <row r="11" spans="1:60" outlineLevel="1">
      <c r="A11" s="156">
        <v>2</v>
      </c>
      <c r="B11" s="157" t="s">
        <v>1504</v>
      </c>
      <c r="C11" s="172" t="s">
        <v>1505</v>
      </c>
      <c r="D11" s="158" t="s">
        <v>1497</v>
      </c>
      <c r="E11" s="159">
        <v>6</v>
      </c>
      <c r="F11" s="160"/>
      <c r="G11" s="161">
        <f>ROUND(E11*F11,2)</f>
        <v>0</v>
      </c>
      <c r="H11" s="160">
        <v>332.59</v>
      </c>
      <c r="I11" s="161">
        <f>ROUND(E11*H11,2)</f>
        <v>1995.54</v>
      </c>
      <c r="J11" s="160">
        <v>173.41</v>
      </c>
      <c r="K11" s="161">
        <f>ROUND(E11*J11,2)</f>
        <v>1040.46</v>
      </c>
      <c r="L11" s="161">
        <v>12</v>
      </c>
      <c r="M11" s="161">
        <f>G11*(1+L11/100)</f>
        <v>0</v>
      </c>
      <c r="N11" s="159">
        <v>2.2880000000000001E-2</v>
      </c>
      <c r="O11" s="159">
        <f>ROUND(E11*N11,2)</f>
        <v>0.14000000000000001</v>
      </c>
      <c r="P11" s="159">
        <v>0</v>
      </c>
      <c r="Q11" s="159">
        <f>ROUND(E11*P11,2)</f>
        <v>0</v>
      </c>
      <c r="R11" s="161"/>
      <c r="S11" s="161" t="s">
        <v>1498</v>
      </c>
      <c r="T11" s="162" t="s">
        <v>1498</v>
      </c>
      <c r="U11" s="145">
        <v>0.3175</v>
      </c>
      <c r="V11" s="145">
        <f>ROUND(E11*U11,2)</f>
        <v>1.91</v>
      </c>
      <c r="W11" s="145"/>
      <c r="X11" s="145" t="s">
        <v>1499</v>
      </c>
      <c r="Y11" s="145" t="s">
        <v>1500</v>
      </c>
      <c r="Z11" s="135"/>
      <c r="AA11" s="135"/>
      <c r="AB11" s="135"/>
      <c r="AC11" s="135"/>
      <c r="AD11" s="135"/>
      <c r="AE11" s="135"/>
      <c r="AF11" s="135"/>
      <c r="AG11" s="135" t="s">
        <v>1501</v>
      </c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</row>
    <row r="12" spans="1:60" outlineLevel="2">
      <c r="A12" s="142"/>
      <c r="B12" s="143"/>
      <c r="C12" s="173" t="s">
        <v>1506</v>
      </c>
      <c r="D12" s="146"/>
      <c r="E12" s="147">
        <v>6</v>
      </c>
      <c r="F12" s="145"/>
      <c r="G12" s="145"/>
      <c r="H12" s="145"/>
      <c r="I12" s="145"/>
      <c r="J12" s="145"/>
      <c r="K12" s="145"/>
      <c r="L12" s="145"/>
      <c r="M12" s="145"/>
      <c r="N12" s="144"/>
      <c r="O12" s="144"/>
      <c r="P12" s="144"/>
      <c r="Q12" s="144"/>
      <c r="R12" s="145"/>
      <c r="S12" s="145"/>
      <c r="T12" s="145"/>
      <c r="U12" s="145"/>
      <c r="V12" s="145"/>
      <c r="W12" s="145"/>
      <c r="X12" s="145"/>
      <c r="Y12" s="145"/>
      <c r="Z12" s="135"/>
      <c r="AA12" s="135"/>
      <c r="AB12" s="135"/>
      <c r="AC12" s="135"/>
      <c r="AD12" s="135"/>
      <c r="AE12" s="135"/>
      <c r="AF12" s="135"/>
      <c r="AG12" s="135" t="s">
        <v>1503</v>
      </c>
      <c r="AH12" s="135">
        <v>0</v>
      </c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</row>
    <row r="13" spans="1:60" outlineLevel="1">
      <c r="A13" s="156">
        <v>3</v>
      </c>
      <c r="B13" s="157" t="s">
        <v>1507</v>
      </c>
      <c r="C13" s="172" t="s">
        <v>1508</v>
      </c>
      <c r="D13" s="158" t="s">
        <v>1497</v>
      </c>
      <c r="E13" s="159">
        <v>2</v>
      </c>
      <c r="F13" s="160"/>
      <c r="G13" s="161">
        <f>ROUND(E13*F13,2)</f>
        <v>0</v>
      </c>
      <c r="H13" s="160">
        <v>123.62</v>
      </c>
      <c r="I13" s="161">
        <f>ROUND(E13*H13,2)</f>
        <v>247.24</v>
      </c>
      <c r="J13" s="160">
        <v>186.88</v>
      </c>
      <c r="K13" s="161">
        <f>ROUND(E13*J13,2)</f>
        <v>373.76</v>
      </c>
      <c r="L13" s="161">
        <v>12</v>
      </c>
      <c r="M13" s="161">
        <f>G13*(1+L13/100)</f>
        <v>0</v>
      </c>
      <c r="N13" s="159">
        <v>1.4840000000000001E-2</v>
      </c>
      <c r="O13" s="159">
        <f>ROUND(E13*N13,2)</f>
        <v>0.03</v>
      </c>
      <c r="P13" s="159">
        <v>0</v>
      </c>
      <c r="Q13" s="159">
        <f>ROUND(E13*P13,2)</f>
        <v>0</v>
      </c>
      <c r="R13" s="161"/>
      <c r="S13" s="161" t="s">
        <v>1498</v>
      </c>
      <c r="T13" s="162" t="s">
        <v>1498</v>
      </c>
      <c r="U13" s="145">
        <v>0.3478</v>
      </c>
      <c r="V13" s="145">
        <f>ROUND(E13*U13,2)</f>
        <v>0.7</v>
      </c>
      <c r="W13" s="145"/>
      <c r="X13" s="145" t="s">
        <v>1499</v>
      </c>
      <c r="Y13" s="145" t="s">
        <v>1500</v>
      </c>
      <c r="Z13" s="135"/>
      <c r="AA13" s="135"/>
      <c r="AB13" s="135"/>
      <c r="AC13" s="135"/>
      <c r="AD13" s="135"/>
      <c r="AE13" s="135"/>
      <c r="AF13" s="135"/>
      <c r="AG13" s="135" t="s">
        <v>1501</v>
      </c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</row>
    <row r="14" spans="1:60" ht="22.5" outlineLevel="2">
      <c r="A14" s="142"/>
      <c r="B14" s="143"/>
      <c r="C14" s="587" t="s">
        <v>1509</v>
      </c>
      <c r="D14" s="588"/>
      <c r="E14" s="588"/>
      <c r="F14" s="588"/>
      <c r="G14" s="588"/>
      <c r="H14" s="145"/>
      <c r="I14" s="145"/>
      <c r="J14" s="145"/>
      <c r="K14" s="145"/>
      <c r="L14" s="145"/>
      <c r="M14" s="145"/>
      <c r="N14" s="144"/>
      <c r="O14" s="144"/>
      <c r="P14" s="144"/>
      <c r="Q14" s="144"/>
      <c r="R14" s="145"/>
      <c r="S14" s="145"/>
      <c r="T14" s="145"/>
      <c r="U14" s="145"/>
      <c r="V14" s="145"/>
      <c r="W14" s="145"/>
      <c r="X14" s="145"/>
      <c r="Y14" s="145"/>
      <c r="Z14" s="135"/>
      <c r="AA14" s="135"/>
      <c r="AB14" s="135"/>
      <c r="AC14" s="135"/>
      <c r="AD14" s="135"/>
      <c r="AE14" s="135"/>
      <c r="AF14" s="135"/>
      <c r="AG14" s="135" t="s">
        <v>1510</v>
      </c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63" t="str">
        <f>C14</f>
        <v>V položce jsou zakalkulovány náklady na pomocné pracovní lešení o výšce podlahy do 1900 mm a pro zatížení do 1,5 kPa.</v>
      </c>
      <c r="BB14" s="135"/>
      <c r="BC14" s="135"/>
      <c r="BD14" s="135"/>
      <c r="BE14" s="135"/>
      <c r="BF14" s="135"/>
      <c r="BG14" s="135"/>
      <c r="BH14" s="135"/>
    </row>
    <row r="15" spans="1:60" outlineLevel="2">
      <c r="A15" s="142"/>
      <c r="B15" s="143"/>
      <c r="C15" s="173" t="s">
        <v>1511</v>
      </c>
      <c r="D15" s="146"/>
      <c r="E15" s="147">
        <v>2</v>
      </c>
      <c r="F15" s="145"/>
      <c r="G15" s="145"/>
      <c r="H15" s="145"/>
      <c r="I15" s="145"/>
      <c r="J15" s="145"/>
      <c r="K15" s="145"/>
      <c r="L15" s="145"/>
      <c r="M15" s="145"/>
      <c r="N15" s="144"/>
      <c r="O15" s="144"/>
      <c r="P15" s="144"/>
      <c r="Q15" s="144"/>
      <c r="R15" s="145"/>
      <c r="S15" s="145"/>
      <c r="T15" s="145"/>
      <c r="U15" s="145"/>
      <c r="V15" s="145"/>
      <c r="W15" s="145"/>
      <c r="X15" s="145"/>
      <c r="Y15" s="145"/>
      <c r="Z15" s="135"/>
      <c r="AA15" s="135"/>
      <c r="AB15" s="135"/>
      <c r="AC15" s="135"/>
      <c r="AD15" s="135"/>
      <c r="AE15" s="135"/>
      <c r="AF15" s="135"/>
      <c r="AG15" s="135" t="s">
        <v>1503</v>
      </c>
      <c r="AH15" s="135">
        <v>0</v>
      </c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</row>
    <row r="16" spans="1:60" outlineLevel="1">
      <c r="A16" s="156">
        <v>4</v>
      </c>
      <c r="B16" s="157" t="s">
        <v>1512</v>
      </c>
      <c r="C16" s="172" t="s">
        <v>1513</v>
      </c>
      <c r="D16" s="158" t="s">
        <v>1497</v>
      </c>
      <c r="E16" s="159">
        <v>1</v>
      </c>
      <c r="F16" s="160"/>
      <c r="G16" s="161">
        <f>ROUND(E16*F16,2)</f>
        <v>0</v>
      </c>
      <c r="H16" s="160">
        <v>150.56</v>
      </c>
      <c r="I16" s="161">
        <f>ROUND(E16*H16,2)</f>
        <v>150.56</v>
      </c>
      <c r="J16" s="160">
        <v>190.94</v>
      </c>
      <c r="K16" s="161">
        <f>ROUND(E16*J16,2)</f>
        <v>190.94</v>
      </c>
      <c r="L16" s="161">
        <v>12</v>
      </c>
      <c r="M16" s="161">
        <f>G16*(1+L16/100)</f>
        <v>0</v>
      </c>
      <c r="N16" s="159">
        <v>1.9630000000000002E-2</v>
      </c>
      <c r="O16" s="159">
        <f>ROUND(E16*N16,2)</f>
        <v>0.02</v>
      </c>
      <c r="P16" s="159">
        <v>0</v>
      </c>
      <c r="Q16" s="159">
        <f>ROUND(E16*P16,2)</f>
        <v>0</v>
      </c>
      <c r="R16" s="161"/>
      <c r="S16" s="161" t="s">
        <v>1498</v>
      </c>
      <c r="T16" s="162" t="s">
        <v>1498</v>
      </c>
      <c r="U16" s="145">
        <v>0.35510999999999998</v>
      </c>
      <c r="V16" s="145">
        <f>ROUND(E16*U16,2)</f>
        <v>0.36</v>
      </c>
      <c r="W16" s="145"/>
      <c r="X16" s="145" t="s">
        <v>1499</v>
      </c>
      <c r="Y16" s="145" t="s">
        <v>1500</v>
      </c>
      <c r="Z16" s="135"/>
      <c r="AA16" s="135"/>
      <c r="AB16" s="135"/>
      <c r="AC16" s="135"/>
      <c r="AD16" s="135"/>
      <c r="AE16" s="135"/>
      <c r="AF16" s="135"/>
      <c r="AG16" s="135" t="s">
        <v>1501</v>
      </c>
      <c r="AH16" s="135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</row>
    <row r="17" spans="1:60" ht="22.5" outlineLevel="2">
      <c r="A17" s="142"/>
      <c r="B17" s="143"/>
      <c r="C17" s="587" t="s">
        <v>1509</v>
      </c>
      <c r="D17" s="588"/>
      <c r="E17" s="588"/>
      <c r="F17" s="588"/>
      <c r="G17" s="588"/>
      <c r="H17" s="145"/>
      <c r="I17" s="145"/>
      <c r="J17" s="145"/>
      <c r="K17" s="145"/>
      <c r="L17" s="145"/>
      <c r="M17" s="145"/>
      <c r="N17" s="144"/>
      <c r="O17" s="144"/>
      <c r="P17" s="144"/>
      <c r="Q17" s="144"/>
      <c r="R17" s="145"/>
      <c r="S17" s="145"/>
      <c r="T17" s="145"/>
      <c r="U17" s="145"/>
      <c r="V17" s="145"/>
      <c r="W17" s="145"/>
      <c r="X17" s="145"/>
      <c r="Y17" s="145"/>
      <c r="Z17" s="135"/>
      <c r="AA17" s="135"/>
      <c r="AB17" s="135"/>
      <c r="AC17" s="135"/>
      <c r="AD17" s="135"/>
      <c r="AE17" s="135"/>
      <c r="AF17" s="135"/>
      <c r="AG17" s="135" t="s">
        <v>1510</v>
      </c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5"/>
      <c r="AV17" s="135"/>
      <c r="AW17" s="135"/>
      <c r="AX17" s="135"/>
      <c r="AY17" s="135"/>
      <c r="AZ17" s="135"/>
      <c r="BA17" s="163" t="str">
        <f>C17</f>
        <v>V položce jsou zakalkulovány náklady na pomocné pracovní lešení o výšce podlahy do 1900 mm a pro zatížení do 1,5 kPa.</v>
      </c>
      <c r="BB17" s="135"/>
      <c r="BC17" s="135"/>
      <c r="BD17" s="135"/>
      <c r="BE17" s="135"/>
      <c r="BF17" s="135"/>
      <c r="BG17" s="135"/>
      <c r="BH17" s="135"/>
    </row>
    <row r="18" spans="1:60" outlineLevel="2">
      <c r="A18" s="142"/>
      <c r="B18" s="143"/>
      <c r="C18" s="173" t="s">
        <v>1514</v>
      </c>
      <c r="D18" s="146"/>
      <c r="E18" s="147">
        <v>1</v>
      </c>
      <c r="F18" s="145"/>
      <c r="G18" s="145"/>
      <c r="H18" s="145"/>
      <c r="I18" s="145"/>
      <c r="J18" s="145"/>
      <c r="K18" s="145"/>
      <c r="L18" s="145"/>
      <c r="M18" s="145"/>
      <c r="N18" s="144"/>
      <c r="O18" s="144"/>
      <c r="P18" s="144"/>
      <c r="Q18" s="144"/>
      <c r="R18" s="145"/>
      <c r="S18" s="145"/>
      <c r="T18" s="145"/>
      <c r="U18" s="145"/>
      <c r="V18" s="145"/>
      <c r="W18" s="145"/>
      <c r="X18" s="145"/>
      <c r="Y18" s="145"/>
      <c r="Z18" s="135"/>
      <c r="AA18" s="135"/>
      <c r="AB18" s="135"/>
      <c r="AC18" s="135"/>
      <c r="AD18" s="135"/>
      <c r="AE18" s="135"/>
      <c r="AF18" s="135"/>
      <c r="AG18" s="135" t="s">
        <v>1503</v>
      </c>
      <c r="AH18" s="135">
        <v>0</v>
      </c>
      <c r="AI18" s="135"/>
      <c r="AJ18" s="135"/>
      <c r="AK18" s="135"/>
      <c r="AL18" s="135"/>
      <c r="AM18" s="135"/>
      <c r="AN18" s="135"/>
      <c r="AO18" s="135"/>
      <c r="AP18" s="135"/>
      <c r="AQ18" s="135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</row>
    <row r="19" spans="1:60" outlineLevel="1">
      <c r="A19" s="156">
        <v>5</v>
      </c>
      <c r="B19" s="157" t="s">
        <v>1515</v>
      </c>
      <c r="C19" s="172" t="s">
        <v>1516</v>
      </c>
      <c r="D19" s="158" t="s">
        <v>1517</v>
      </c>
      <c r="E19" s="159">
        <v>7.0625</v>
      </c>
      <c r="F19" s="160"/>
      <c r="G19" s="161">
        <f>ROUND(E19*F19,2)</f>
        <v>0</v>
      </c>
      <c r="H19" s="160">
        <v>777.61</v>
      </c>
      <c r="I19" s="161">
        <f>ROUND(E19*H19,2)</f>
        <v>5491.87</v>
      </c>
      <c r="J19" s="160">
        <v>278.39</v>
      </c>
      <c r="K19" s="161">
        <f>ROUND(E19*J19,2)</f>
        <v>1966.13</v>
      </c>
      <c r="L19" s="161">
        <v>12</v>
      </c>
      <c r="M19" s="161">
        <f>G19*(1+L19/100)</f>
        <v>0</v>
      </c>
      <c r="N19" s="159">
        <v>7.782E-2</v>
      </c>
      <c r="O19" s="159">
        <f>ROUND(E19*N19,2)</f>
        <v>0.55000000000000004</v>
      </c>
      <c r="P19" s="159">
        <v>0</v>
      </c>
      <c r="Q19" s="159">
        <f>ROUND(E19*P19,2)</f>
        <v>0</v>
      </c>
      <c r="R19" s="161"/>
      <c r="S19" s="161" t="s">
        <v>1498</v>
      </c>
      <c r="T19" s="162" t="s">
        <v>1498</v>
      </c>
      <c r="U19" s="145">
        <v>0.49390000000000001</v>
      </c>
      <c r="V19" s="145">
        <f>ROUND(E19*U19,2)</f>
        <v>3.49</v>
      </c>
      <c r="W19" s="145"/>
      <c r="X19" s="145" t="s">
        <v>1499</v>
      </c>
      <c r="Y19" s="145" t="s">
        <v>1500</v>
      </c>
      <c r="Z19" s="135"/>
      <c r="AA19" s="135"/>
      <c r="AB19" s="135"/>
      <c r="AC19" s="135"/>
      <c r="AD19" s="135"/>
      <c r="AE19" s="135"/>
      <c r="AF19" s="135"/>
      <c r="AG19" s="135" t="s">
        <v>1501</v>
      </c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</row>
    <row r="20" spans="1:60" ht="45" outlineLevel="2">
      <c r="A20" s="142"/>
      <c r="B20" s="143"/>
      <c r="C20" s="587" t="s">
        <v>1518</v>
      </c>
      <c r="D20" s="588"/>
      <c r="E20" s="588"/>
      <c r="F20" s="588"/>
      <c r="G20" s="588"/>
      <c r="H20" s="145"/>
      <c r="I20" s="145"/>
      <c r="J20" s="145"/>
      <c r="K20" s="145"/>
      <c r="L20" s="145"/>
      <c r="M20" s="145"/>
      <c r="N20" s="144"/>
      <c r="O20" s="144"/>
      <c r="P20" s="144"/>
      <c r="Q20" s="144"/>
      <c r="R20" s="145"/>
      <c r="S20" s="145"/>
      <c r="T20" s="145"/>
      <c r="U20" s="145"/>
      <c r="V20" s="145"/>
      <c r="W20" s="145"/>
      <c r="X20" s="145"/>
      <c r="Y20" s="145"/>
      <c r="Z20" s="135"/>
      <c r="AA20" s="135"/>
      <c r="AB20" s="135"/>
      <c r="AC20" s="135"/>
      <c r="AD20" s="135"/>
      <c r="AE20" s="135"/>
      <c r="AF20" s="135"/>
      <c r="AG20" s="135" t="s">
        <v>1510</v>
      </c>
      <c r="AH20" s="135"/>
      <c r="AI20" s="135"/>
      <c r="AJ20" s="135"/>
      <c r="AK20" s="135"/>
      <c r="AL20" s="135"/>
      <c r="AM20" s="135"/>
      <c r="AN20" s="135"/>
      <c r="AO20" s="135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63" t="str">
        <f>C20</f>
        <v>Položky obsahují náklady na očištění podkladu pro zdivo, navlhčení podkladu a tvárnic vodou, položení zakládací malty pod ložnou plochu s použitím nivelačního přístroje a vyrovnávací soupravy, kladení tvárnic na pero a drážku včetně maltování ložné spáry tenkovrstvou maltou, krácení tvárnic, provážení svisle olovnicí, dotažení příček pod stropní konstrukci.</v>
      </c>
      <c r="BB20" s="135"/>
      <c r="BC20" s="135"/>
      <c r="BD20" s="135"/>
      <c r="BE20" s="135"/>
      <c r="BF20" s="135"/>
      <c r="BG20" s="135"/>
      <c r="BH20" s="135"/>
    </row>
    <row r="21" spans="1:60" outlineLevel="2">
      <c r="A21" s="142"/>
      <c r="B21" s="143"/>
      <c r="C21" s="173" t="s">
        <v>1519</v>
      </c>
      <c r="D21" s="146"/>
      <c r="E21" s="147">
        <v>7.06</v>
      </c>
      <c r="F21" s="145"/>
      <c r="G21" s="145"/>
      <c r="H21" s="145"/>
      <c r="I21" s="145"/>
      <c r="J21" s="145"/>
      <c r="K21" s="145"/>
      <c r="L21" s="145"/>
      <c r="M21" s="145"/>
      <c r="N21" s="144"/>
      <c r="O21" s="144"/>
      <c r="P21" s="144"/>
      <c r="Q21" s="144"/>
      <c r="R21" s="145"/>
      <c r="S21" s="145"/>
      <c r="T21" s="145"/>
      <c r="U21" s="145"/>
      <c r="V21" s="145"/>
      <c r="W21" s="145"/>
      <c r="X21" s="145"/>
      <c r="Y21" s="145"/>
      <c r="Z21" s="135"/>
      <c r="AA21" s="135"/>
      <c r="AB21" s="135"/>
      <c r="AC21" s="135"/>
      <c r="AD21" s="135"/>
      <c r="AE21" s="135"/>
      <c r="AF21" s="135"/>
      <c r="AG21" s="135" t="s">
        <v>1503</v>
      </c>
      <c r="AH21" s="135">
        <v>0</v>
      </c>
      <c r="AI21" s="135"/>
      <c r="AJ21" s="135"/>
      <c r="AK21" s="135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</row>
    <row r="22" spans="1:60" outlineLevel="1">
      <c r="A22" s="156">
        <v>6</v>
      </c>
      <c r="B22" s="157" t="s">
        <v>1520</v>
      </c>
      <c r="C22" s="172" t="s">
        <v>1521</v>
      </c>
      <c r="D22" s="158" t="s">
        <v>1517</v>
      </c>
      <c r="E22" s="159">
        <v>7.6749999999999998</v>
      </c>
      <c r="F22" s="160"/>
      <c r="G22" s="161">
        <f>ROUND(E22*F22,2)</f>
        <v>0</v>
      </c>
      <c r="H22" s="160">
        <v>863.62</v>
      </c>
      <c r="I22" s="161">
        <f>ROUND(E22*H22,2)</f>
        <v>6628.28</v>
      </c>
      <c r="J22" s="160">
        <v>310.38</v>
      </c>
      <c r="K22" s="161">
        <f>ROUND(E22*J22,2)</f>
        <v>2382.17</v>
      </c>
      <c r="L22" s="161">
        <v>12</v>
      </c>
      <c r="M22" s="161">
        <f>G22*(1+L22/100)</f>
        <v>0</v>
      </c>
      <c r="N22" s="159">
        <v>0.12138</v>
      </c>
      <c r="O22" s="159">
        <f>ROUND(E22*N22,2)</f>
        <v>0.93</v>
      </c>
      <c r="P22" s="159">
        <v>0</v>
      </c>
      <c r="Q22" s="159">
        <f>ROUND(E22*P22,2)</f>
        <v>0</v>
      </c>
      <c r="R22" s="161"/>
      <c r="S22" s="161" t="s">
        <v>1498</v>
      </c>
      <c r="T22" s="162" t="s">
        <v>1498</v>
      </c>
      <c r="U22" s="145">
        <v>0.55674999999999997</v>
      </c>
      <c r="V22" s="145">
        <f>ROUND(E22*U22,2)</f>
        <v>4.2699999999999996</v>
      </c>
      <c r="W22" s="145"/>
      <c r="X22" s="145" t="s">
        <v>1499</v>
      </c>
      <c r="Y22" s="145" t="s">
        <v>1500</v>
      </c>
      <c r="Z22" s="135"/>
      <c r="AA22" s="135"/>
      <c r="AB22" s="135"/>
      <c r="AC22" s="135"/>
      <c r="AD22" s="135"/>
      <c r="AE22" s="135"/>
      <c r="AF22" s="135"/>
      <c r="AG22" s="135" t="s">
        <v>1501</v>
      </c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</row>
    <row r="23" spans="1:60" ht="45" outlineLevel="2">
      <c r="A23" s="142"/>
      <c r="B23" s="143"/>
      <c r="C23" s="587" t="s">
        <v>1518</v>
      </c>
      <c r="D23" s="588"/>
      <c r="E23" s="588"/>
      <c r="F23" s="588"/>
      <c r="G23" s="588"/>
      <c r="H23" s="145"/>
      <c r="I23" s="145"/>
      <c r="J23" s="145"/>
      <c r="K23" s="145"/>
      <c r="L23" s="145"/>
      <c r="M23" s="145"/>
      <c r="N23" s="144"/>
      <c r="O23" s="144"/>
      <c r="P23" s="144"/>
      <c r="Q23" s="144"/>
      <c r="R23" s="145"/>
      <c r="S23" s="145"/>
      <c r="T23" s="145"/>
      <c r="U23" s="145"/>
      <c r="V23" s="145"/>
      <c r="W23" s="145"/>
      <c r="X23" s="145"/>
      <c r="Y23" s="145"/>
      <c r="Z23" s="135"/>
      <c r="AA23" s="135"/>
      <c r="AB23" s="135"/>
      <c r="AC23" s="135"/>
      <c r="AD23" s="135"/>
      <c r="AE23" s="135"/>
      <c r="AF23" s="135"/>
      <c r="AG23" s="135" t="s">
        <v>1510</v>
      </c>
      <c r="AH23" s="135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5"/>
      <c r="AZ23" s="135"/>
      <c r="BA23" s="163" t="str">
        <f>C23</f>
        <v>Položky obsahují náklady na očištění podkladu pro zdivo, navlhčení podkladu a tvárnic vodou, položení zakládací malty pod ložnou plochu s použitím nivelačního přístroje a vyrovnávací soupravy, kladení tvárnic na pero a drážku včetně maltování ložné spáry tenkovrstvou maltou, krácení tvárnic, provážení svisle olovnicí, dotažení příček pod stropní konstrukci.</v>
      </c>
      <c r="BB23" s="135"/>
      <c r="BC23" s="135"/>
      <c r="BD23" s="135"/>
      <c r="BE23" s="135"/>
      <c r="BF23" s="135"/>
      <c r="BG23" s="135"/>
      <c r="BH23" s="135"/>
    </row>
    <row r="24" spans="1:60" outlineLevel="2">
      <c r="A24" s="142"/>
      <c r="B24" s="143"/>
      <c r="C24" s="173" t="s">
        <v>1522</v>
      </c>
      <c r="D24" s="146"/>
      <c r="E24" s="147">
        <v>7.67</v>
      </c>
      <c r="F24" s="145"/>
      <c r="G24" s="145"/>
      <c r="H24" s="145"/>
      <c r="I24" s="145"/>
      <c r="J24" s="145"/>
      <c r="K24" s="145"/>
      <c r="L24" s="145"/>
      <c r="M24" s="145"/>
      <c r="N24" s="144"/>
      <c r="O24" s="144"/>
      <c r="P24" s="144"/>
      <c r="Q24" s="144"/>
      <c r="R24" s="145"/>
      <c r="S24" s="145"/>
      <c r="T24" s="145"/>
      <c r="U24" s="145"/>
      <c r="V24" s="145"/>
      <c r="W24" s="145"/>
      <c r="X24" s="145"/>
      <c r="Y24" s="145"/>
      <c r="Z24" s="135"/>
      <c r="AA24" s="135"/>
      <c r="AB24" s="135"/>
      <c r="AC24" s="135"/>
      <c r="AD24" s="135"/>
      <c r="AE24" s="135"/>
      <c r="AF24" s="135"/>
      <c r="AG24" s="135" t="s">
        <v>1503</v>
      </c>
      <c r="AH24" s="135">
        <v>0</v>
      </c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</row>
    <row r="25" spans="1:60" ht="22.5" outlineLevel="1">
      <c r="A25" s="156">
        <v>7</v>
      </c>
      <c r="B25" s="157" t="s">
        <v>1523</v>
      </c>
      <c r="C25" s="172" t="s">
        <v>1524</v>
      </c>
      <c r="D25" s="158" t="s">
        <v>1517</v>
      </c>
      <c r="E25" s="159">
        <v>16.186</v>
      </c>
      <c r="F25" s="160"/>
      <c r="G25" s="161">
        <f>ROUND(E25*F25,2)</f>
        <v>0</v>
      </c>
      <c r="H25" s="160">
        <v>394.27</v>
      </c>
      <c r="I25" s="161">
        <f>ROUND(E25*H25,2)</f>
        <v>6381.65</v>
      </c>
      <c r="J25" s="160">
        <v>557.73</v>
      </c>
      <c r="K25" s="161">
        <f>ROUND(E25*J25,2)</f>
        <v>9027.42</v>
      </c>
      <c r="L25" s="161">
        <v>12</v>
      </c>
      <c r="M25" s="161">
        <f>G25*(1+L25/100)</f>
        <v>0</v>
      </c>
      <c r="N25" s="159">
        <v>1.2149999999999999E-2</v>
      </c>
      <c r="O25" s="159">
        <f>ROUND(E25*N25,2)</f>
        <v>0.2</v>
      </c>
      <c r="P25" s="159">
        <v>0</v>
      </c>
      <c r="Q25" s="159">
        <f>ROUND(E25*P25,2)</f>
        <v>0</v>
      </c>
      <c r="R25" s="161"/>
      <c r="S25" s="161" t="s">
        <v>1498</v>
      </c>
      <c r="T25" s="162" t="s">
        <v>1498</v>
      </c>
      <c r="U25" s="145">
        <v>1.0109999999999999</v>
      </c>
      <c r="V25" s="145">
        <f>ROUND(E25*U25,2)</f>
        <v>16.36</v>
      </c>
      <c r="W25" s="145"/>
      <c r="X25" s="145" t="s">
        <v>1499</v>
      </c>
      <c r="Y25" s="145" t="s">
        <v>1500</v>
      </c>
      <c r="Z25" s="135"/>
      <c r="AA25" s="135"/>
      <c r="AB25" s="135"/>
      <c r="AC25" s="135"/>
      <c r="AD25" s="135"/>
      <c r="AE25" s="135"/>
      <c r="AF25" s="135"/>
      <c r="AG25" s="135" t="s">
        <v>1501</v>
      </c>
      <c r="AH25" s="135"/>
      <c r="AI25" s="135"/>
      <c r="AJ25" s="135"/>
      <c r="AK25" s="135"/>
      <c r="AL25" s="135"/>
      <c r="AM25" s="135"/>
      <c r="AN25" s="135"/>
      <c r="AO25" s="135"/>
      <c r="AP25" s="135"/>
      <c r="AQ25" s="135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5"/>
      <c r="BG25" s="135"/>
      <c r="BH25" s="135"/>
    </row>
    <row r="26" spans="1:60" ht="22.5" outlineLevel="2">
      <c r="A26" s="142"/>
      <c r="B26" s="143"/>
      <c r="C26" s="587" t="s">
        <v>1525</v>
      </c>
      <c r="D26" s="588"/>
      <c r="E26" s="588"/>
      <c r="F26" s="588"/>
      <c r="G26" s="588"/>
      <c r="H26" s="145"/>
      <c r="I26" s="145"/>
      <c r="J26" s="145"/>
      <c r="K26" s="145"/>
      <c r="L26" s="145"/>
      <c r="M26" s="145"/>
      <c r="N26" s="144"/>
      <c r="O26" s="144"/>
      <c r="P26" s="144"/>
      <c r="Q26" s="144"/>
      <c r="R26" s="145"/>
      <c r="S26" s="145"/>
      <c r="T26" s="145"/>
      <c r="U26" s="145"/>
      <c r="V26" s="145"/>
      <c r="W26" s="145"/>
      <c r="X26" s="145"/>
      <c r="Y26" s="145"/>
      <c r="Z26" s="135"/>
      <c r="AA26" s="135"/>
      <c r="AB26" s="135"/>
      <c r="AC26" s="135"/>
      <c r="AD26" s="135"/>
      <c r="AE26" s="135"/>
      <c r="AF26" s="135"/>
      <c r="AG26" s="135" t="s">
        <v>1510</v>
      </c>
      <c r="AH26" s="135"/>
      <c r="AI26" s="135"/>
      <c r="AJ26" s="135"/>
      <c r="AK26" s="135"/>
      <c r="AL26" s="135"/>
      <c r="AM26" s="135"/>
      <c r="AN26" s="135"/>
      <c r="AO26" s="135"/>
      <c r="AP26" s="135"/>
      <c r="AQ26" s="135"/>
      <c r="AR26" s="135"/>
      <c r="AS26" s="135"/>
      <c r="AT26" s="135"/>
      <c r="AU26" s="135"/>
      <c r="AV26" s="135"/>
      <c r="AW26" s="135"/>
      <c r="AX26" s="135"/>
      <c r="AY26" s="135"/>
      <c r="AZ26" s="135"/>
      <c r="BA26" s="163" t="str">
        <f>C26</f>
        <v>V položce jsou zakalkulovány náklady na zřízení nosné konstrukce podhledu, dodávku a montáž desek tl. 12,5 mm včetně úpravy spár a rohů.</v>
      </c>
      <c r="BB26" s="135"/>
      <c r="BC26" s="135"/>
      <c r="BD26" s="135"/>
      <c r="BE26" s="135"/>
      <c r="BF26" s="135"/>
      <c r="BG26" s="135"/>
      <c r="BH26" s="135"/>
    </row>
    <row r="27" spans="1:60" outlineLevel="2">
      <c r="A27" s="142"/>
      <c r="B27" s="143"/>
      <c r="C27" s="173" t="s">
        <v>1526</v>
      </c>
      <c r="D27" s="146"/>
      <c r="E27" s="147">
        <v>15.22</v>
      </c>
      <c r="F27" s="145"/>
      <c r="G27" s="145"/>
      <c r="H27" s="145"/>
      <c r="I27" s="145"/>
      <c r="J27" s="145"/>
      <c r="K27" s="145"/>
      <c r="L27" s="145"/>
      <c r="M27" s="145"/>
      <c r="N27" s="144"/>
      <c r="O27" s="144"/>
      <c r="P27" s="144"/>
      <c r="Q27" s="144"/>
      <c r="R27" s="145"/>
      <c r="S27" s="145"/>
      <c r="T27" s="145"/>
      <c r="U27" s="145"/>
      <c r="V27" s="145"/>
      <c r="W27" s="145"/>
      <c r="X27" s="145"/>
      <c r="Y27" s="145"/>
      <c r="Z27" s="135"/>
      <c r="AA27" s="135"/>
      <c r="AB27" s="135"/>
      <c r="AC27" s="135"/>
      <c r="AD27" s="135"/>
      <c r="AE27" s="135"/>
      <c r="AF27" s="135"/>
      <c r="AG27" s="135" t="s">
        <v>1503</v>
      </c>
      <c r="AH27" s="135">
        <v>0</v>
      </c>
      <c r="AI27" s="135"/>
      <c r="AJ27" s="135"/>
      <c r="AK27" s="135"/>
      <c r="AL27" s="135"/>
      <c r="AM27" s="135"/>
      <c r="AN27" s="135"/>
      <c r="AO27" s="135"/>
      <c r="AP27" s="135"/>
      <c r="AQ27" s="135"/>
      <c r="AR27" s="135"/>
      <c r="AS27" s="135"/>
      <c r="AT27" s="135"/>
      <c r="AU27" s="135"/>
      <c r="AV27" s="135"/>
      <c r="AW27" s="135"/>
      <c r="AX27" s="135"/>
      <c r="AY27" s="135"/>
      <c r="AZ27" s="135"/>
      <c r="BA27" s="135"/>
      <c r="BB27" s="135"/>
      <c r="BC27" s="135"/>
      <c r="BD27" s="135"/>
      <c r="BE27" s="135"/>
      <c r="BF27" s="135"/>
      <c r="BG27" s="135"/>
      <c r="BH27" s="135"/>
    </row>
    <row r="28" spans="1:60" outlineLevel="3">
      <c r="A28" s="142"/>
      <c r="B28" s="143"/>
      <c r="C28" s="173" t="s">
        <v>1527</v>
      </c>
      <c r="D28" s="146"/>
      <c r="E28" s="147">
        <v>0.97</v>
      </c>
      <c r="F28" s="145"/>
      <c r="G28" s="145"/>
      <c r="H28" s="145"/>
      <c r="I28" s="145"/>
      <c r="J28" s="145"/>
      <c r="K28" s="145"/>
      <c r="L28" s="145"/>
      <c r="M28" s="145"/>
      <c r="N28" s="144"/>
      <c r="O28" s="144"/>
      <c r="P28" s="144"/>
      <c r="Q28" s="144"/>
      <c r="R28" s="145"/>
      <c r="S28" s="145"/>
      <c r="T28" s="145"/>
      <c r="U28" s="145"/>
      <c r="V28" s="145"/>
      <c r="W28" s="145"/>
      <c r="X28" s="145"/>
      <c r="Y28" s="145"/>
      <c r="Z28" s="135"/>
      <c r="AA28" s="135"/>
      <c r="AB28" s="135"/>
      <c r="AC28" s="135"/>
      <c r="AD28" s="135"/>
      <c r="AE28" s="135"/>
      <c r="AF28" s="135"/>
      <c r="AG28" s="135" t="s">
        <v>1503</v>
      </c>
      <c r="AH28" s="135">
        <v>0</v>
      </c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35"/>
      <c r="AT28" s="135"/>
      <c r="AU28" s="135"/>
      <c r="AV28" s="135"/>
      <c r="AW28" s="135"/>
      <c r="AX28" s="135"/>
      <c r="AY28" s="135"/>
      <c r="AZ28" s="135"/>
      <c r="BA28" s="135"/>
      <c r="BB28" s="135"/>
      <c r="BC28" s="135"/>
      <c r="BD28" s="135"/>
      <c r="BE28" s="135"/>
      <c r="BF28" s="135"/>
      <c r="BG28" s="135"/>
      <c r="BH28" s="135"/>
    </row>
    <row r="29" spans="1:60" ht="22.5" outlineLevel="1">
      <c r="A29" s="156">
        <v>8</v>
      </c>
      <c r="B29" s="157" t="s">
        <v>1528</v>
      </c>
      <c r="C29" s="172" t="s">
        <v>1529</v>
      </c>
      <c r="D29" s="158" t="s">
        <v>1517</v>
      </c>
      <c r="E29" s="159">
        <v>5.65</v>
      </c>
      <c r="F29" s="160"/>
      <c r="G29" s="161">
        <f>ROUND(E29*F29,2)</f>
        <v>0</v>
      </c>
      <c r="H29" s="160">
        <v>455.27</v>
      </c>
      <c r="I29" s="161">
        <f>ROUND(E29*H29,2)</f>
        <v>2572.2800000000002</v>
      </c>
      <c r="J29" s="160">
        <v>557.73</v>
      </c>
      <c r="K29" s="161">
        <f>ROUND(E29*J29,2)</f>
        <v>3151.17</v>
      </c>
      <c r="L29" s="161">
        <v>12</v>
      </c>
      <c r="M29" s="161">
        <f>G29*(1+L29/100)</f>
        <v>0</v>
      </c>
      <c r="N29" s="159">
        <v>1.2149999999999999E-2</v>
      </c>
      <c r="O29" s="159">
        <f>ROUND(E29*N29,2)</f>
        <v>7.0000000000000007E-2</v>
      </c>
      <c r="P29" s="159">
        <v>0</v>
      </c>
      <c r="Q29" s="159">
        <f>ROUND(E29*P29,2)</f>
        <v>0</v>
      </c>
      <c r="R29" s="161"/>
      <c r="S29" s="161" t="s">
        <v>1498</v>
      </c>
      <c r="T29" s="162" t="s">
        <v>1498</v>
      </c>
      <c r="U29" s="145">
        <v>1.0109999999999999</v>
      </c>
      <c r="V29" s="145">
        <f>ROUND(E29*U29,2)</f>
        <v>5.71</v>
      </c>
      <c r="W29" s="145"/>
      <c r="X29" s="145" t="s">
        <v>1499</v>
      </c>
      <c r="Y29" s="145" t="s">
        <v>1500</v>
      </c>
      <c r="Z29" s="135"/>
      <c r="AA29" s="135"/>
      <c r="AB29" s="135"/>
      <c r="AC29" s="135"/>
      <c r="AD29" s="135"/>
      <c r="AE29" s="135"/>
      <c r="AF29" s="135"/>
      <c r="AG29" s="135" t="s">
        <v>1501</v>
      </c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</row>
    <row r="30" spans="1:60" ht="22.5" outlineLevel="2">
      <c r="A30" s="142"/>
      <c r="B30" s="143"/>
      <c r="C30" s="587" t="s">
        <v>1525</v>
      </c>
      <c r="D30" s="588"/>
      <c r="E30" s="588"/>
      <c r="F30" s="588"/>
      <c r="G30" s="588"/>
      <c r="H30" s="145"/>
      <c r="I30" s="145"/>
      <c r="J30" s="145"/>
      <c r="K30" s="145"/>
      <c r="L30" s="145"/>
      <c r="M30" s="145"/>
      <c r="N30" s="144"/>
      <c r="O30" s="144"/>
      <c r="P30" s="144"/>
      <c r="Q30" s="144"/>
      <c r="R30" s="145"/>
      <c r="S30" s="145"/>
      <c r="T30" s="145"/>
      <c r="U30" s="145"/>
      <c r="V30" s="145"/>
      <c r="W30" s="145"/>
      <c r="X30" s="145"/>
      <c r="Y30" s="145"/>
      <c r="Z30" s="135"/>
      <c r="AA30" s="135"/>
      <c r="AB30" s="135"/>
      <c r="AC30" s="135"/>
      <c r="AD30" s="135"/>
      <c r="AE30" s="135"/>
      <c r="AF30" s="135"/>
      <c r="AG30" s="135" t="s">
        <v>1510</v>
      </c>
      <c r="AH30" s="135"/>
      <c r="AI30" s="135"/>
      <c r="AJ30" s="135"/>
      <c r="AK30" s="135"/>
      <c r="AL30" s="135"/>
      <c r="AM30" s="135"/>
      <c r="AN30" s="135"/>
      <c r="AO30" s="135"/>
      <c r="AP30" s="135"/>
      <c r="AQ30" s="135"/>
      <c r="AR30" s="135"/>
      <c r="AS30" s="135"/>
      <c r="AT30" s="135"/>
      <c r="AU30" s="135"/>
      <c r="AV30" s="135"/>
      <c r="AW30" s="135"/>
      <c r="AX30" s="135"/>
      <c r="AY30" s="135"/>
      <c r="AZ30" s="135"/>
      <c r="BA30" s="163" t="str">
        <f>C30</f>
        <v>V položce jsou zakalkulovány náklady na zřízení nosné konstrukce podhledu, dodávku a montáž desek tl. 12,5 mm včetně úpravy spár a rohů.</v>
      </c>
      <c r="BB30" s="135"/>
      <c r="BC30" s="135"/>
      <c r="BD30" s="135"/>
      <c r="BE30" s="135"/>
      <c r="BF30" s="135"/>
      <c r="BG30" s="135"/>
      <c r="BH30" s="135"/>
    </row>
    <row r="31" spans="1:60" outlineLevel="2">
      <c r="A31" s="142"/>
      <c r="B31" s="143"/>
      <c r="C31" s="173" t="s">
        <v>1530</v>
      </c>
      <c r="D31" s="146"/>
      <c r="E31" s="147">
        <v>5.65</v>
      </c>
      <c r="F31" s="145"/>
      <c r="G31" s="145"/>
      <c r="H31" s="145"/>
      <c r="I31" s="145"/>
      <c r="J31" s="145"/>
      <c r="K31" s="145"/>
      <c r="L31" s="145"/>
      <c r="M31" s="145"/>
      <c r="N31" s="144"/>
      <c r="O31" s="144"/>
      <c r="P31" s="144"/>
      <c r="Q31" s="144"/>
      <c r="R31" s="145"/>
      <c r="S31" s="145"/>
      <c r="T31" s="145"/>
      <c r="U31" s="145"/>
      <c r="V31" s="145"/>
      <c r="W31" s="145"/>
      <c r="X31" s="145"/>
      <c r="Y31" s="145"/>
      <c r="Z31" s="135"/>
      <c r="AA31" s="135"/>
      <c r="AB31" s="135"/>
      <c r="AC31" s="135"/>
      <c r="AD31" s="135"/>
      <c r="AE31" s="135"/>
      <c r="AF31" s="135"/>
      <c r="AG31" s="135" t="s">
        <v>1503</v>
      </c>
      <c r="AH31" s="135">
        <v>0</v>
      </c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</row>
    <row r="32" spans="1:60" ht="22.5" outlineLevel="1">
      <c r="A32" s="156">
        <v>9</v>
      </c>
      <c r="B32" s="157" t="s">
        <v>1531</v>
      </c>
      <c r="C32" s="172" t="s">
        <v>1532</v>
      </c>
      <c r="D32" s="158" t="s">
        <v>1517</v>
      </c>
      <c r="E32" s="159">
        <v>2.1560000000000001</v>
      </c>
      <c r="F32" s="160"/>
      <c r="G32" s="161">
        <f>ROUND(E32*F32,2)</f>
        <v>0</v>
      </c>
      <c r="H32" s="160">
        <v>0</v>
      </c>
      <c r="I32" s="161">
        <f>ROUND(E32*H32,2)</f>
        <v>0</v>
      </c>
      <c r="J32" s="160">
        <v>333</v>
      </c>
      <c r="K32" s="161">
        <f>ROUND(E32*J32,2)</f>
        <v>717.95</v>
      </c>
      <c r="L32" s="161">
        <v>12</v>
      </c>
      <c r="M32" s="161">
        <f>G32*(1+L32/100)</f>
        <v>0</v>
      </c>
      <c r="N32" s="159">
        <v>0</v>
      </c>
      <c r="O32" s="159">
        <f>ROUND(E32*N32,2)</f>
        <v>0</v>
      </c>
      <c r="P32" s="159">
        <v>0</v>
      </c>
      <c r="Q32" s="159">
        <f>ROUND(E32*P32,2)</f>
        <v>0</v>
      </c>
      <c r="R32" s="161"/>
      <c r="S32" s="161" t="s">
        <v>1498</v>
      </c>
      <c r="T32" s="162" t="s">
        <v>1498</v>
      </c>
      <c r="U32" s="145">
        <v>0.57999999999999996</v>
      </c>
      <c r="V32" s="145">
        <f>ROUND(E32*U32,2)</f>
        <v>1.25</v>
      </c>
      <c r="W32" s="145"/>
      <c r="X32" s="145" t="s">
        <v>1499</v>
      </c>
      <c r="Y32" s="145" t="s">
        <v>1500</v>
      </c>
      <c r="Z32" s="135"/>
      <c r="AA32" s="135"/>
      <c r="AB32" s="135"/>
      <c r="AC32" s="135"/>
      <c r="AD32" s="135"/>
      <c r="AE32" s="135"/>
      <c r="AF32" s="135"/>
      <c r="AG32" s="135" t="s">
        <v>1501</v>
      </c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</row>
    <row r="33" spans="1:60" outlineLevel="2">
      <c r="A33" s="142"/>
      <c r="B33" s="143"/>
      <c r="C33" s="173" t="s">
        <v>1533</v>
      </c>
      <c r="D33" s="146"/>
      <c r="E33" s="147">
        <v>1.19</v>
      </c>
      <c r="F33" s="145"/>
      <c r="G33" s="145"/>
      <c r="H33" s="145"/>
      <c r="I33" s="145"/>
      <c r="J33" s="145"/>
      <c r="K33" s="145"/>
      <c r="L33" s="145"/>
      <c r="M33" s="145"/>
      <c r="N33" s="144"/>
      <c r="O33" s="144"/>
      <c r="P33" s="144"/>
      <c r="Q33" s="144"/>
      <c r="R33" s="145"/>
      <c r="S33" s="145"/>
      <c r="T33" s="145"/>
      <c r="U33" s="145"/>
      <c r="V33" s="145"/>
      <c r="W33" s="145"/>
      <c r="X33" s="145"/>
      <c r="Y33" s="145"/>
      <c r="Z33" s="135"/>
      <c r="AA33" s="135"/>
      <c r="AB33" s="135"/>
      <c r="AC33" s="135"/>
      <c r="AD33" s="135"/>
      <c r="AE33" s="135"/>
      <c r="AF33" s="135"/>
      <c r="AG33" s="135" t="s">
        <v>1503</v>
      </c>
      <c r="AH33" s="135">
        <v>0</v>
      </c>
      <c r="AI33" s="135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</row>
    <row r="34" spans="1:60" outlineLevel="3">
      <c r="A34" s="142"/>
      <c r="B34" s="143"/>
      <c r="C34" s="173" t="s">
        <v>1534</v>
      </c>
      <c r="D34" s="146"/>
      <c r="E34" s="147">
        <v>0.97</v>
      </c>
      <c r="F34" s="145"/>
      <c r="G34" s="145"/>
      <c r="H34" s="145"/>
      <c r="I34" s="145"/>
      <c r="J34" s="145"/>
      <c r="K34" s="145"/>
      <c r="L34" s="145"/>
      <c r="M34" s="145"/>
      <c r="N34" s="144"/>
      <c r="O34" s="144"/>
      <c r="P34" s="144"/>
      <c r="Q34" s="144"/>
      <c r="R34" s="145"/>
      <c r="S34" s="145"/>
      <c r="T34" s="145"/>
      <c r="U34" s="145"/>
      <c r="V34" s="145"/>
      <c r="W34" s="145"/>
      <c r="X34" s="145"/>
      <c r="Y34" s="145"/>
      <c r="Z34" s="135"/>
      <c r="AA34" s="135"/>
      <c r="AB34" s="135"/>
      <c r="AC34" s="135"/>
      <c r="AD34" s="135"/>
      <c r="AE34" s="135"/>
      <c r="AF34" s="135"/>
      <c r="AG34" s="135" t="s">
        <v>1503</v>
      </c>
      <c r="AH34" s="135">
        <v>0</v>
      </c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</row>
    <row r="35" spans="1:60" ht="22.5" outlineLevel="1">
      <c r="A35" s="156">
        <v>10</v>
      </c>
      <c r="B35" s="157" t="s">
        <v>1535</v>
      </c>
      <c r="C35" s="172" t="s">
        <v>1536</v>
      </c>
      <c r="D35" s="158" t="s">
        <v>1517</v>
      </c>
      <c r="E35" s="159">
        <v>8.43</v>
      </c>
      <c r="F35" s="160"/>
      <c r="G35" s="161">
        <f>ROUND(E35*F35,2)</f>
        <v>0</v>
      </c>
      <c r="H35" s="160">
        <v>0</v>
      </c>
      <c r="I35" s="161">
        <f>ROUND(E35*H35,2)</f>
        <v>0</v>
      </c>
      <c r="J35" s="160">
        <v>247</v>
      </c>
      <c r="K35" s="161">
        <f>ROUND(E35*J35,2)</f>
        <v>2082.21</v>
      </c>
      <c r="L35" s="161">
        <v>12</v>
      </c>
      <c r="M35" s="161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61"/>
      <c r="S35" s="161" t="s">
        <v>1498</v>
      </c>
      <c r="T35" s="162" t="s">
        <v>1498</v>
      </c>
      <c r="U35" s="145">
        <v>0.43</v>
      </c>
      <c r="V35" s="145">
        <f>ROUND(E35*U35,2)</f>
        <v>3.62</v>
      </c>
      <c r="W35" s="145"/>
      <c r="X35" s="145" t="s">
        <v>1499</v>
      </c>
      <c r="Y35" s="145" t="s">
        <v>1500</v>
      </c>
      <c r="Z35" s="135"/>
      <c r="AA35" s="135"/>
      <c r="AB35" s="135"/>
      <c r="AC35" s="135"/>
      <c r="AD35" s="135"/>
      <c r="AE35" s="135"/>
      <c r="AF35" s="135"/>
      <c r="AG35" s="135" t="s">
        <v>1501</v>
      </c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</row>
    <row r="36" spans="1:60" outlineLevel="2">
      <c r="A36" s="142"/>
      <c r="B36" s="143"/>
      <c r="C36" s="173" t="s">
        <v>1537</v>
      </c>
      <c r="D36" s="146"/>
      <c r="E36" s="147">
        <v>8.43</v>
      </c>
      <c r="F36" s="145"/>
      <c r="G36" s="145"/>
      <c r="H36" s="145"/>
      <c r="I36" s="145"/>
      <c r="J36" s="145"/>
      <c r="K36" s="145"/>
      <c r="L36" s="145"/>
      <c r="M36" s="145"/>
      <c r="N36" s="144"/>
      <c r="O36" s="144"/>
      <c r="P36" s="144"/>
      <c r="Q36" s="144"/>
      <c r="R36" s="145"/>
      <c r="S36" s="145"/>
      <c r="T36" s="145"/>
      <c r="U36" s="145"/>
      <c r="V36" s="145"/>
      <c r="W36" s="145"/>
      <c r="X36" s="145"/>
      <c r="Y36" s="145"/>
      <c r="Z36" s="135"/>
      <c r="AA36" s="135"/>
      <c r="AB36" s="135"/>
      <c r="AC36" s="135"/>
      <c r="AD36" s="135"/>
      <c r="AE36" s="135"/>
      <c r="AF36" s="135"/>
      <c r="AG36" s="135" t="s">
        <v>1503</v>
      </c>
      <c r="AH36" s="135">
        <v>0</v>
      </c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5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</row>
    <row r="37" spans="1:60" ht="22.5" outlineLevel="1">
      <c r="A37" s="156">
        <v>11</v>
      </c>
      <c r="B37" s="157" t="s">
        <v>1538</v>
      </c>
      <c r="C37" s="172" t="s">
        <v>1539</v>
      </c>
      <c r="D37" s="158" t="s">
        <v>1517</v>
      </c>
      <c r="E37" s="159">
        <v>2.625</v>
      </c>
      <c r="F37" s="160"/>
      <c r="G37" s="161">
        <f>ROUND(E37*F37,2)</f>
        <v>0</v>
      </c>
      <c r="H37" s="160">
        <v>465.74</v>
      </c>
      <c r="I37" s="161">
        <f>ROUND(E37*H37,2)</f>
        <v>1222.57</v>
      </c>
      <c r="J37" s="160">
        <v>524.26</v>
      </c>
      <c r="K37" s="161">
        <f>ROUND(E37*J37,2)</f>
        <v>1376.18</v>
      </c>
      <c r="L37" s="161">
        <v>12</v>
      </c>
      <c r="M37" s="161">
        <f>G37*(1+L37/100)</f>
        <v>0</v>
      </c>
      <c r="N37" s="159">
        <v>2.1350000000000001E-2</v>
      </c>
      <c r="O37" s="159">
        <f>ROUND(E37*N37,2)</f>
        <v>0.06</v>
      </c>
      <c r="P37" s="159">
        <v>0</v>
      </c>
      <c r="Q37" s="159">
        <f>ROUND(E37*P37,2)</f>
        <v>0</v>
      </c>
      <c r="R37" s="161"/>
      <c r="S37" s="161" t="s">
        <v>1498</v>
      </c>
      <c r="T37" s="162" t="s">
        <v>1498</v>
      </c>
      <c r="U37" s="145">
        <v>0.95799999999999996</v>
      </c>
      <c r="V37" s="145">
        <f>ROUND(E37*U37,2)</f>
        <v>2.5099999999999998</v>
      </c>
      <c r="W37" s="145"/>
      <c r="X37" s="145" t="s">
        <v>1499</v>
      </c>
      <c r="Y37" s="145" t="s">
        <v>1500</v>
      </c>
      <c r="Z37" s="135"/>
      <c r="AA37" s="135"/>
      <c r="AB37" s="135"/>
      <c r="AC37" s="135"/>
      <c r="AD37" s="135"/>
      <c r="AE37" s="135"/>
      <c r="AF37" s="135"/>
      <c r="AG37" s="135" t="s">
        <v>1501</v>
      </c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  <c r="AS37" s="135"/>
      <c r="AT37" s="135"/>
      <c r="AU37" s="135"/>
      <c r="AV37" s="135"/>
      <c r="AW37" s="135"/>
      <c r="AX37" s="135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</row>
    <row r="38" spans="1:60" ht="22.5" outlineLevel="2">
      <c r="A38" s="142"/>
      <c r="B38" s="143"/>
      <c r="C38" s="587" t="s">
        <v>1540</v>
      </c>
      <c r="D38" s="588"/>
      <c r="E38" s="588"/>
      <c r="F38" s="588"/>
      <c r="G38" s="588"/>
      <c r="H38" s="145"/>
      <c r="I38" s="145"/>
      <c r="J38" s="145"/>
      <c r="K38" s="145"/>
      <c r="L38" s="145"/>
      <c r="M38" s="145"/>
      <c r="N38" s="144"/>
      <c r="O38" s="144"/>
      <c r="P38" s="144"/>
      <c r="Q38" s="144"/>
      <c r="R38" s="145"/>
      <c r="S38" s="145"/>
      <c r="T38" s="145"/>
      <c r="U38" s="145"/>
      <c r="V38" s="145"/>
      <c r="W38" s="145"/>
      <c r="X38" s="145"/>
      <c r="Y38" s="145"/>
      <c r="Z38" s="135"/>
      <c r="AA38" s="135"/>
      <c r="AB38" s="135"/>
      <c r="AC38" s="135"/>
      <c r="AD38" s="135"/>
      <c r="AE38" s="135"/>
      <c r="AF38" s="135"/>
      <c r="AG38" s="135" t="s">
        <v>1510</v>
      </c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63" t="str">
        <f>C38</f>
        <v>Položka je určena pro předsazenou stěnu ( obklad ) ze sádrokartonových desek tl. 12,5 mm na ocelovou konstrukci.</v>
      </c>
      <c r="BB38" s="135"/>
      <c r="BC38" s="135"/>
      <c r="BD38" s="135"/>
      <c r="BE38" s="135"/>
      <c r="BF38" s="135"/>
      <c r="BG38" s="135"/>
      <c r="BH38" s="135"/>
    </row>
    <row r="39" spans="1:60" ht="22.5" outlineLevel="3">
      <c r="A39" s="142"/>
      <c r="B39" s="143"/>
      <c r="C39" s="596" t="s">
        <v>1541</v>
      </c>
      <c r="D39" s="597"/>
      <c r="E39" s="597"/>
      <c r="F39" s="597"/>
      <c r="G39" s="597"/>
      <c r="H39" s="145"/>
      <c r="I39" s="145"/>
      <c r="J39" s="145"/>
      <c r="K39" s="145"/>
      <c r="L39" s="145"/>
      <c r="M39" s="145"/>
      <c r="N39" s="144"/>
      <c r="O39" s="144"/>
      <c r="P39" s="144"/>
      <c r="Q39" s="144"/>
      <c r="R39" s="145"/>
      <c r="S39" s="145"/>
      <c r="T39" s="145"/>
      <c r="U39" s="145"/>
      <c r="V39" s="145"/>
      <c r="W39" s="145"/>
      <c r="X39" s="145"/>
      <c r="Y39" s="145"/>
      <c r="Z39" s="135"/>
      <c r="AA39" s="135"/>
      <c r="AB39" s="135"/>
      <c r="AC39" s="135"/>
      <c r="AD39" s="135"/>
      <c r="AE39" s="135"/>
      <c r="AF39" s="135"/>
      <c r="AG39" s="135" t="s">
        <v>1510</v>
      </c>
      <c r="AH39" s="135"/>
      <c r="AI39" s="135"/>
      <c r="AJ39" s="135"/>
      <c r="AK39" s="135"/>
      <c r="AL39" s="135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5"/>
      <c r="AZ39" s="135"/>
      <c r="BA39" s="163" t="str">
        <f>C39</f>
        <v>V položce jsou zakalkulovány náklady na zřízení nosné konstrukce, dodávku a montáž desek tl. 12,5 mm včetně úpravy spar a rohů.</v>
      </c>
      <c r="BB39" s="135"/>
      <c r="BC39" s="135"/>
      <c r="BD39" s="135"/>
      <c r="BE39" s="135"/>
      <c r="BF39" s="135"/>
      <c r="BG39" s="135"/>
      <c r="BH39" s="135"/>
    </row>
    <row r="40" spans="1:60" outlineLevel="2">
      <c r="A40" s="142"/>
      <c r="B40" s="143"/>
      <c r="C40" s="173" t="s">
        <v>1542</v>
      </c>
      <c r="D40" s="146"/>
      <c r="E40" s="147">
        <v>2.63</v>
      </c>
      <c r="F40" s="145"/>
      <c r="G40" s="145"/>
      <c r="H40" s="145"/>
      <c r="I40" s="145"/>
      <c r="J40" s="145"/>
      <c r="K40" s="145"/>
      <c r="L40" s="145"/>
      <c r="M40" s="145"/>
      <c r="N40" s="144"/>
      <c r="O40" s="144"/>
      <c r="P40" s="144"/>
      <c r="Q40" s="144"/>
      <c r="R40" s="145"/>
      <c r="S40" s="145"/>
      <c r="T40" s="145"/>
      <c r="U40" s="145"/>
      <c r="V40" s="145"/>
      <c r="W40" s="145"/>
      <c r="X40" s="145"/>
      <c r="Y40" s="145"/>
      <c r="Z40" s="135"/>
      <c r="AA40" s="135"/>
      <c r="AB40" s="135"/>
      <c r="AC40" s="135"/>
      <c r="AD40" s="135"/>
      <c r="AE40" s="135"/>
      <c r="AF40" s="135"/>
      <c r="AG40" s="135" t="s">
        <v>1503</v>
      </c>
      <c r="AH40" s="135">
        <v>0</v>
      </c>
      <c r="AI40" s="135"/>
      <c r="AJ40" s="135"/>
      <c r="AK40" s="135"/>
      <c r="AL40" s="135"/>
      <c r="AM40" s="135"/>
      <c r="AN40" s="135"/>
      <c r="AO40" s="135"/>
      <c r="AP40" s="135"/>
      <c r="AQ40" s="135"/>
      <c r="AR40" s="135"/>
      <c r="AS40" s="135"/>
      <c r="AT40" s="135"/>
      <c r="AU40" s="135"/>
      <c r="AV40" s="135"/>
      <c r="AW40" s="135"/>
      <c r="AX40" s="135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</row>
    <row r="41" spans="1:60" ht="22.5" outlineLevel="1">
      <c r="A41" s="156">
        <v>12</v>
      </c>
      <c r="B41" s="157" t="s">
        <v>1543</v>
      </c>
      <c r="C41" s="172" t="s">
        <v>1544</v>
      </c>
      <c r="D41" s="158" t="s">
        <v>1517</v>
      </c>
      <c r="E41" s="159">
        <v>2.625</v>
      </c>
      <c r="F41" s="160"/>
      <c r="G41" s="161">
        <f>ROUND(E41*F41,2)</f>
        <v>0</v>
      </c>
      <c r="H41" s="160">
        <v>0</v>
      </c>
      <c r="I41" s="161">
        <f>ROUND(E41*H41,2)</f>
        <v>0</v>
      </c>
      <c r="J41" s="160">
        <v>109.5</v>
      </c>
      <c r="K41" s="161">
        <f>ROUND(E41*J41,2)</f>
        <v>287.44</v>
      </c>
      <c r="L41" s="161">
        <v>12</v>
      </c>
      <c r="M41" s="161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61"/>
      <c r="S41" s="161" t="s">
        <v>1498</v>
      </c>
      <c r="T41" s="162" t="s">
        <v>1498</v>
      </c>
      <c r="U41" s="145">
        <v>0.19</v>
      </c>
      <c r="V41" s="145">
        <f>ROUND(E41*U41,2)</f>
        <v>0.5</v>
      </c>
      <c r="W41" s="145"/>
      <c r="X41" s="145" t="s">
        <v>1499</v>
      </c>
      <c r="Y41" s="145" t="s">
        <v>1500</v>
      </c>
      <c r="Z41" s="135"/>
      <c r="AA41" s="135"/>
      <c r="AB41" s="135"/>
      <c r="AC41" s="135"/>
      <c r="AD41" s="135"/>
      <c r="AE41" s="135"/>
      <c r="AF41" s="135"/>
      <c r="AG41" s="135" t="s">
        <v>1501</v>
      </c>
      <c r="AH41" s="135"/>
      <c r="AI41" s="135"/>
      <c r="AJ41" s="135"/>
      <c r="AK41" s="135"/>
      <c r="AL41" s="135"/>
      <c r="AM41" s="135"/>
      <c r="AN41" s="135"/>
      <c r="AO41" s="135"/>
      <c r="AP41" s="135"/>
      <c r="AQ41" s="135"/>
      <c r="AR41" s="135"/>
      <c r="AS41" s="135"/>
      <c r="AT41" s="135"/>
      <c r="AU41" s="135"/>
      <c r="AV41" s="135"/>
      <c r="AW41" s="135"/>
      <c r="AX41" s="135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</row>
    <row r="42" spans="1:60" outlineLevel="2">
      <c r="A42" s="142"/>
      <c r="B42" s="143"/>
      <c r="C42" s="173" t="s">
        <v>1545</v>
      </c>
      <c r="D42" s="146"/>
      <c r="E42" s="147">
        <v>2.63</v>
      </c>
      <c r="F42" s="145"/>
      <c r="G42" s="145"/>
      <c r="H42" s="145"/>
      <c r="I42" s="145"/>
      <c r="J42" s="145"/>
      <c r="K42" s="145"/>
      <c r="L42" s="145"/>
      <c r="M42" s="145"/>
      <c r="N42" s="144"/>
      <c r="O42" s="144"/>
      <c r="P42" s="144"/>
      <c r="Q42" s="144"/>
      <c r="R42" s="145"/>
      <c r="S42" s="145"/>
      <c r="T42" s="145"/>
      <c r="U42" s="145"/>
      <c r="V42" s="145"/>
      <c r="W42" s="145"/>
      <c r="X42" s="145"/>
      <c r="Y42" s="145"/>
      <c r="Z42" s="135"/>
      <c r="AA42" s="135"/>
      <c r="AB42" s="135"/>
      <c r="AC42" s="135"/>
      <c r="AD42" s="135"/>
      <c r="AE42" s="135"/>
      <c r="AF42" s="135"/>
      <c r="AG42" s="135" t="s">
        <v>1503</v>
      </c>
      <c r="AH42" s="135">
        <v>0</v>
      </c>
      <c r="AI42" s="135"/>
      <c r="AJ42" s="135"/>
      <c r="AK42" s="135"/>
      <c r="AL42" s="135"/>
      <c r="AM42" s="135"/>
      <c r="AN42" s="135"/>
      <c r="AO42" s="135"/>
      <c r="AP42" s="135"/>
      <c r="AQ42" s="135"/>
      <c r="AR42" s="135"/>
      <c r="AS42" s="135"/>
      <c r="AT42" s="135"/>
      <c r="AU42" s="135"/>
      <c r="AV42" s="135"/>
      <c r="AW42" s="135"/>
      <c r="AX42" s="135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</row>
    <row r="43" spans="1:60" ht="22.5" outlineLevel="1">
      <c r="A43" s="156">
        <v>13</v>
      </c>
      <c r="B43" s="157" t="s">
        <v>1546</v>
      </c>
      <c r="C43" s="172" t="s">
        <v>1547</v>
      </c>
      <c r="D43" s="158" t="s">
        <v>1548</v>
      </c>
      <c r="E43" s="159">
        <v>3.5</v>
      </c>
      <c r="F43" s="160"/>
      <c r="G43" s="161">
        <f>ROUND(E43*F43,2)</f>
        <v>0</v>
      </c>
      <c r="H43" s="160">
        <v>180.36</v>
      </c>
      <c r="I43" s="161">
        <f>ROUND(E43*H43,2)</f>
        <v>631.26</v>
      </c>
      <c r="J43" s="160">
        <v>940.64</v>
      </c>
      <c r="K43" s="161">
        <f>ROUND(E43*J43,2)</f>
        <v>3292.24</v>
      </c>
      <c r="L43" s="161">
        <v>12</v>
      </c>
      <c r="M43" s="161">
        <f>G43*(1+L43/100)</f>
        <v>0</v>
      </c>
      <c r="N43" s="159">
        <v>1.1560000000000001E-2</v>
      </c>
      <c r="O43" s="159">
        <f>ROUND(E43*N43,2)</f>
        <v>0.04</v>
      </c>
      <c r="P43" s="159">
        <v>0</v>
      </c>
      <c r="Q43" s="159">
        <f>ROUND(E43*P43,2)</f>
        <v>0</v>
      </c>
      <c r="R43" s="161"/>
      <c r="S43" s="161" t="s">
        <v>1498</v>
      </c>
      <c r="T43" s="162" t="s">
        <v>1498</v>
      </c>
      <c r="U43" s="145">
        <v>1.6579999999999999</v>
      </c>
      <c r="V43" s="145">
        <f>ROUND(E43*U43,2)</f>
        <v>5.8</v>
      </c>
      <c r="W43" s="145"/>
      <c r="X43" s="145" t="s">
        <v>1499</v>
      </c>
      <c r="Y43" s="145" t="s">
        <v>1500</v>
      </c>
      <c r="Z43" s="135"/>
      <c r="AA43" s="135"/>
      <c r="AB43" s="135"/>
      <c r="AC43" s="135"/>
      <c r="AD43" s="135"/>
      <c r="AE43" s="135"/>
      <c r="AF43" s="135"/>
      <c r="AG43" s="135" t="s">
        <v>1501</v>
      </c>
      <c r="AH43" s="135"/>
      <c r="AI43" s="135"/>
      <c r="AJ43" s="135"/>
      <c r="AK43" s="135"/>
      <c r="AL43" s="135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</row>
    <row r="44" spans="1:60" outlineLevel="2">
      <c r="A44" s="142"/>
      <c r="B44" s="143"/>
      <c r="C44" s="587" t="s">
        <v>1549</v>
      </c>
      <c r="D44" s="588"/>
      <c r="E44" s="588"/>
      <c r="F44" s="588"/>
      <c r="G44" s="588"/>
      <c r="H44" s="145"/>
      <c r="I44" s="145"/>
      <c r="J44" s="145"/>
      <c r="K44" s="145"/>
      <c r="L44" s="145"/>
      <c r="M44" s="145"/>
      <c r="N44" s="144"/>
      <c r="O44" s="144"/>
      <c r="P44" s="144"/>
      <c r="Q44" s="144"/>
      <c r="R44" s="145"/>
      <c r="S44" s="145"/>
      <c r="T44" s="145"/>
      <c r="U44" s="145"/>
      <c r="V44" s="145"/>
      <c r="W44" s="145"/>
      <c r="X44" s="145"/>
      <c r="Y44" s="145"/>
      <c r="Z44" s="135"/>
      <c r="AA44" s="135"/>
      <c r="AB44" s="135"/>
      <c r="AC44" s="135"/>
      <c r="AD44" s="135"/>
      <c r="AE44" s="135"/>
      <c r="AF44" s="135"/>
      <c r="AG44" s="135" t="s">
        <v>1510</v>
      </c>
      <c r="AH44" s="135"/>
      <c r="AI44" s="135"/>
      <c r="AJ44" s="135"/>
      <c r="AK44" s="135"/>
      <c r="AL44" s="135"/>
      <c r="AM44" s="135"/>
      <c r="AN44" s="135"/>
      <c r="AO44" s="135"/>
      <c r="AP44" s="135"/>
      <c r="AQ44" s="135"/>
      <c r="AR44" s="135"/>
      <c r="AS44" s="135"/>
      <c r="AT44" s="135"/>
      <c r="AU44" s="135"/>
      <c r="AV44" s="135"/>
      <c r="AW44" s="135"/>
      <c r="AX44" s="135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</row>
    <row r="45" spans="1:60" ht="22.5" outlineLevel="3">
      <c r="A45" s="142"/>
      <c r="B45" s="143"/>
      <c r="C45" s="596" t="s">
        <v>1550</v>
      </c>
      <c r="D45" s="597"/>
      <c r="E45" s="597"/>
      <c r="F45" s="597"/>
      <c r="G45" s="597"/>
      <c r="H45" s="145"/>
      <c r="I45" s="145"/>
      <c r="J45" s="145"/>
      <c r="K45" s="145"/>
      <c r="L45" s="145"/>
      <c r="M45" s="145"/>
      <c r="N45" s="144"/>
      <c r="O45" s="144"/>
      <c r="P45" s="144"/>
      <c r="Q45" s="144"/>
      <c r="R45" s="145"/>
      <c r="S45" s="145"/>
      <c r="T45" s="145"/>
      <c r="U45" s="145"/>
      <c r="V45" s="145"/>
      <c r="W45" s="145"/>
      <c r="X45" s="145"/>
      <c r="Y45" s="145"/>
      <c r="Z45" s="135"/>
      <c r="AA45" s="135"/>
      <c r="AB45" s="135"/>
      <c r="AC45" s="135"/>
      <c r="AD45" s="135"/>
      <c r="AE45" s="135"/>
      <c r="AF45" s="135"/>
      <c r="AG45" s="135" t="s">
        <v>1510</v>
      </c>
      <c r="AH45" s="135"/>
      <c r="AI45" s="135"/>
      <c r="AJ45" s="135"/>
      <c r="AK45" s="135"/>
      <c r="AL45" s="135"/>
      <c r="AM45" s="135"/>
      <c r="AN45" s="135"/>
      <c r="AO45" s="135"/>
      <c r="AP45" s="135"/>
      <c r="AQ45" s="135"/>
      <c r="AR45" s="135"/>
      <c r="AS45" s="135"/>
      <c r="AT45" s="135"/>
      <c r="AU45" s="135"/>
      <c r="AV45" s="135"/>
      <c r="AW45" s="135"/>
      <c r="AX45" s="135"/>
      <c r="AY45" s="135"/>
      <c r="AZ45" s="135"/>
      <c r="BA45" s="163" t="str">
        <f>C45</f>
        <v>V položce jsou zakalkulovány náklady na dodávku a montáž desek sádrokartnových tl. 12,5 mm včetně konstrukce pro jejich uchycení.</v>
      </c>
      <c r="BB45" s="135"/>
      <c r="BC45" s="135"/>
      <c r="BD45" s="135"/>
      <c r="BE45" s="135"/>
      <c r="BF45" s="135"/>
      <c r="BG45" s="135"/>
      <c r="BH45" s="135"/>
    </row>
    <row r="46" spans="1:60" outlineLevel="2">
      <c r="A46" s="142"/>
      <c r="B46" s="143"/>
      <c r="C46" s="173" t="s">
        <v>1551</v>
      </c>
      <c r="D46" s="146"/>
      <c r="E46" s="147">
        <v>3.5</v>
      </c>
      <c r="F46" s="145"/>
      <c r="G46" s="145"/>
      <c r="H46" s="145"/>
      <c r="I46" s="145"/>
      <c r="J46" s="145"/>
      <c r="K46" s="145"/>
      <c r="L46" s="145"/>
      <c r="M46" s="145"/>
      <c r="N46" s="144"/>
      <c r="O46" s="144"/>
      <c r="P46" s="144"/>
      <c r="Q46" s="144"/>
      <c r="R46" s="145"/>
      <c r="S46" s="145"/>
      <c r="T46" s="145"/>
      <c r="U46" s="145"/>
      <c r="V46" s="145"/>
      <c r="W46" s="145"/>
      <c r="X46" s="145"/>
      <c r="Y46" s="145"/>
      <c r="Z46" s="135"/>
      <c r="AA46" s="135"/>
      <c r="AB46" s="135"/>
      <c r="AC46" s="135"/>
      <c r="AD46" s="135"/>
      <c r="AE46" s="135"/>
      <c r="AF46" s="135"/>
      <c r="AG46" s="135" t="s">
        <v>1503</v>
      </c>
      <c r="AH46" s="135">
        <v>0</v>
      </c>
      <c r="AI46" s="135"/>
      <c r="AJ46" s="135"/>
      <c r="AK46" s="135"/>
      <c r="AL46" s="135"/>
      <c r="AM46" s="135"/>
      <c r="AN46" s="135"/>
      <c r="AO46" s="135"/>
      <c r="AP46" s="135"/>
      <c r="AQ46" s="135"/>
      <c r="AR46" s="135"/>
      <c r="AS46" s="135"/>
      <c r="AT46" s="135"/>
      <c r="AU46" s="135"/>
      <c r="AV46" s="135"/>
      <c r="AW46" s="135"/>
      <c r="AX46" s="135"/>
      <c r="AY46" s="135"/>
      <c r="AZ46" s="135"/>
      <c r="BA46" s="135"/>
      <c r="BB46" s="135"/>
      <c r="BC46" s="135"/>
      <c r="BD46" s="135"/>
      <c r="BE46" s="135"/>
      <c r="BF46" s="135"/>
      <c r="BG46" s="135"/>
      <c r="BH46" s="135"/>
    </row>
    <row r="47" spans="1:60" ht="22.5" outlineLevel="1">
      <c r="A47" s="156">
        <v>14</v>
      </c>
      <c r="B47" s="157" t="s">
        <v>1552</v>
      </c>
      <c r="C47" s="172" t="s">
        <v>1553</v>
      </c>
      <c r="D47" s="158" t="s">
        <v>1548</v>
      </c>
      <c r="E47" s="159">
        <v>4.4000000000000004</v>
      </c>
      <c r="F47" s="160"/>
      <c r="G47" s="161">
        <f>ROUND(E47*F47,2)</f>
        <v>0</v>
      </c>
      <c r="H47" s="160">
        <v>238.36</v>
      </c>
      <c r="I47" s="161">
        <f>ROUND(E47*H47,2)</f>
        <v>1048.78</v>
      </c>
      <c r="J47" s="160">
        <v>940.64</v>
      </c>
      <c r="K47" s="161">
        <f>ROUND(E47*J47,2)</f>
        <v>4138.82</v>
      </c>
      <c r="L47" s="161">
        <v>12</v>
      </c>
      <c r="M47" s="161">
        <f>G47*(1+L47/100)</f>
        <v>0</v>
      </c>
      <c r="N47" s="159">
        <v>1.1560000000000001E-2</v>
      </c>
      <c r="O47" s="159">
        <f>ROUND(E47*N47,2)</f>
        <v>0.05</v>
      </c>
      <c r="P47" s="159">
        <v>0</v>
      </c>
      <c r="Q47" s="159">
        <f>ROUND(E47*P47,2)</f>
        <v>0</v>
      </c>
      <c r="R47" s="161"/>
      <c r="S47" s="161" t="s">
        <v>1498</v>
      </c>
      <c r="T47" s="162" t="s">
        <v>1498</v>
      </c>
      <c r="U47" s="145">
        <v>1.6579999999999999</v>
      </c>
      <c r="V47" s="145">
        <f>ROUND(E47*U47,2)</f>
        <v>7.3</v>
      </c>
      <c r="W47" s="145"/>
      <c r="X47" s="145" t="s">
        <v>1499</v>
      </c>
      <c r="Y47" s="145" t="s">
        <v>1500</v>
      </c>
      <c r="Z47" s="135"/>
      <c r="AA47" s="135"/>
      <c r="AB47" s="135"/>
      <c r="AC47" s="135"/>
      <c r="AD47" s="135"/>
      <c r="AE47" s="135"/>
      <c r="AF47" s="135"/>
      <c r="AG47" s="135" t="s">
        <v>1501</v>
      </c>
      <c r="AH47" s="135"/>
      <c r="AI47" s="135"/>
      <c r="AJ47" s="135"/>
      <c r="AK47" s="135"/>
      <c r="AL47" s="135"/>
      <c r="AM47" s="135"/>
      <c r="AN47" s="135"/>
      <c r="AO47" s="135"/>
      <c r="AP47" s="135"/>
      <c r="AQ47" s="135"/>
      <c r="AR47" s="135"/>
      <c r="AS47" s="135"/>
      <c r="AT47" s="135"/>
      <c r="AU47" s="135"/>
      <c r="AV47" s="135"/>
      <c r="AW47" s="135"/>
      <c r="AX47" s="135"/>
      <c r="AY47" s="135"/>
      <c r="AZ47" s="135"/>
      <c r="BA47" s="135"/>
      <c r="BB47" s="135"/>
      <c r="BC47" s="135"/>
      <c r="BD47" s="135"/>
      <c r="BE47" s="135"/>
      <c r="BF47" s="135"/>
      <c r="BG47" s="135"/>
      <c r="BH47" s="135"/>
    </row>
    <row r="48" spans="1:60" outlineLevel="2">
      <c r="A48" s="142"/>
      <c r="B48" s="143"/>
      <c r="C48" s="587" t="s">
        <v>1549</v>
      </c>
      <c r="D48" s="588"/>
      <c r="E48" s="588"/>
      <c r="F48" s="588"/>
      <c r="G48" s="588"/>
      <c r="H48" s="145"/>
      <c r="I48" s="145"/>
      <c r="J48" s="145"/>
      <c r="K48" s="145"/>
      <c r="L48" s="145"/>
      <c r="M48" s="145"/>
      <c r="N48" s="144"/>
      <c r="O48" s="144"/>
      <c r="P48" s="144"/>
      <c r="Q48" s="144"/>
      <c r="R48" s="145"/>
      <c r="S48" s="145"/>
      <c r="T48" s="145"/>
      <c r="U48" s="145"/>
      <c r="V48" s="145"/>
      <c r="W48" s="145"/>
      <c r="X48" s="145"/>
      <c r="Y48" s="145"/>
      <c r="Z48" s="135"/>
      <c r="AA48" s="135"/>
      <c r="AB48" s="135"/>
      <c r="AC48" s="135"/>
      <c r="AD48" s="135"/>
      <c r="AE48" s="135"/>
      <c r="AF48" s="135"/>
      <c r="AG48" s="135" t="s">
        <v>1510</v>
      </c>
      <c r="AH48" s="135"/>
      <c r="AI48" s="135"/>
      <c r="AJ48" s="135"/>
      <c r="AK48" s="135"/>
      <c r="AL48" s="135"/>
      <c r="AM48" s="135"/>
      <c r="AN48" s="135"/>
      <c r="AO48" s="135"/>
      <c r="AP48" s="135"/>
      <c r="AQ48" s="135"/>
      <c r="AR48" s="135"/>
      <c r="AS48" s="135"/>
      <c r="AT48" s="135"/>
      <c r="AU48" s="135"/>
      <c r="AV48" s="135"/>
      <c r="AW48" s="135"/>
      <c r="AX48" s="135"/>
      <c r="AY48" s="135"/>
      <c r="AZ48" s="135"/>
      <c r="BA48" s="135"/>
      <c r="BB48" s="135"/>
      <c r="BC48" s="135"/>
      <c r="BD48" s="135"/>
      <c r="BE48" s="135"/>
      <c r="BF48" s="135"/>
      <c r="BG48" s="135"/>
      <c r="BH48" s="135"/>
    </row>
    <row r="49" spans="1:60" ht="22.5" outlineLevel="3">
      <c r="A49" s="142"/>
      <c r="B49" s="143"/>
      <c r="C49" s="596" t="s">
        <v>1550</v>
      </c>
      <c r="D49" s="597"/>
      <c r="E49" s="597"/>
      <c r="F49" s="597"/>
      <c r="G49" s="597"/>
      <c r="H49" s="145"/>
      <c r="I49" s="145"/>
      <c r="J49" s="145"/>
      <c r="K49" s="145"/>
      <c r="L49" s="145"/>
      <c r="M49" s="145"/>
      <c r="N49" s="144"/>
      <c r="O49" s="144"/>
      <c r="P49" s="144"/>
      <c r="Q49" s="144"/>
      <c r="R49" s="145"/>
      <c r="S49" s="145"/>
      <c r="T49" s="145"/>
      <c r="U49" s="145"/>
      <c r="V49" s="145"/>
      <c r="W49" s="145"/>
      <c r="X49" s="145"/>
      <c r="Y49" s="145"/>
      <c r="Z49" s="135"/>
      <c r="AA49" s="135"/>
      <c r="AB49" s="135"/>
      <c r="AC49" s="135"/>
      <c r="AD49" s="135"/>
      <c r="AE49" s="135"/>
      <c r="AF49" s="135"/>
      <c r="AG49" s="135" t="s">
        <v>1510</v>
      </c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63" t="str">
        <f>C49</f>
        <v>V položce jsou zakalkulovány náklady na dodávku a montáž desek sádrokartnových tl. 12,5 mm včetně konstrukce pro jejich uchycení.</v>
      </c>
      <c r="BB49" s="135"/>
      <c r="BC49" s="135"/>
      <c r="BD49" s="135"/>
      <c r="BE49" s="135"/>
      <c r="BF49" s="135"/>
      <c r="BG49" s="135"/>
      <c r="BH49" s="135"/>
    </row>
    <row r="50" spans="1:60" outlineLevel="2">
      <c r="A50" s="142"/>
      <c r="B50" s="143"/>
      <c r="C50" s="173" t="s">
        <v>1554</v>
      </c>
      <c r="D50" s="146"/>
      <c r="E50" s="147">
        <v>4.4000000000000004</v>
      </c>
      <c r="F50" s="145"/>
      <c r="G50" s="145"/>
      <c r="H50" s="145"/>
      <c r="I50" s="145"/>
      <c r="J50" s="145"/>
      <c r="K50" s="145"/>
      <c r="L50" s="145"/>
      <c r="M50" s="145"/>
      <c r="N50" s="144"/>
      <c r="O50" s="144"/>
      <c r="P50" s="144"/>
      <c r="Q50" s="144"/>
      <c r="R50" s="145"/>
      <c r="S50" s="145"/>
      <c r="T50" s="145"/>
      <c r="U50" s="145"/>
      <c r="V50" s="145"/>
      <c r="W50" s="145"/>
      <c r="X50" s="145"/>
      <c r="Y50" s="145"/>
      <c r="Z50" s="135"/>
      <c r="AA50" s="135"/>
      <c r="AB50" s="135"/>
      <c r="AC50" s="135"/>
      <c r="AD50" s="135"/>
      <c r="AE50" s="135"/>
      <c r="AF50" s="135"/>
      <c r="AG50" s="135" t="s">
        <v>1503</v>
      </c>
      <c r="AH50" s="135">
        <v>0</v>
      </c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60" ht="22.5" outlineLevel="1">
      <c r="A51" s="156">
        <v>15</v>
      </c>
      <c r="B51" s="157" t="s">
        <v>1555</v>
      </c>
      <c r="C51" s="172" t="s">
        <v>1556</v>
      </c>
      <c r="D51" s="158" t="s">
        <v>1548</v>
      </c>
      <c r="E51" s="159">
        <v>3</v>
      </c>
      <c r="F51" s="160"/>
      <c r="G51" s="161">
        <f>ROUND(E51*F51,2)</f>
        <v>0</v>
      </c>
      <c r="H51" s="160">
        <v>347.35</v>
      </c>
      <c r="I51" s="161">
        <f>ROUND(E51*H51,2)</f>
        <v>1042.05</v>
      </c>
      <c r="J51" s="160">
        <v>1215.6500000000001</v>
      </c>
      <c r="K51" s="161">
        <f>ROUND(E51*J51,2)</f>
        <v>3646.95</v>
      </c>
      <c r="L51" s="161">
        <v>12</v>
      </c>
      <c r="M51" s="161">
        <f>G51*(1+L51/100)</f>
        <v>0</v>
      </c>
      <c r="N51" s="159">
        <v>1.7160000000000002E-2</v>
      </c>
      <c r="O51" s="159">
        <f>ROUND(E51*N51,2)</f>
        <v>0.05</v>
      </c>
      <c r="P51" s="159">
        <v>0</v>
      </c>
      <c r="Q51" s="159">
        <f>ROUND(E51*P51,2)</f>
        <v>0</v>
      </c>
      <c r="R51" s="161"/>
      <c r="S51" s="161" t="s">
        <v>1498</v>
      </c>
      <c r="T51" s="162" t="s">
        <v>1498</v>
      </c>
      <c r="U51" s="145">
        <v>2.1379999999999999</v>
      </c>
      <c r="V51" s="145">
        <f>ROUND(E51*U51,2)</f>
        <v>6.41</v>
      </c>
      <c r="W51" s="145"/>
      <c r="X51" s="145" t="s">
        <v>1499</v>
      </c>
      <c r="Y51" s="145" t="s">
        <v>1500</v>
      </c>
      <c r="Z51" s="135"/>
      <c r="AA51" s="135"/>
      <c r="AB51" s="135"/>
      <c r="AC51" s="135"/>
      <c r="AD51" s="135"/>
      <c r="AE51" s="135"/>
      <c r="AF51" s="135"/>
      <c r="AG51" s="135" t="s">
        <v>1501</v>
      </c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</row>
    <row r="52" spans="1:60" outlineLevel="2">
      <c r="A52" s="142"/>
      <c r="B52" s="143"/>
      <c r="C52" s="587" t="s">
        <v>1549</v>
      </c>
      <c r="D52" s="588"/>
      <c r="E52" s="588"/>
      <c r="F52" s="588"/>
      <c r="G52" s="588"/>
      <c r="H52" s="145"/>
      <c r="I52" s="145"/>
      <c r="J52" s="145"/>
      <c r="K52" s="145"/>
      <c r="L52" s="145"/>
      <c r="M52" s="145"/>
      <c r="N52" s="144"/>
      <c r="O52" s="144"/>
      <c r="P52" s="144"/>
      <c r="Q52" s="144"/>
      <c r="R52" s="145"/>
      <c r="S52" s="145"/>
      <c r="T52" s="145"/>
      <c r="U52" s="145"/>
      <c r="V52" s="145"/>
      <c r="W52" s="145"/>
      <c r="X52" s="145"/>
      <c r="Y52" s="145"/>
      <c r="Z52" s="135"/>
      <c r="AA52" s="135"/>
      <c r="AB52" s="135"/>
      <c r="AC52" s="135"/>
      <c r="AD52" s="135"/>
      <c r="AE52" s="135"/>
      <c r="AF52" s="135"/>
      <c r="AG52" s="135" t="s">
        <v>1510</v>
      </c>
      <c r="AH52" s="135"/>
      <c r="AI52" s="135"/>
      <c r="AJ52" s="135"/>
      <c r="AK52" s="135"/>
      <c r="AL52" s="135"/>
      <c r="AM52" s="135"/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5"/>
      <c r="AY52" s="135"/>
      <c r="AZ52" s="135"/>
      <c r="BA52" s="135"/>
      <c r="BB52" s="135"/>
      <c r="BC52" s="135"/>
      <c r="BD52" s="135"/>
      <c r="BE52" s="135"/>
      <c r="BF52" s="135"/>
      <c r="BG52" s="135"/>
      <c r="BH52" s="135"/>
    </row>
    <row r="53" spans="1:60" ht="22.5" outlineLevel="3">
      <c r="A53" s="142"/>
      <c r="B53" s="143"/>
      <c r="C53" s="596" t="s">
        <v>1550</v>
      </c>
      <c r="D53" s="597"/>
      <c r="E53" s="597"/>
      <c r="F53" s="597"/>
      <c r="G53" s="597"/>
      <c r="H53" s="145"/>
      <c r="I53" s="145"/>
      <c r="J53" s="145"/>
      <c r="K53" s="145"/>
      <c r="L53" s="145"/>
      <c r="M53" s="145"/>
      <c r="N53" s="144"/>
      <c r="O53" s="144"/>
      <c r="P53" s="144"/>
      <c r="Q53" s="144"/>
      <c r="R53" s="145"/>
      <c r="S53" s="145"/>
      <c r="T53" s="145"/>
      <c r="U53" s="145"/>
      <c r="V53" s="145"/>
      <c r="W53" s="145"/>
      <c r="X53" s="145"/>
      <c r="Y53" s="145"/>
      <c r="Z53" s="135"/>
      <c r="AA53" s="135"/>
      <c r="AB53" s="135"/>
      <c r="AC53" s="135"/>
      <c r="AD53" s="135"/>
      <c r="AE53" s="135"/>
      <c r="AF53" s="135"/>
      <c r="AG53" s="135" t="s">
        <v>1510</v>
      </c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63" t="str">
        <f>C53</f>
        <v>V položce jsou zakalkulovány náklady na dodávku a montáž desek sádrokartnových tl. 12,5 mm včetně konstrukce pro jejich uchycení.</v>
      </c>
      <c r="BB53" s="135"/>
      <c r="BC53" s="135"/>
      <c r="BD53" s="135"/>
      <c r="BE53" s="135"/>
      <c r="BF53" s="135"/>
      <c r="BG53" s="135"/>
      <c r="BH53" s="135"/>
    </row>
    <row r="54" spans="1:60" outlineLevel="2">
      <c r="A54" s="142"/>
      <c r="B54" s="143"/>
      <c r="C54" s="173" t="s">
        <v>1557</v>
      </c>
      <c r="D54" s="146"/>
      <c r="E54" s="147">
        <v>3</v>
      </c>
      <c r="F54" s="145"/>
      <c r="G54" s="145"/>
      <c r="H54" s="145"/>
      <c r="I54" s="145"/>
      <c r="J54" s="145"/>
      <c r="K54" s="145"/>
      <c r="L54" s="145"/>
      <c r="M54" s="145"/>
      <c r="N54" s="144"/>
      <c r="O54" s="144"/>
      <c r="P54" s="144"/>
      <c r="Q54" s="144"/>
      <c r="R54" s="145"/>
      <c r="S54" s="145"/>
      <c r="T54" s="145"/>
      <c r="U54" s="145"/>
      <c r="V54" s="145"/>
      <c r="W54" s="145"/>
      <c r="X54" s="145"/>
      <c r="Y54" s="145"/>
      <c r="Z54" s="135"/>
      <c r="AA54" s="135"/>
      <c r="AB54" s="135"/>
      <c r="AC54" s="135"/>
      <c r="AD54" s="135"/>
      <c r="AE54" s="135"/>
      <c r="AF54" s="135"/>
      <c r="AG54" s="135" t="s">
        <v>1503</v>
      </c>
      <c r="AH54" s="135">
        <v>0</v>
      </c>
      <c r="AI54" s="135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</row>
    <row r="55" spans="1:60" ht="22.5" outlineLevel="1">
      <c r="A55" s="156">
        <v>16</v>
      </c>
      <c r="B55" s="157" t="s">
        <v>1558</v>
      </c>
      <c r="C55" s="172" t="s">
        <v>1559</v>
      </c>
      <c r="D55" s="158" t="s">
        <v>1517</v>
      </c>
      <c r="E55" s="159">
        <v>5.9499000000000004</v>
      </c>
      <c r="F55" s="160"/>
      <c r="G55" s="161">
        <f>ROUND(E55*F55,2)</f>
        <v>0</v>
      </c>
      <c r="H55" s="160">
        <v>0</v>
      </c>
      <c r="I55" s="161">
        <f>ROUND(E55*H55,2)</f>
        <v>0</v>
      </c>
      <c r="J55" s="160">
        <v>1255</v>
      </c>
      <c r="K55" s="161">
        <f>ROUND(E55*J55,2)</f>
        <v>7467.12</v>
      </c>
      <c r="L55" s="161">
        <v>12</v>
      </c>
      <c r="M55" s="161">
        <f>G55*(1+L55/100)</f>
        <v>0</v>
      </c>
      <c r="N55" s="159">
        <v>2.1350000000000001E-2</v>
      </c>
      <c r="O55" s="159">
        <f>ROUND(E55*N55,2)</f>
        <v>0.13</v>
      </c>
      <c r="P55" s="159">
        <v>0</v>
      </c>
      <c r="Q55" s="159">
        <f>ROUND(E55*P55,2)</f>
        <v>0</v>
      </c>
      <c r="R55" s="161"/>
      <c r="S55" s="161" t="s">
        <v>1560</v>
      </c>
      <c r="T55" s="162" t="s">
        <v>1561</v>
      </c>
      <c r="U55" s="145">
        <v>0</v>
      </c>
      <c r="V55" s="145">
        <f>ROUND(E55*U55,2)</f>
        <v>0</v>
      </c>
      <c r="W55" s="145"/>
      <c r="X55" s="145" t="s">
        <v>1499</v>
      </c>
      <c r="Y55" s="145" t="s">
        <v>1500</v>
      </c>
      <c r="Z55" s="135"/>
      <c r="AA55" s="135"/>
      <c r="AB55" s="135"/>
      <c r="AC55" s="135"/>
      <c r="AD55" s="135"/>
      <c r="AE55" s="135"/>
      <c r="AF55" s="135"/>
      <c r="AG55" s="135" t="s">
        <v>1501</v>
      </c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</row>
    <row r="56" spans="1:60" ht="22.5" outlineLevel="2">
      <c r="A56" s="142"/>
      <c r="B56" s="143"/>
      <c r="C56" s="587" t="s">
        <v>1540</v>
      </c>
      <c r="D56" s="588"/>
      <c r="E56" s="588"/>
      <c r="F56" s="588"/>
      <c r="G56" s="588"/>
      <c r="H56" s="145"/>
      <c r="I56" s="145"/>
      <c r="J56" s="145"/>
      <c r="K56" s="145"/>
      <c r="L56" s="145"/>
      <c r="M56" s="145"/>
      <c r="N56" s="144"/>
      <c r="O56" s="144"/>
      <c r="P56" s="144"/>
      <c r="Q56" s="144"/>
      <c r="R56" s="145"/>
      <c r="S56" s="145"/>
      <c r="T56" s="145"/>
      <c r="U56" s="145"/>
      <c r="V56" s="145"/>
      <c r="W56" s="145"/>
      <c r="X56" s="145"/>
      <c r="Y56" s="145"/>
      <c r="Z56" s="135"/>
      <c r="AA56" s="135"/>
      <c r="AB56" s="135"/>
      <c r="AC56" s="135"/>
      <c r="AD56" s="135"/>
      <c r="AE56" s="135"/>
      <c r="AF56" s="135"/>
      <c r="AG56" s="135" t="s">
        <v>1510</v>
      </c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63" t="str">
        <f>C56</f>
        <v>Položka je určena pro předsazenou stěnu ( obklad ) ze sádrokartonových desek tl. 12,5 mm na ocelovou konstrukci.</v>
      </c>
      <c r="BB56" s="135"/>
      <c r="BC56" s="135"/>
      <c r="BD56" s="135"/>
      <c r="BE56" s="135"/>
      <c r="BF56" s="135"/>
      <c r="BG56" s="135"/>
      <c r="BH56" s="135"/>
    </row>
    <row r="57" spans="1:60" ht="22.5" outlineLevel="3">
      <c r="A57" s="142"/>
      <c r="B57" s="143"/>
      <c r="C57" s="596" t="s">
        <v>1541</v>
      </c>
      <c r="D57" s="597"/>
      <c r="E57" s="597"/>
      <c r="F57" s="597"/>
      <c r="G57" s="597"/>
      <c r="H57" s="145"/>
      <c r="I57" s="145"/>
      <c r="J57" s="145"/>
      <c r="K57" s="145"/>
      <c r="L57" s="145"/>
      <c r="M57" s="145"/>
      <c r="N57" s="144"/>
      <c r="O57" s="144"/>
      <c r="P57" s="144"/>
      <c r="Q57" s="144"/>
      <c r="R57" s="145"/>
      <c r="S57" s="145"/>
      <c r="T57" s="145"/>
      <c r="U57" s="145"/>
      <c r="V57" s="145"/>
      <c r="W57" s="145"/>
      <c r="X57" s="145"/>
      <c r="Y57" s="145"/>
      <c r="Z57" s="135"/>
      <c r="AA57" s="135"/>
      <c r="AB57" s="135"/>
      <c r="AC57" s="135"/>
      <c r="AD57" s="135"/>
      <c r="AE57" s="135"/>
      <c r="AF57" s="135"/>
      <c r="AG57" s="135" t="s">
        <v>1510</v>
      </c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  <c r="AW57" s="135"/>
      <c r="AX57" s="135"/>
      <c r="AY57" s="135"/>
      <c r="AZ57" s="135"/>
      <c r="BA57" s="163" t="str">
        <f>C57</f>
        <v>V položce jsou zakalkulovány náklady na zřízení nosné konstrukce, dodávku a montáž desek tl. 12,5 mm včetně úpravy spar a rohů.</v>
      </c>
      <c r="BB57" s="135"/>
      <c r="BC57" s="135"/>
      <c r="BD57" s="135"/>
      <c r="BE57" s="135"/>
      <c r="BF57" s="135"/>
      <c r="BG57" s="135"/>
      <c r="BH57" s="135"/>
    </row>
    <row r="58" spans="1:60" outlineLevel="2">
      <c r="A58" s="142"/>
      <c r="B58" s="143"/>
      <c r="C58" s="173" t="s">
        <v>1562</v>
      </c>
      <c r="D58" s="146"/>
      <c r="E58" s="147">
        <v>5.95</v>
      </c>
      <c r="F58" s="145"/>
      <c r="G58" s="145"/>
      <c r="H58" s="145"/>
      <c r="I58" s="145"/>
      <c r="J58" s="145"/>
      <c r="K58" s="145"/>
      <c r="L58" s="145"/>
      <c r="M58" s="145"/>
      <c r="N58" s="144"/>
      <c r="O58" s="144"/>
      <c r="P58" s="144"/>
      <c r="Q58" s="144"/>
      <c r="R58" s="145"/>
      <c r="S58" s="145"/>
      <c r="T58" s="145"/>
      <c r="U58" s="145"/>
      <c r="V58" s="145"/>
      <c r="W58" s="145"/>
      <c r="X58" s="145"/>
      <c r="Y58" s="145"/>
      <c r="Z58" s="135"/>
      <c r="AA58" s="135"/>
      <c r="AB58" s="135"/>
      <c r="AC58" s="135"/>
      <c r="AD58" s="135"/>
      <c r="AE58" s="135"/>
      <c r="AF58" s="135"/>
      <c r="AG58" s="135" t="s">
        <v>1503</v>
      </c>
      <c r="AH58" s="135">
        <v>0</v>
      </c>
      <c r="AI58" s="135"/>
      <c r="AJ58" s="135"/>
      <c r="AK58" s="135"/>
      <c r="AL58" s="135"/>
      <c r="AM58" s="135"/>
      <c r="AN58" s="135"/>
      <c r="AO58" s="135"/>
      <c r="AP58" s="135"/>
      <c r="AQ58" s="135"/>
      <c r="AR58" s="135"/>
      <c r="AS58" s="135"/>
      <c r="AT58" s="135"/>
      <c r="AU58" s="135"/>
      <c r="AV58" s="135"/>
      <c r="AW58" s="135"/>
      <c r="AX58" s="135"/>
      <c r="AY58" s="135"/>
      <c r="AZ58" s="135"/>
      <c r="BA58" s="135"/>
      <c r="BB58" s="135"/>
      <c r="BC58" s="135"/>
      <c r="BD58" s="135"/>
      <c r="BE58" s="135"/>
      <c r="BF58" s="135"/>
      <c r="BG58" s="135"/>
      <c r="BH58" s="135"/>
    </row>
    <row r="59" spans="1:60" outlineLevel="1">
      <c r="A59" s="156">
        <v>17</v>
      </c>
      <c r="B59" s="157" t="s">
        <v>1563</v>
      </c>
      <c r="C59" s="172" t="s">
        <v>1564</v>
      </c>
      <c r="D59" s="158" t="s">
        <v>1548</v>
      </c>
      <c r="E59" s="159">
        <v>7.6950000000000003</v>
      </c>
      <c r="F59" s="160"/>
      <c r="G59" s="161">
        <f>ROUND(E59*F59,2)</f>
        <v>0</v>
      </c>
      <c r="H59" s="160">
        <v>22.39</v>
      </c>
      <c r="I59" s="161">
        <f>ROUND(E59*H59,2)</f>
        <v>172.29</v>
      </c>
      <c r="J59" s="160">
        <v>100.11</v>
      </c>
      <c r="K59" s="161">
        <f>ROUND(E59*J59,2)</f>
        <v>770.35</v>
      </c>
      <c r="L59" s="161">
        <v>12</v>
      </c>
      <c r="M59" s="161">
        <f>G59*(1+L59/100)</f>
        <v>0</v>
      </c>
      <c r="N59" s="159">
        <v>8.0000000000000007E-5</v>
      </c>
      <c r="O59" s="159">
        <f>ROUND(E59*N59,2)</f>
        <v>0</v>
      </c>
      <c r="P59" s="159">
        <v>0</v>
      </c>
      <c r="Q59" s="159">
        <f>ROUND(E59*P59,2)</f>
        <v>0</v>
      </c>
      <c r="R59" s="161"/>
      <c r="S59" s="161" t="s">
        <v>1498</v>
      </c>
      <c r="T59" s="162" t="s">
        <v>1498</v>
      </c>
      <c r="U59" s="145">
        <v>0.18</v>
      </c>
      <c r="V59" s="145">
        <f>ROUND(E59*U59,2)</f>
        <v>1.39</v>
      </c>
      <c r="W59" s="145"/>
      <c r="X59" s="145" t="s">
        <v>1499</v>
      </c>
      <c r="Y59" s="145" t="s">
        <v>1500</v>
      </c>
      <c r="Z59" s="135"/>
      <c r="AA59" s="135"/>
      <c r="AB59" s="135"/>
      <c r="AC59" s="135"/>
      <c r="AD59" s="135"/>
      <c r="AE59" s="135"/>
      <c r="AF59" s="135"/>
      <c r="AG59" s="135" t="s">
        <v>1501</v>
      </c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</row>
    <row r="60" spans="1:60" ht="22.5" outlineLevel="2">
      <c r="A60" s="142"/>
      <c r="B60" s="143"/>
      <c r="C60" s="587" t="s">
        <v>1565</v>
      </c>
      <c r="D60" s="588"/>
      <c r="E60" s="588"/>
      <c r="F60" s="588"/>
      <c r="G60" s="588"/>
      <c r="H60" s="145"/>
      <c r="I60" s="145"/>
      <c r="J60" s="145"/>
      <c r="K60" s="145"/>
      <c r="L60" s="145"/>
      <c r="M60" s="145"/>
      <c r="N60" s="144"/>
      <c r="O60" s="144"/>
      <c r="P60" s="144"/>
      <c r="Q60" s="144"/>
      <c r="R60" s="145"/>
      <c r="S60" s="145"/>
      <c r="T60" s="145"/>
      <c r="U60" s="145"/>
      <c r="V60" s="145"/>
      <c r="W60" s="145"/>
      <c r="X60" s="145"/>
      <c r="Y60" s="145"/>
      <c r="Z60" s="135"/>
      <c r="AA60" s="135"/>
      <c r="AB60" s="135"/>
      <c r="AC60" s="135"/>
      <c r="AD60" s="135"/>
      <c r="AE60" s="135"/>
      <c r="AF60" s="135"/>
      <c r="AG60" s="135" t="s">
        <v>1510</v>
      </c>
      <c r="AH60" s="135"/>
      <c r="AI60" s="135"/>
      <c r="AJ60" s="135"/>
      <c r="AK60" s="135"/>
      <c r="AL60" s="135"/>
      <c r="AM60" s="135"/>
      <c r="AN60" s="135"/>
      <c r="AO60" s="135"/>
      <c r="AP60" s="135"/>
      <c r="AQ60" s="135"/>
      <c r="AR60" s="135"/>
      <c r="AS60" s="135"/>
      <c r="AT60" s="135"/>
      <c r="AU60" s="135"/>
      <c r="AV60" s="135"/>
      <c r="AW60" s="135"/>
      <c r="AX60" s="135"/>
      <c r="AY60" s="135"/>
      <c r="AZ60" s="135"/>
      <c r="BA60" s="163" t="str">
        <f>C60</f>
        <v>Položka obsahuje náklady na polyuretanovou pěnu ve spreji, její aplikaci do styku s konstrukcí a odříznutí zatvrdlé pěny u líce příčky.</v>
      </c>
      <c r="BB60" s="135"/>
      <c r="BC60" s="135"/>
      <c r="BD60" s="135"/>
      <c r="BE60" s="135"/>
      <c r="BF60" s="135"/>
      <c r="BG60" s="135"/>
      <c r="BH60" s="135"/>
    </row>
    <row r="61" spans="1:60" outlineLevel="2">
      <c r="A61" s="142"/>
      <c r="B61" s="143"/>
      <c r="C61" s="173" t="s">
        <v>1566</v>
      </c>
      <c r="D61" s="146"/>
      <c r="E61" s="147">
        <v>7.7</v>
      </c>
      <c r="F61" s="145"/>
      <c r="G61" s="145"/>
      <c r="H61" s="145"/>
      <c r="I61" s="145"/>
      <c r="J61" s="145"/>
      <c r="K61" s="145"/>
      <c r="L61" s="145"/>
      <c r="M61" s="145"/>
      <c r="N61" s="144"/>
      <c r="O61" s="144"/>
      <c r="P61" s="144"/>
      <c r="Q61" s="144"/>
      <c r="R61" s="145"/>
      <c r="S61" s="145"/>
      <c r="T61" s="145"/>
      <c r="U61" s="145"/>
      <c r="V61" s="145"/>
      <c r="W61" s="145"/>
      <c r="X61" s="145"/>
      <c r="Y61" s="145"/>
      <c r="Z61" s="135"/>
      <c r="AA61" s="135"/>
      <c r="AB61" s="135"/>
      <c r="AC61" s="135"/>
      <c r="AD61" s="135"/>
      <c r="AE61" s="135"/>
      <c r="AF61" s="135"/>
      <c r="AG61" s="135" t="s">
        <v>1503</v>
      </c>
      <c r="AH61" s="135">
        <v>0</v>
      </c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</row>
    <row r="62" spans="1:60" outlineLevel="1">
      <c r="A62" s="156">
        <v>18</v>
      </c>
      <c r="B62" s="157" t="s">
        <v>1567</v>
      </c>
      <c r="C62" s="172" t="s">
        <v>1568</v>
      </c>
      <c r="D62" s="158" t="s">
        <v>1548</v>
      </c>
      <c r="E62" s="159">
        <v>11.5</v>
      </c>
      <c r="F62" s="160"/>
      <c r="G62" s="161">
        <f>ROUND(E62*F62,2)</f>
        <v>0</v>
      </c>
      <c r="H62" s="160">
        <v>38.299999999999997</v>
      </c>
      <c r="I62" s="161">
        <f>ROUND(E62*H62,2)</f>
        <v>440.45</v>
      </c>
      <c r="J62" s="160">
        <v>124.2</v>
      </c>
      <c r="K62" s="161">
        <f>ROUND(E62*J62,2)</f>
        <v>1428.3</v>
      </c>
      <c r="L62" s="161">
        <v>12</v>
      </c>
      <c r="M62" s="161">
        <f>G62*(1+L62/100)</f>
        <v>0</v>
      </c>
      <c r="N62" s="159">
        <v>1.0300000000000001E-3</v>
      </c>
      <c r="O62" s="159">
        <f>ROUND(E62*N62,2)</f>
        <v>0.01</v>
      </c>
      <c r="P62" s="159">
        <v>0</v>
      </c>
      <c r="Q62" s="159">
        <f>ROUND(E62*P62,2)</f>
        <v>0</v>
      </c>
      <c r="R62" s="161"/>
      <c r="S62" s="161" t="s">
        <v>1498</v>
      </c>
      <c r="T62" s="162" t="s">
        <v>1498</v>
      </c>
      <c r="U62" s="145">
        <v>0.223</v>
      </c>
      <c r="V62" s="145">
        <f>ROUND(E62*U62,2)</f>
        <v>2.56</v>
      </c>
      <c r="W62" s="145"/>
      <c r="X62" s="145" t="s">
        <v>1499</v>
      </c>
      <c r="Y62" s="145" t="s">
        <v>1500</v>
      </c>
      <c r="Z62" s="135"/>
      <c r="AA62" s="135"/>
      <c r="AB62" s="135"/>
      <c r="AC62" s="135"/>
      <c r="AD62" s="135"/>
      <c r="AE62" s="135"/>
      <c r="AF62" s="135"/>
      <c r="AG62" s="135" t="s">
        <v>1501</v>
      </c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</row>
    <row r="63" spans="1:60" outlineLevel="2">
      <c r="A63" s="142"/>
      <c r="B63" s="143"/>
      <c r="C63" s="587" t="s">
        <v>1569</v>
      </c>
      <c r="D63" s="588"/>
      <c r="E63" s="588"/>
      <c r="F63" s="588"/>
      <c r="G63" s="588"/>
      <c r="H63" s="145"/>
      <c r="I63" s="145"/>
      <c r="J63" s="145"/>
      <c r="K63" s="145"/>
      <c r="L63" s="145"/>
      <c r="M63" s="145"/>
      <c r="N63" s="144"/>
      <c r="O63" s="144"/>
      <c r="P63" s="144"/>
      <c r="Q63" s="144"/>
      <c r="R63" s="145"/>
      <c r="S63" s="145"/>
      <c r="T63" s="145"/>
      <c r="U63" s="145"/>
      <c r="V63" s="145"/>
      <c r="W63" s="145"/>
      <c r="X63" s="145"/>
      <c r="Y63" s="145"/>
      <c r="Z63" s="135"/>
      <c r="AA63" s="135"/>
      <c r="AB63" s="135"/>
      <c r="AC63" s="135"/>
      <c r="AD63" s="135"/>
      <c r="AE63" s="135"/>
      <c r="AF63" s="135"/>
      <c r="AG63" s="135" t="s">
        <v>1510</v>
      </c>
      <c r="AH63" s="135"/>
      <c r="AI63" s="135"/>
      <c r="AJ63" s="135"/>
      <c r="AK63" s="135"/>
      <c r="AL63" s="135"/>
      <c r="AM63" s="135"/>
      <c r="AN63" s="135"/>
      <c r="AO63" s="135"/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  <c r="BH63" s="135"/>
    </row>
    <row r="64" spans="1:60" outlineLevel="2">
      <c r="A64" s="142"/>
      <c r="B64" s="143"/>
      <c r="C64" s="173" t="s">
        <v>1570</v>
      </c>
      <c r="D64" s="146"/>
      <c r="E64" s="147">
        <v>11.5</v>
      </c>
      <c r="F64" s="145"/>
      <c r="G64" s="145"/>
      <c r="H64" s="145"/>
      <c r="I64" s="145"/>
      <c r="J64" s="145"/>
      <c r="K64" s="145"/>
      <c r="L64" s="145"/>
      <c r="M64" s="145"/>
      <c r="N64" s="144"/>
      <c r="O64" s="144"/>
      <c r="P64" s="144"/>
      <c r="Q64" s="144"/>
      <c r="R64" s="145"/>
      <c r="S64" s="145"/>
      <c r="T64" s="145"/>
      <c r="U64" s="145"/>
      <c r="V64" s="145"/>
      <c r="W64" s="145"/>
      <c r="X64" s="145"/>
      <c r="Y64" s="145"/>
      <c r="Z64" s="135"/>
      <c r="AA64" s="135"/>
      <c r="AB64" s="135"/>
      <c r="AC64" s="135"/>
      <c r="AD64" s="135"/>
      <c r="AE64" s="135"/>
      <c r="AF64" s="135"/>
      <c r="AG64" s="135" t="s">
        <v>1503</v>
      </c>
      <c r="AH64" s="135">
        <v>0</v>
      </c>
      <c r="AI64" s="135"/>
      <c r="AJ64" s="135"/>
      <c r="AK64" s="135"/>
      <c r="AL64" s="135"/>
      <c r="AM64" s="135"/>
      <c r="AN64" s="135"/>
      <c r="AO64" s="135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5"/>
      <c r="BG64" s="135"/>
      <c r="BH64" s="135"/>
    </row>
    <row r="65" spans="1:60">
      <c r="A65" s="149" t="s">
        <v>1493</v>
      </c>
      <c r="B65" s="150" t="s">
        <v>1427</v>
      </c>
      <c r="C65" s="171" t="s">
        <v>1428</v>
      </c>
      <c r="D65" s="151"/>
      <c r="E65" s="152"/>
      <c r="F65" s="153"/>
      <c r="G65" s="153">
        <f>SUMIF(AG66:AG121,"&lt;&gt;NOR",G66:G121)</f>
        <v>0</v>
      </c>
      <c r="H65" s="153"/>
      <c r="I65" s="153">
        <f>SUM(I66:I121)</f>
        <v>34351.369999999995</v>
      </c>
      <c r="J65" s="153"/>
      <c r="K65" s="153">
        <f>SUM(K66:K121)</f>
        <v>115210.07</v>
      </c>
      <c r="L65" s="153"/>
      <c r="M65" s="153">
        <f>SUM(M66:M121)</f>
        <v>0</v>
      </c>
      <c r="N65" s="152"/>
      <c r="O65" s="152">
        <f>SUM(O66:O121)</f>
        <v>4.84</v>
      </c>
      <c r="P65" s="152"/>
      <c r="Q65" s="152">
        <f>SUM(Q66:Q121)</f>
        <v>0</v>
      </c>
      <c r="R65" s="153"/>
      <c r="S65" s="153"/>
      <c r="T65" s="154"/>
      <c r="U65" s="148"/>
      <c r="V65" s="148">
        <f>SUM(V66:V121)</f>
        <v>209.56</v>
      </c>
      <c r="W65" s="148"/>
      <c r="X65" s="148"/>
      <c r="Y65" s="148"/>
      <c r="AG65" t="s">
        <v>1494</v>
      </c>
    </row>
    <row r="66" spans="1:60" outlineLevel="1">
      <c r="A66" s="156">
        <v>19</v>
      </c>
      <c r="B66" s="157" t="s">
        <v>1571</v>
      </c>
      <c r="C66" s="172" t="s">
        <v>1572</v>
      </c>
      <c r="D66" s="158" t="s">
        <v>1517</v>
      </c>
      <c r="E66" s="159">
        <v>68.739999999999995</v>
      </c>
      <c r="F66" s="160"/>
      <c r="G66" s="161">
        <f>ROUND(E66*F66,2)</f>
        <v>0</v>
      </c>
      <c r="H66" s="160">
        <v>39.69</v>
      </c>
      <c r="I66" s="161">
        <f>ROUND(E66*H66,2)</f>
        <v>2728.29</v>
      </c>
      <c r="J66" s="160">
        <v>48.21</v>
      </c>
      <c r="K66" s="161">
        <f>ROUND(E66*J66,2)</f>
        <v>3313.96</v>
      </c>
      <c r="L66" s="161">
        <v>12</v>
      </c>
      <c r="M66" s="161">
        <f>G66*(1+L66/100)</f>
        <v>0</v>
      </c>
      <c r="N66" s="159">
        <v>3.3E-4</v>
      </c>
      <c r="O66" s="159">
        <f>ROUND(E66*N66,2)</f>
        <v>0.02</v>
      </c>
      <c r="P66" s="159">
        <v>0</v>
      </c>
      <c r="Q66" s="159">
        <f>ROUND(E66*P66,2)</f>
        <v>0</v>
      </c>
      <c r="R66" s="161"/>
      <c r="S66" s="161" t="s">
        <v>1498</v>
      </c>
      <c r="T66" s="162" t="s">
        <v>1498</v>
      </c>
      <c r="U66" s="145">
        <v>8.8999999999999996E-2</v>
      </c>
      <c r="V66" s="145">
        <f>ROUND(E66*U66,2)</f>
        <v>6.12</v>
      </c>
      <c r="W66" s="145"/>
      <c r="X66" s="145" t="s">
        <v>1499</v>
      </c>
      <c r="Y66" s="145" t="s">
        <v>1500</v>
      </c>
      <c r="Z66" s="135"/>
      <c r="AA66" s="135"/>
      <c r="AB66" s="135"/>
      <c r="AC66" s="135"/>
      <c r="AD66" s="135"/>
      <c r="AE66" s="135"/>
      <c r="AF66" s="135"/>
      <c r="AG66" s="135" t="s">
        <v>1501</v>
      </c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</row>
    <row r="67" spans="1:60" ht="22.5" outlineLevel="2">
      <c r="A67" s="142"/>
      <c r="B67" s="143"/>
      <c r="C67" s="173" t="s">
        <v>1573</v>
      </c>
      <c r="D67" s="146"/>
      <c r="E67" s="147">
        <v>68.739999999999995</v>
      </c>
      <c r="F67" s="145"/>
      <c r="G67" s="145"/>
      <c r="H67" s="145"/>
      <c r="I67" s="145"/>
      <c r="J67" s="145"/>
      <c r="K67" s="145"/>
      <c r="L67" s="145"/>
      <c r="M67" s="145"/>
      <c r="N67" s="144"/>
      <c r="O67" s="144"/>
      <c r="P67" s="144"/>
      <c r="Q67" s="144"/>
      <c r="R67" s="145"/>
      <c r="S67" s="145"/>
      <c r="T67" s="145"/>
      <c r="U67" s="145"/>
      <c r="V67" s="145"/>
      <c r="W67" s="145"/>
      <c r="X67" s="145"/>
      <c r="Y67" s="145"/>
      <c r="Z67" s="135"/>
      <c r="AA67" s="135"/>
      <c r="AB67" s="135"/>
      <c r="AC67" s="135"/>
      <c r="AD67" s="135"/>
      <c r="AE67" s="135"/>
      <c r="AF67" s="135"/>
      <c r="AG67" s="135" t="s">
        <v>1503</v>
      </c>
      <c r="AH67" s="135">
        <v>0</v>
      </c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</row>
    <row r="68" spans="1:60" ht="22.5" outlineLevel="1">
      <c r="A68" s="156">
        <v>20</v>
      </c>
      <c r="B68" s="157" t="s">
        <v>768</v>
      </c>
      <c r="C68" s="172" t="s">
        <v>769</v>
      </c>
      <c r="D68" s="158" t="s">
        <v>1517</v>
      </c>
      <c r="E68" s="159">
        <v>199.64080000000001</v>
      </c>
      <c r="F68" s="160"/>
      <c r="G68" s="161">
        <f>ROUND(E68*F68,2)</f>
        <v>0</v>
      </c>
      <c r="H68" s="160">
        <v>39.15</v>
      </c>
      <c r="I68" s="161">
        <f>ROUND(E68*H68,2)</f>
        <v>7815.94</v>
      </c>
      <c r="J68" s="160">
        <v>136.85</v>
      </c>
      <c r="K68" s="161">
        <f>ROUND(E68*J68,2)</f>
        <v>27320.84</v>
      </c>
      <c r="L68" s="161">
        <v>12</v>
      </c>
      <c r="M68" s="161">
        <f>G68*(1+L68/100)</f>
        <v>0</v>
      </c>
      <c r="N68" s="159">
        <v>4.8999999999999998E-3</v>
      </c>
      <c r="O68" s="159">
        <f>ROUND(E68*N68,2)</f>
        <v>0.98</v>
      </c>
      <c r="P68" s="159">
        <v>0</v>
      </c>
      <c r="Q68" s="159">
        <f>ROUND(E68*P68,2)</f>
        <v>0</v>
      </c>
      <c r="R68" s="161"/>
      <c r="S68" s="161" t="s">
        <v>1498</v>
      </c>
      <c r="T68" s="162" t="s">
        <v>1498</v>
      </c>
      <c r="U68" s="145">
        <v>0.25</v>
      </c>
      <c r="V68" s="145">
        <f>ROUND(E68*U68,2)</f>
        <v>49.91</v>
      </c>
      <c r="W68" s="145"/>
      <c r="X68" s="145" t="s">
        <v>1499</v>
      </c>
      <c r="Y68" s="145" t="s">
        <v>1500</v>
      </c>
      <c r="Z68" s="135"/>
      <c r="AA68" s="135"/>
      <c r="AB68" s="135"/>
      <c r="AC68" s="135"/>
      <c r="AD68" s="135"/>
      <c r="AE68" s="135"/>
      <c r="AF68" s="135"/>
      <c r="AG68" s="135" t="s">
        <v>1501</v>
      </c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</row>
    <row r="69" spans="1:60" outlineLevel="2">
      <c r="A69" s="142"/>
      <c r="B69" s="143"/>
      <c r="C69" s="173" t="s">
        <v>1574</v>
      </c>
      <c r="D69" s="146"/>
      <c r="E69" s="147">
        <v>16.82</v>
      </c>
      <c r="F69" s="145"/>
      <c r="G69" s="145"/>
      <c r="H69" s="145"/>
      <c r="I69" s="145"/>
      <c r="J69" s="145"/>
      <c r="K69" s="145"/>
      <c r="L69" s="145"/>
      <c r="M69" s="145"/>
      <c r="N69" s="144"/>
      <c r="O69" s="144"/>
      <c r="P69" s="144"/>
      <c r="Q69" s="144"/>
      <c r="R69" s="145"/>
      <c r="S69" s="145"/>
      <c r="T69" s="145"/>
      <c r="U69" s="145"/>
      <c r="V69" s="145"/>
      <c r="W69" s="145"/>
      <c r="X69" s="145"/>
      <c r="Y69" s="145"/>
      <c r="Z69" s="135"/>
      <c r="AA69" s="135"/>
      <c r="AB69" s="135"/>
      <c r="AC69" s="135"/>
      <c r="AD69" s="135"/>
      <c r="AE69" s="135"/>
      <c r="AF69" s="135"/>
      <c r="AG69" s="135" t="s">
        <v>1503</v>
      </c>
      <c r="AH69" s="135">
        <v>0</v>
      </c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</row>
    <row r="70" spans="1:60" ht="22.5" outlineLevel="3">
      <c r="A70" s="142"/>
      <c r="B70" s="143"/>
      <c r="C70" s="173" t="s">
        <v>1575</v>
      </c>
      <c r="D70" s="146"/>
      <c r="E70" s="147">
        <v>26.3</v>
      </c>
      <c r="F70" s="145"/>
      <c r="G70" s="145"/>
      <c r="H70" s="145"/>
      <c r="I70" s="145"/>
      <c r="J70" s="145"/>
      <c r="K70" s="145"/>
      <c r="L70" s="145"/>
      <c r="M70" s="145"/>
      <c r="N70" s="144"/>
      <c r="O70" s="144"/>
      <c r="P70" s="144"/>
      <c r="Q70" s="144"/>
      <c r="R70" s="145"/>
      <c r="S70" s="145"/>
      <c r="T70" s="145"/>
      <c r="U70" s="145"/>
      <c r="V70" s="145"/>
      <c r="W70" s="145"/>
      <c r="X70" s="145"/>
      <c r="Y70" s="145"/>
      <c r="Z70" s="135"/>
      <c r="AA70" s="135"/>
      <c r="AB70" s="135"/>
      <c r="AC70" s="135"/>
      <c r="AD70" s="135"/>
      <c r="AE70" s="135"/>
      <c r="AF70" s="135"/>
      <c r="AG70" s="135" t="s">
        <v>1503</v>
      </c>
      <c r="AH70" s="135">
        <v>0</v>
      </c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</row>
    <row r="71" spans="1:60" outlineLevel="3">
      <c r="A71" s="142"/>
      <c r="B71" s="143"/>
      <c r="C71" s="173" t="s">
        <v>1576</v>
      </c>
      <c r="D71" s="146"/>
      <c r="E71" s="147">
        <v>1.07</v>
      </c>
      <c r="F71" s="145"/>
      <c r="G71" s="145"/>
      <c r="H71" s="145"/>
      <c r="I71" s="145"/>
      <c r="J71" s="145"/>
      <c r="K71" s="145"/>
      <c r="L71" s="145"/>
      <c r="M71" s="145"/>
      <c r="N71" s="144"/>
      <c r="O71" s="144"/>
      <c r="P71" s="144"/>
      <c r="Q71" s="144"/>
      <c r="R71" s="145"/>
      <c r="S71" s="145"/>
      <c r="T71" s="145"/>
      <c r="U71" s="145"/>
      <c r="V71" s="145"/>
      <c r="W71" s="145"/>
      <c r="X71" s="145"/>
      <c r="Y71" s="145"/>
      <c r="Z71" s="135"/>
      <c r="AA71" s="135"/>
      <c r="AB71" s="135"/>
      <c r="AC71" s="135"/>
      <c r="AD71" s="135"/>
      <c r="AE71" s="135"/>
      <c r="AF71" s="135"/>
      <c r="AG71" s="135" t="s">
        <v>1503</v>
      </c>
      <c r="AH71" s="135">
        <v>0</v>
      </c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</row>
    <row r="72" spans="1:60" outlineLevel="3">
      <c r="A72" s="142"/>
      <c r="B72" s="143"/>
      <c r="C72" s="173" t="s">
        <v>1577</v>
      </c>
      <c r="D72" s="146"/>
      <c r="E72" s="147">
        <v>36.119999999999997</v>
      </c>
      <c r="F72" s="145"/>
      <c r="G72" s="145"/>
      <c r="H72" s="145"/>
      <c r="I72" s="145"/>
      <c r="J72" s="145"/>
      <c r="K72" s="145"/>
      <c r="L72" s="145"/>
      <c r="M72" s="145"/>
      <c r="N72" s="144"/>
      <c r="O72" s="144"/>
      <c r="P72" s="144"/>
      <c r="Q72" s="144"/>
      <c r="R72" s="145"/>
      <c r="S72" s="145"/>
      <c r="T72" s="145"/>
      <c r="U72" s="145"/>
      <c r="V72" s="145"/>
      <c r="W72" s="145"/>
      <c r="X72" s="145"/>
      <c r="Y72" s="145"/>
      <c r="Z72" s="135"/>
      <c r="AA72" s="135"/>
      <c r="AB72" s="135"/>
      <c r="AC72" s="135"/>
      <c r="AD72" s="135"/>
      <c r="AE72" s="135"/>
      <c r="AF72" s="135"/>
      <c r="AG72" s="135" t="s">
        <v>1503</v>
      </c>
      <c r="AH72" s="135">
        <v>0</v>
      </c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</row>
    <row r="73" spans="1:60" ht="22.5" outlineLevel="3">
      <c r="A73" s="142"/>
      <c r="B73" s="143"/>
      <c r="C73" s="173" t="s">
        <v>1578</v>
      </c>
      <c r="D73" s="146"/>
      <c r="E73" s="147">
        <v>25.72</v>
      </c>
      <c r="F73" s="145"/>
      <c r="G73" s="145"/>
      <c r="H73" s="145"/>
      <c r="I73" s="145"/>
      <c r="J73" s="145"/>
      <c r="K73" s="145"/>
      <c r="L73" s="145"/>
      <c r="M73" s="145"/>
      <c r="N73" s="144"/>
      <c r="O73" s="144"/>
      <c r="P73" s="144"/>
      <c r="Q73" s="144"/>
      <c r="R73" s="145"/>
      <c r="S73" s="145"/>
      <c r="T73" s="145"/>
      <c r="U73" s="145"/>
      <c r="V73" s="145"/>
      <c r="W73" s="145"/>
      <c r="X73" s="145"/>
      <c r="Y73" s="145"/>
      <c r="Z73" s="135"/>
      <c r="AA73" s="135"/>
      <c r="AB73" s="135"/>
      <c r="AC73" s="135"/>
      <c r="AD73" s="135"/>
      <c r="AE73" s="135"/>
      <c r="AF73" s="135"/>
      <c r="AG73" s="135" t="s">
        <v>1503</v>
      </c>
      <c r="AH73" s="135">
        <v>0</v>
      </c>
      <c r="AI73" s="135"/>
      <c r="AJ73" s="135"/>
      <c r="AK73" s="135"/>
      <c r="AL73" s="135"/>
      <c r="AM73" s="135"/>
      <c r="AN73" s="135"/>
      <c r="AO73" s="135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5"/>
      <c r="BG73" s="135"/>
      <c r="BH73" s="135"/>
    </row>
    <row r="74" spans="1:60" outlineLevel="3">
      <c r="A74" s="142"/>
      <c r="B74" s="143"/>
      <c r="C74" s="173" t="s">
        <v>1579</v>
      </c>
      <c r="D74" s="146"/>
      <c r="E74" s="147">
        <v>1.36</v>
      </c>
      <c r="F74" s="145"/>
      <c r="G74" s="145"/>
      <c r="H74" s="145"/>
      <c r="I74" s="145"/>
      <c r="J74" s="145"/>
      <c r="K74" s="145"/>
      <c r="L74" s="145"/>
      <c r="M74" s="145"/>
      <c r="N74" s="144"/>
      <c r="O74" s="144"/>
      <c r="P74" s="144"/>
      <c r="Q74" s="144"/>
      <c r="R74" s="145"/>
      <c r="S74" s="145"/>
      <c r="T74" s="145"/>
      <c r="U74" s="145"/>
      <c r="V74" s="145"/>
      <c r="W74" s="145"/>
      <c r="X74" s="145"/>
      <c r="Y74" s="145"/>
      <c r="Z74" s="135"/>
      <c r="AA74" s="135"/>
      <c r="AB74" s="135"/>
      <c r="AC74" s="135"/>
      <c r="AD74" s="135"/>
      <c r="AE74" s="135"/>
      <c r="AF74" s="135"/>
      <c r="AG74" s="135" t="s">
        <v>1503</v>
      </c>
      <c r="AH74" s="135">
        <v>0</v>
      </c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</row>
    <row r="75" spans="1:60" outlineLevel="3">
      <c r="A75" s="142"/>
      <c r="B75" s="143"/>
      <c r="C75" s="173" t="s">
        <v>1580</v>
      </c>
      <c r="D75" s="146"/>
      <c r="E75" s="147">
        <v>1.1399999999999999</v>
      </c>
      <c r="F75" s="145"/>
      <c r="G75" s="145"/>
      <c r="H75" s="145"/>
      <c r="I75" s="145"/>
      <c r="J75" s="145"/>
      <c r="K75" s="145"/>
      <c r="L75" s="145"/>
      <c r="M75" s="145"/>
      <c r="N75" s="144"/>
      <c r="O75" s="144"/>
      <c r="P75" s="144"/>
      <c r="Q75" s="144"/>
      <c r="R75" s="145"/>
      <c r="S75" s="145"/>
      <c r="T75" s="145"/>
      <c r="U75" s="145"/>
      <c r="V75" s="145"/>
      <c r="W75" s="145"/>
      <c r="X75" s="145"/>
      <c r="Y75" s="145"/>
      <c r="Z75" s="135"/>
      <c r="AA75" s="135"/>
      <c r="AB75" s="135"/>
      <c r="AC75" s="135"/>
      <c r="AD75" s="135"/>
      <c r="AE75" s="135"/>
      <c r="AF75" s="135"/>
      <c r="AG75" s="135" t="s">
        <v>1503</v>
      </c>
      <c r="AH75" s="135">
        <v>0</v>
      </c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</row>
    <row r="76" spans="1:60" ht="22.5" outlineLevel="3">
      <c r="A76" s="142"/>
      <c r="B76" s="143"/>
      <c r="C76" s="173" t="s">
        <v>1581</v>
      </c>
      <c r="D76" s="146"/>
      <c r="E76" s="147">
        <v>34.68</v>
      </c>
      <c r="F76" s="145"/>
      <c r="G76" s="145"/>
      <c r="H76" s="145"/>
      <c r="I76" s="145"/>
      <c r="J76" s="145"/>
      <c r="K76" s="145"/>
      <c r="L76" s="145"/>
      <c r="M76" s="145"/>
      <c r="N76" s="144"/>
      <c r="O76" s="144"/>
      <c r="P76" s="144"/>
      <c r="Q76" s="144"/>
      <c r="R76" s="145"/>
      <c r="S76" s="145"/>
      <c r="T76" s="145"/>
      <c r="U76" s="145"/>
      <c r="V76" s="145"/>
      <c r="W76" s="145"/>
      <c r="X76" s="145"/>
      <c r="Y76" s="145"/>
      <c r="Z76" s="135"/>
      <c r="AA76" s="135"/>
      <c r="AB76" s="135"/>
      <c r="AC76" s="135"/>
      <c r="AD76" s="135"/>
      <c r="AE76" s="135"/>
      <c r="AF76" s="135"/>
      <c r="AG76" s="135" t="s">
        <v>1503</v>
      </c>
      <c r="AH76" s="135">
        <v>0</v>
      </c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</row>
    <row r="77" spans="1:60" outlineLevel="3">
      <c r="A77" s="142"/>
      <c r="B77" s="143"/>
      <c r="C77" s="173" t="s">
        <v>1582</v>
      </c>
      <c r="D77" s="146"/>
      <c r="E77" s="147">
        <v>16.600000000000001</v>
      </c>
      <c r="F77" s="145"/>
      <c r="G77" s="145"/>
      <c r="H77" s="145"/>
      <c r="I77" s="145"/>
      <c r="J77" s="145"/>
      <c r="K77" s="145"/>
      <c r="L77" s="145"/>
      <c r="M77" s="145"/>
      <c r="N77" s="144"/>
      <c r="O77" s="144"/>
      <c r="P77" s="144"/>
      <c r="Q77" s="144"/>
      <c r="R77" s="145"/>
      <c r="S77" s="145"/>
      <c r="T77" s="145"/>
      <c r="U77" s="145"/>
      <c r="V77" s="145"/>
      <c r="W77" s="145"/>
      <c r="X77" s="145"/>
      <c r="Y77" s="145"/>
      <c r="Z77" s="135"/>
      <c r="AA77" s="135"/>
      <c r="AB77" s="135"/>
      <c r="AC77" s="135"/>
      <c r="AD77" s="135"/>
      <c r="AE77" s="135"/>
      <c r="AF77" s="135"/>
      <c r="AG77" s="135" t="s">
        <v>1503</v>
      </c>
      <c r="AH77" s="135">
        <v>0</v>
      </c>
      <c r="AI77" s="135"/>
      <c r="AJ77" s="135"/>
      <c r="AK77" s="135"/>
      <c r="AL77" s="135"/>
      <c r="AM77" s="135"/>
      <c r="AN77" s="135"/>
      <c r="AO77" s="135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5"/>
      <c r="BG77" s="135"/>
      <c r="BH77" s="135"/>
    </row>
    <row r="78" spans="1:60" outlineLevel="3">
      <c r="A78" s="142"/>
      <c r="B78" s="143"/>
      <c r="C78" s="173" t="s">
        <v>1583</v>
      </c>
      <c r="D78" s="146"/>
      <c r="E78" s="147">
        <v>39.83</v>
      </c>
      <c r="F78" s="145"/>
      <c r="G78" s="145"/>
      <c r="H78" s="145"/>
      <c r="I78" s="145"/>
      <c r="J78" s="145"/>
      <c r="K78" s="145"/>
      <c r="L78" s="145"/>
      <c r="M78" s="145"/>
      <c r="N78" s="144"/>
      <c r="O78" s="144"/>
      <c r="P78" s="144"/>
      <c r="Q78" s="144"/>
      <c r="R78" s="145"/>
      <c r="S78" s="145"/>
      <c r="T78" s="145"/>
      <c r="U78" s="145"/>
      <c r="V78" s="145"/>
      <c r="W78" s="145"/>
      <c r="X78" s="145"/>
      <c r="Y78" s="145"/>
      <c r="Z78" s="135"/>
      <c r="AA78" s="135"/>
      <c r="AB78" s="135"/>
      <c r="AC78" s="135"/>
      <c r="AD78" s="135"/>
      <c r="AE78" s="135"/>
      <c r="AF78" s="135"/>
      <c r="AG78" s="135" t="s">
        <v>1503</v>
      </c>
      <c r="AH78" s="135">
        <v>0</v>
      </c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</row>
    <row r="79" spans="1:60" outlineLevel="1">
      <c r="A79" s="156">
        <v>21</v>
      </c>
      <c r="B79" s="157" t="s">
        <v>1584</v>
      </c>
      <c r="C79" s="172" t="s">
        <v>1585</v>
      </c>
      <c r="D79" s="158" t="s">
        <v>1517</v>
      </c>
      <c r="E79" s="159">
        <v>199.64080000000001</v>
      </c>
      <c r="F79" s="160"/>
      <c r="G79" s="161">
        <f>ROUND(E79*F79,2)</f>
        <v>0</v>
      </c>
      <c r="H79" s="160">
        <v>32.770000000000003</v>
      </c>
      <c r="I79" s="161">
        <f>ROUND(E79*H79,2)</f>
        <v>6542.23</v>
      </c>
      <c r="J79" s="160">
        <v>37.83</v>
      </c>
      <c r="K79" s="161">
        <f>ROUND(E79*J79,2)</f>
        <v>7552.41</v>
      </c>
      <c r="L79" s="161">
        <v>12</v>
      </c>
      <c r="M79" s="161">
        <f>G79*(1+L79/100)</f>
        <v>0</v>
      </c>
      <c r="N79" s="159">
        <v>3.2000000000000003E-4</v>
      </c>
      <c r="O79" s="159">
        <f>ROUND(E79*N79,2)</f>
        <v>0.06</v>
      </c>
      <c r="P79" s="159">
        <v>0</v>
      </c>
      <c r="Q79" s="159">
        <f>ROUND(E79*P79,2)</f>
        <v>0</v>
      </c>
      <c r="R79" s="161"/>
      <c r="S79" s="161" t="s">
        <v>1498</v>
      </c>
      <c r="T79" s="162" t="s">
        <v>1498</v>
      </c>
      <c r="U79" s="145">
        <v>7.0000000000000007E-2</v>
      </c>
      <c r="V79" s="145">
        <f>ROUND(E79*U79,2)</f>
        <v>13.97</v>
      </c>
      <c r="W79" s="145"/>
      <c r="X79" s="145" t="s">
        <v>1499</v>
      </c>
      <c r="Y79" s="145" t="s">
        <v>1500</v>
      </c>
      <c r="Z79" s="135"/>
      <c r="AA79" s="135"/>
      <c r="AB79" s="135"/>
      <c r="AC79" s="135"/>
      <c r="AD79" s="135"/>
      <c r="AE79" s="135"/>
      <c r="AF79" s="135"/>
      <c r="AG79" s="135" t="s">
        <v>1501</v>
      </c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</row>
    <row r="80" spans="1:60" outlineLevel="2">
      <c r="A80" s="142"/>
      <c r="B80" s="143"/>
      <c r="C80" s="173" t="s">
        <v>1586</v>
      </c>
      <c r="D80" s="146"/>
      <c r="E80" s="147">
        <v>199.64</v>
      </c>
      <c r="F80" s="145"/>
      <c r="G80" s="145"/>
      <c r="H80" s="145"/>
      <c r="I80" s="145"/>
      <c r="J80" s="145"/>
      <c r="K80" s="145"/>
      <c r="L80" s="145"/>
      <c r="M80" s="145"/>
      <c r="N80" s="144"/>
      <c r="O80" s="144"/>
      <c r="P80" s="144"/>
      <c r="Q80" s="144"/>
      <c r="R80" s="145"/>
      <c r="S80" s="145"/>
      <c r="T80" s="145"/>
      <c r="U80" s="145"/>
      <c r="V80" s="145"/>
      <c r="W80" s="145"/>
      <c r="X80" s="145"/>
      <c r="Y80" s="145"/>
      <c r="Z80" s="135"/>
      <c r="AA80" s="135"/>
      <c r="AB80" s="135"/>
      <c r="AC80" s="135"/>
      <c r="AD80" s="135"/>
      <c r="AE80" s="135"/>
      <c r="AF80" s="135"/>
      <c r="AG80" s="135" t="s">
        <v>1503</v>
      </c>
      <c r="AH80" s="135">
        <v>0</v>
      </c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</row>
    <row r="81" spans="1:60" outlineLevel="1">
      <c r="A81" s="156">
        <v>22</v>
      </c>
      <c r="B81" s="157" t="s">
        <v>1587</v>
      </c>
      <c r="C81" s="172" t="s">
        <v>1588</v>
      </c>
      <c r="D81" s="158" t="s">
        <v>1548</v>
      </c>
      <c r="E81" s="159">
        <v>9.33</v>
      </c>
      <c r="F81" s="160"/>
      <c r="G81" s="161">
        <f>ROUND(E81*F81,2)</f>
        <v>0</v>
      </c>
      <c r="H81" s="160">
        <v>64.489999999999995</v>
      </c>
      <c r="I81" s="161">
        <f>ROUND(E81*H81,2)</f>
        <v>601.69000000000005</v>
      </c>
      <c r="J81" s="160">
        <v>25.21</v>
      </c>
      <c r="K81" s="161">
        <f>ROUND(E81*J81,2)</f>
        <v>235.21</v>
      </c>
      <c r="L81" s="161">
        <v>12</v>
      </c>
      <c r="M81" s="161">
        <f>G81*(1+L81/100)</f>
        <v>0</v>
      </c>
      <c r="N81" s="159">
        <v>2.3000000000000001E-4</v>
      </c>
      <c r="O81" s="159">
        <f>ROUND(E81*N81,2)</f>
        <v>0</v>
      </c>
      <c r="P81" s="159">
        <v>0</v>
      </c>
      <c r="Q81" s="159">
        <f>ROUND(E81*P81,2)</f>
        <v>0</v>
      </c>
      <c r="R81" s="161"/>
      <c r="S81" s="161" t="s">
        <v>1498</v>
      </c>
      <c r="T81" s="162" t="s">
        <v>1498</v>
      </c>
      <c r="U81" s="145">
        <v>0.05</v>
      </c>
      <c r="V81" s="145">
        <f>ROUND(E81*U81,2)</f>
        <v>0.47</v>
      </c>
      <c r="W81" s="145"/>
      <c r="X81" s="145" t="s">
        <v>1499</v>
      </c>
      <c r="Y81" s="145" t="s">
        <v>1500</v>
      </c>
      <c r="Z81" s="135"/>
      <c r="AA81" s="135"/>
      <c r="AB81" s="135"/>
      <c r="AC81" s="135"/>
      <c r="AD81" s="135"/>
      <c r="AE81" s="135"/>
      <c r="AF81" s="135"/>
      <c r="AG81" s="135" t="s">
        <v>1501</v>
      </c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  <c r="BC81" s="135"/>
      <c r="BD81" s="135"/>
      <c r="BE81" s="135"/>
      <c r="BF81" s="135"/>
      <c r="BG81" s="135"/>
      <c r="BH81" s="135"/>
    </row>
    <row r="82" spans="1:60" outlineLevel="2">
      <c r="A82" s="142"/>
      <c r="B82" s="143"/>
      <c r="C82" s="173" t="s">
        <v>1589</v>
      </c>
      <c r="D82" s="146"/>
      <c r="E82" s="147">
        <v>9.33</v>
      </c>
      <c r="F82" s="145"/>
      <c r="G82" s="145"/>
      <c r="H82" s="145"/>
      <c r="I82" s="145"/>
      <c r="J82" s="145"/>
      <c r="K82" s="145"/>
      <c r="L82" s="145"/>
      <c r="M82" s="145"/>
      <c r="N82" s="144"/>
      <c r="O82" s="144"/>
      <c r="P82" s="144"/>
      <c r="Q82" s="144"/>
      <c r="R82" s="145"/>
      <c r="S82" s="145"/>
      <c r="T82" s="145"/>
      <c r="U82" s="145"/>
      <c r="V82" s="145"/>
      <c r="W82" s="145"/>
      <c r="X82" s="145"/>
      <c r="Y82" s="145"/>
      <c r="Z82" s="135"/>
      <c r="AA82" s="135"/>
      <c r="AB82" s="135"/>
      <c r="AC82" s="135"/>
      <c r="AD82" s="135"/>
      <c r="AE82" s="135"/>
      <c r="AF82" s="135"/>
      <c r="AG82" s="135" t="s">
        <v>1503</v>
      </c>
      <c r="AH82" s="135">
        <v>0</v>
      </c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60" outlineLevel="1">
      <c r="A83" s="156">
        <v>23</v>
      </c>
      <c r="B83" s="157" t="s">
        <v>1590</v>
      </c>
      <c r="C83" s="172" t="s">
        <v>1591</v>
      </c>
      <c r="D83" s="158" t="s">
        <v>1517</v>
      </c>
      <c r="E83" s="159">
        <v>15.84</v>
      </c>
      <c r="F83" s="160"/>
      <c r="G83" s="161">
        <f>ROUND(E83*F83,2)</f>
        <v>0</v>
      </c>
      <c r="H83" s="160">
        <v>19.690000000000001</v>
      </c>
      <c r="I83" s="161">
        <f>ROUND(E83*H83,2)</f>
        <v>311.89</v>
      </c>
      <c r="J83" s="160">
        <v>39.31</v>
      </c>
      <c r="K83" s="161">
        <f>ROUND(E83*J83,2)</f>
        <v>622.66999999999996</v>
      </c>
      <c r="L83" s="161">
        <v>12</v>
      </c>
      <c r="M83" s="161">
        <f>G83*(1+L83/100)</f>
        <v>0</v>
      </c>
      <c r="N83" s="159">
        <v>4.0000000000000003E-5</v>
      </c>
      <c r="O83" s="159">
        <f>ROUND(E83*N83,2)</f>
        <v>0</v>
      </c>
      <c r="P83" s="159">
        <v>0</v>
      </c>
      <c r="Q83" s="159">
        <f>ROUND(E83*P83,2)</f>
        <v>0</v>
      </c>
      <c r="R83" s="161"/>
      <c r="S83" s="161" t="s">
        <v>1498</v>
      </c>
      <c r="T83" s="162" t="s">
        <v>1498</v>
      </c>
      <c r="U83" s="145">
        <v>7.8E-2</v>
      </c>
      <c r="V83" s="145">
        <f>ROUND(E83*U83,2)</f>
        <v>1.24</v>
      </c>
      <c r="W83" s="145"/>
      <c r="X83" s="145" t="s">
        <v>1499</v>
      </c>
      <c r="Y83" s="145" t="s">
        <v>1500</v>
      </c>
      <c r="Z83" s="135"/>
      <c r="AA83" s="135"/>
      <c r="AB83" s="135"/>
      <c r="AC83" s="135"/>
      <c r="AD83" s="135"/>
      <c r="AE83" s="135"/>
      <c r="AF83" s="135"/>
      <c r="AG83" s="135" t="s">
        <v>1501</v>
      </c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</row>
    <row r="84" spans="1:60" outlineLevel="2">
      <c r="A84" s="142"/>
      <c r="B84" s="143"/>
      <c r="C84" s="173" t="s">
        <v>1592</v>
      </c>
      <c r="D84" s="146"/>
      <c r="E84" s="147">
        <v>15.84</v>
      </c>
      <c r="F84" s="145"/>
      <c r="G84" s="145"/>
      <c r="H84" s="145"/>
      <c r="I84" s="145"/>
      <c r="J84" s="145"/>
      <c r="K84" s="145"/>
      <c r="L84" s="145"/>
      <c r="M84" s="145"/>
      <c r="N84" s="144"/>
      <c r="O84" s="144"/>
      <c r="P84" s="144"/>
      <c r="Q84" s="144"/>
      <c r="R84" s="145"/>
      <c r="S84" s="145"/>
      <c r="T84" s="145"/>
      <c r="U84" s="145"/>
      <c r="V84" s="145"/>
      <c r="W84" s="145"/>
      <c r="X84" s="145"/>
      <c r="Y84" s="145"/>
      <c r="Z84" s="135"/>
      <c r="AA84" s="135"/>
      <c r="AB84" s="135"/>
      <c r="AC84" s="135"/>
      <c r="AD84" s="135"/>
      <c r="AE84" s="135"/>
      <c r="AF84" s="135"/>
      <c r="AG84" s="135" t="s">
        <v>1503</v>
      </c>
      <c r="AH84" s="135">
        <v>0</v>
      </c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</row>
    <row r="85" spans="1:60" outlineLevel="1">
      <c r="A85" s="156">
        <v>24</v>
      </c>
      <c r="B85" s="157" t="s">
        <v>1593</v>
      </c>
      <c r="C85" s="172" t="s">
        <v>1594</v>
      </c>
      <c r="D85" s="158" t="s">
        <v>1517</v>
      </c>
      <c r="E85" s="159">
        <v>68.739999999999995</v>
      </c>
      <c r="F85" s="160"/>
      <c r="G85" s="161">
        <f>ROUND(E85*F85,2)</f>
        <v>0</v>
      </c>
      <c r="H85" s="160">
        <v>54.65</v>
      </c>
      <c r="I85" s="161">
        <f>ROUND(E85*H85,2)</f>
        <v>3756.64</v>
      </c>
      <c r="J85" s="160">
        <v>216.85</v>
      </c>
      <c r="K85" s="161">
        <f>ROUND(E85*J85,2)</f>
        <v>14906.27</v>
      </c>
      <c r="L85" s="161">
        <v>12</v>
      </c>
      <c r="M85" s="161">
        <f>G85*(1+L85/100)</f>
        <v>0</v>
      </c>
      <c r="N85" s="159">
        <v>7.9100000000000004E-3</v>
      </c>
      <c r="O85" s="159">
        <f>ROUND(E85*N85,2)</f>
        <v>0.54</v>
      </c>
      <c r="P85" s="159">
        <v>0</v>
      </c>
      <c r="Q85" s="159">
        <f>ROUND(E85*P85,2)</f>
        <v>0</v>
      </c>
      <c r="R85" s="161"/>
      <c r="S85" s="161" t="s">
        <v>1498</v>
      </c>
      <c r="T85" s="162" t="s">
        <v>1498</v>
      </c>
      <c r="U85" s="145">
        <v>0.38100000000000001</v>
      </c>
      <c r="V85" s="145">
        <f>ROUND(E85*U85,2)</f>
        <v>26.19</v>
      </c>
      <c r="W85" s="145"/>
      <c r="X85" s="145" t="s">
        <v>1499</v>
      </c>
      <c r="Y85" s="145" t="s">
        <v>1500</v>
      </c>
      <c r="Z85" s="135"/>
      <c r="AA85" s="135"/>
      <c r="AB85" s="135"/>
      <c r="AC85" s="135"/>
      <c r="AD85" s="135"/>
      <c r="AE85" s="135"/>
      <c r="AF85" s="135"/>
      <c r="AG85" s="135" t="s">
        <v>1501</v>
      </c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</row>
    <row r="86" spans="1:60" ht="22.5" outlineLevel="2">
      <c r="A86" s="142"/>
      <c r="B86" s="143"/>
      <c r="C86" s="587" t="s">
        <v>1509</v>
      </c>
      <c r="D86" s="588"/>
      <c r="E86" s="588"/>
      <c r="F86" s="588"/>
      <c r="G86" s="588"/>
      <c r="H86" s="145"/>
      <c r="I86" s="145"/>
      <c r="J86" s="145"/>
      <c r="K86" s="145"/>
      <c r="L86" s="145"/>
      <c r="M86" s="145"/>
      <c r="N86" s="144"/>
      <c r="O86" s="144"/>
      <c r="P86" s="144"/>
      <c r="Q86" s="144"/>
      <c r="R86" s="145"/>
      <c r="S86" s="145"/>
      <c r="T86" s="145"/>
      <c r="U86" s="145"/>
      <c r="V86" s="145"/>
      <c r="W86" s="145"/>
      <c r="X86" s="145"/>
      <c r="Y86" s="145"/>
      <c r="Z86" s="135"/>
      <c r="AA86" s="135"/>
      <c r="AB86" s="135"/>
      <c r="AC86" s="135"/>
      <c r="AD86" s="135"/>
      <c r="AE86" s="135"/>
      <c r="AF86" s="135"/>
      <c r="AG86" s="135" t="s">
        <v>1510</v>
      </c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63" t="str">
        <f>C86</f>
        <v>V položce jsou zakalkulovány náklady na pomocné pracovní lešení o výšce podlahy do 1900 mm a pro zatížení do 1,5 kPa.</v>
      </c>
      <c r="BB86" s="135"/>
      <c r="BC86" s="135"/>
      <c r="BD86" s="135"/>
      <c r="BE86" s="135"/>
      <c r="BF86" s="135"/>
      <c r="BG86" s="135"/>
      <c r="BH86" s="135"/>
    </row>
    <row r="87" spans="1:60" outlineLevel="2">
      <c r="A87" s="142"/>
      <c r="B87" s="143"/>
      <c r="C87" s="173" t="s">
        <v>1595</v>
      </c>
      <c r="D87" s="146"/>
      <c r="E87" s="147">
        <v>68.739999999999995</v>
      </c>
      <c r="F87" s="145"/>
      <c r="G87" s="145"/>
      <c r="H87" s="145"/>
      <c r="I87" s="145"/>
      <c r="J87" s="145"/>
      <c r="K87" s="145"/>
      <c r="L87" s="145"/>
      <c r="M87" s="145"/>
      <c r="N87" s="144"/>
      <c r="O87" s="144"/>
      <c r="P87" s="144"/>
      <c r="Q87" s="144"/>
      <c r="R87" s="145"/>
      <c r="S87" s="145"/>
      <c r="T87" s="145"/>
      <c r="U87" s="145"/>
      <c r="V87" s="145"/>
      <c r="W87" s="145"/>
      <c r="X87" s="145"/>
      <c r="Y87" s="145"/>
      <c r="Z87" s="135"/>
      <c r="AA87" s="135"/>
      <c r="AB87" s="135"/>
      <c r="AC87" s="135"/>
      <c r="AD87" s="135"/>
      <c r="AE87" s="135"/>
      <c r="AF87" s="135"/>
      <c r="AG87" s="135" t="s">
        <v>1503</v>
      </c>
      <c r="AH87" s="135">
        <v>0</v>
      </c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</row>
    <row r="88" spans="1:60" outlineLevel="1">
      <c r="A88" s="156">
        <v>25</v>
      </c>
      <c r="B88" s="157" t="s">
        <v>1596</v>
      </c>
      <c r="C88" s="172" t="s">
        <v>1597</v>
      </c>
      <c r="D88" s="158" t="s">
        <v>1517</v>
      </c>
      <c r="E88" s="159">
        <v>16.309999999999999</v>
      </c>
      <c r="F88" s="160"/>
      <c r="G88" s="161">
        <f>ROUND(E88*F88,2)</f>
        <v>0</v>
      </c>
      <c r="H88" s="160">
        <v>113.11</v>
      </c>
      <c r="I88" s="161">
        <f>ROUND(E88*H88,2)</f>
        <v>1844.82</v>
      </c>
      <c r="J88" s="160">
        <v>756.89</v>
      </c>
      <c r="K88" s="161">
        <f>ROUND(E88*J88,2)</f>
        <v>12344.88</v>
      </c>
      <c r="L88" s="161">
        <v>12</v>
      </c>
      <c r="M88" s="161">
        <f>G88*(1+L88/100)</f>
        <v>0</v>
      </c>
      <c r="N88" s="159">
        <v>5.2749999999999998E-2</v>
      </c>
      <c r="O88" s="159">
        <f>ROUND(E88*N88,2)</f>
        <v>0.86</v>
      </c>
      <c r="P88" s="159">
        <v>0</v>
      </c>
      <c r="Q88" s="159">
        <f>ROUND(E88*P88,2)</f>
        <v>0</v>
      </c>
      <c r="R88" s="161"/>
      <c r="S88" s="161" t="s">
        <v>1498</v>
      </c>
      <c r="T88" s="162" t="s">
        <v>1498</v>
      </c>
      <c r="U88" s="145">
        <v>1.4007000000000001</v>
      </c>
      <c r="V88" s="145">
        <f>ROUND(E88*U88,2)</f>
        <v>22.85</v>
      </c>
      <c r="W88" s="145"/>
      <c r="X88" s="145" t="s">
        <v>1499</v>
      </c>
      <c r="Y88" s="145" t="s">
        <v>1500</v>
      </c>
      <c r="Z88" s="135"/>
      <c r="AA88" s="135"/>
      <c r="AB88" s="135"/>
      <c r="AC88" s="135"/>
      <c r="AD88" s="135"/>
      <c r="AE88" s="135"/>
      <c r="AF88" s="135"/>
      <c r="AG88" s="135" t="s">
        <v>1501</v>
      </c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</row>
    <row r="89" spans="1:60" ht="22.5" outlineLevel="2">
      <c r="A89" s="142"/>
      <c r="B89" s="143"/>
      <c r="C89" s="587" t="s">
        <v>1509</v>
      </c>
      <c r="D89" s="588"/>
      <c r="E89" s="588"/>
      <c r="F89" s="588"/>
      <c r="G89" s="588"/>
      <c r="H89" s="145"/>
      <c r="I89" s="145"/>
      <c r="J89" s="145"/>
      <c r="K89" s="145"/>
      <c r="L89" s="145"/>
      <c r="M89" s="145"/>
      <c r="N89" s="144"/>
      <c r="O89" s="144"/>
      <c r="P89" s="144"/>
      <c r="Q89" s="144"/>
      <c r="R89" s="145"/>
      <c r="S89" s="145"/>
      <c r="T89" s="145"/>
      <c r="U89" s="145"/>
      <c r="V89" s="145"/>
      <c r="W89" s="145"/>
      <c r="X89" s="145"/>
      <c r="Y89" s="145"/>
      <c r="Z89" s="135"/>
      <c r="AA89" s="135"/>
      <c r="AB89" s="135"/>
      <c r="AC89" s="135"/>
      <c r="AD89" s="135"/>
      <c r="AE89" s="135"/>
      <c r="AF89" s="135"/>
      <c r="AG89" s="135" t="s">
        <v>1510</v>
      </c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63" t="str">
        <f>C89</f>
        <v>V položce jsou zakalkulovány náklady na pomocné pracovní lešení o výšce podlahy do 1900 mm a pro zatížení do 1,5 kPa.</v>
      </c>
      <c r="BB89" s="135"/>
      <c r="BC89" s="135"/>
      <c r="BD89" s="135"/>
      <c r="BE89" s="135"/>
      <c r="BF89" s="135"/>
      <c r="BG89" s="135"/>
      <c r="BH89" s="135"/>
    </row>
    <row r="90" spans="1:60" outlineLevel="2">
      <c r="A90" s="142"/>
      <c r="B90" s="143"/>
      <c r="C90" s="173" t="s">
        <v>1598</v>
      </c>
      <c r="D90" s="146"/>
      <c r="E90" s="147"/>
      <c r="F90" s="145"/>
      <c r="G90" s="145"/>
      <c r="H90" s="145"/>
      <c r="I90" s="145"/>
      <c r="J90" s="145"/>
      <c r="K90" s="145"/>
      <c r="L90" s="145"/>
      <c r="M90" s="145"/>
      <c r="N90" s="144"/>
      <c r="O90" s="144"/>
      <c r="P90" s="144"/>
      <c r="Q90" s="144"/>
      <c r="R90" s="145"/>
      <c r="S90" s="145"/>
      <c r="T90" s="145"/>
      <c r="U90" s="145"/>
      <c r="V90" s="145"/>
      <c r="W90" s="145"/>
      <c r="X90" s="145"/>
      <c r="Y90" s="145"/>
      <c r="Z90" s="135"/>
      <c r="AA90" s="135"/>
      <c r="AB90" s="135"/>
      <c r="AC90" s="135"/>
      <c r="AD90" s="135"/>
      <c r="AE90" s="135"/>
      <c r="AF90" s="135"/>
      <c r="AG90" s="135" t="s">
        <v>1503</v>
      </c>
      <c r="AH90" s="135">
        <v>0</v>
      </c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5"/>
      <c r="BB90" s="135"/>
      <c r="BC90" s="135"/>
      <c r="BD90" s="135"/>
      <c r="BE90" s="135"/>
      <c r="BF90" s="135"/>
      <c r="BG90" s="135"/>
      <c r="BH90" s="135"/>
    </row>
    <row r="91" spans="1:60" outlineLevel="3">
      <c r="A91" s="142"/>
      <c r="B91" s="143"/>
      <c r="C91" s="173" t="s">
        <v>1599</v>
      </c>
      <c r="D91" s="146"/>
      <c r="E91" s="147">
        <v>1</v>
      </c>
      <c r="F91" s="145"/>
      <c r="G91" s="145"/>
      <c r="H91" s="145"/>
      <c r="I91" s="145"/>
      <c r="J91" s="145"/>
      <c r="K91" s="145"/>
      <c r="L91" s="145"/>
      <c r="M91" s="145"/>
      <c r="N91" s="144"/>
      <c r="O91" s="144"/>
      <c r="P91" s="144"/>
      <c r="Q91" s="144"/>
      <c r="R91" s="145"/>
      <c r="S91" s="145"/>
      <c r="T91" s="145"/>
      <c r="U91" s="145"/>
      <c r="V91" s="145"/>
      <c r="W91" s="145"/>
      <c r="X91" s="145"/>
      <c r="Y91" s="145"/>
      <c r="Z91" s="135"/>
      <c r="AA91" s="135"/>
      <c r="AB91" s="135"/>
      <c r="AC91" s="135"/>
      <c r="AD91" s="135"/>
      <c r="AE91" s="135"/>
      <c r="AF91" s="135"/>
      <c r="AG91" s="135" t="s">
        <v>1503</v>
      </c>
      <c r="AH91" s="135">
        <v>0</v>
      </c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</row>
    <row r="92" spans="1:60" outlineLevel="3">
      <c r="A92" s="142"/>
      <c r="B92" s="143"/>
      <c r="C92" s="173" t="s">
        <v>1600</v>
      </c>
      <c r="D92" s="146"/>
      <c r="E92" s="147">
        <v>1</v>
      </c>
      <c r="F92" s="145"/>
      <c r="G92" s="145"/>
      <c r="H92" s="145"/>
      <c r="I92" s="145"/>
      <c r="J92" s="145"/>
      <c r="K92" s="145"/>
      <c r="L92" s="145"/>
      <c r="M92" s="145"/>
      <c r="N92" s="144"/>
      <c r="O92" s="144"/>
      <c r="P92" s="144"/>
      <c r="Q92" s="144"/>
      <c r="R92" s="145"/>
      <c r="S92" s="145"/>
      <c r="T92" s="145"/>
      <c r="U92" s="145"/>
      <c r="V92" s="145"/>
      <c r="W92" s="145"/>
      <c r="X92" s="145"/>
      <c r="Y92" s="145"/>
      <c r="Z92" s="135"/>
      <c r="AA92" s="135"/>
      <c r="AB92" s="135"/>
      <c r="AC92" s="135"/>
      <c r="AD92" s="135"/>
      <c r="AE92" s="135"/>
      <c r="AF92" s="135"/>
      <c r="AG92" s="135" t="s">
        <v>1503</v>
      </c>
      <c r="AH92" s="135">
        <v>0</v>
      </c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</row>
    <row r="93" spans="1:60" outlineLevel="3">
      <c r="A93" s="142"/>
      <c r="B93" s="143"/>
      <c r="C93" s="173" t="s">
        <v>1601</v>
      </c>
      <c r="D93" s="146"/>
      <c r="E93" s="147">
        <v>0.75</v>
      </c>
      <c r="F93" s="145"/>
      <c r="G93" s="145"/>
      <c r="H93" s="145"/>
      <c r="I93" s="145"/>
      <c r="J93" s="145"/>
      <c r="K93" s="145"/>
      <c r="L93" s="145"/>
      <c r="M93" s="145"/>
      <c r="N93" s="144"/>
      <c r="O93" s="144"/>
      <c r="P93" s="144"/>
      <c r="Q93" s="144"/>
      <c r="R93" s="145"/>
      <c r="S93" s="145"/>
      <c r="T93" s="145"/>
      <c r="U93" s="145"/>
      <c r="V93" s="145"/>
      <c r="W93" s="145"/>
      <c r="X93" s="145"/>
      <c r="Y93" s="145"/>
      <c r="Z93" s="135"/>
      <c r="AA93" s="135"/>
      <c r="AB93" s="135"/>
      <c r="AC93" s="135"/>
      <c r="AD93" s="135"/>
      <c r="AE93" s="135"/>
      <c r="AF93" s="135"/>
      <c r="AG93" s="135" t="s">
        <v>1503</v>
      </c>
      <c r="AH93" s="135">
        <v>0</v>
      </c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</row>
    <row r="94" spans="1:60" outlineLevel="3">
      <c r="A94" s="142"/>
      <c r="B94" s="143"/>
      <c r="C94" s="173" t="s">
        <v>1602</v>
      </c>
      <c r="D94" s="146"/>
      <c r="E94" s="147">
        <v>0.75</v>
      </c>
      <c r="F94" s="145"/>
      <c r="G94" s="145"/>
      <c r="H94" s="145"/>
      <c r="I94" s="145"/>
      <c r="J94" s="145"/>
      <c r="K94" s="145"/>
      <c r="L94" s="145"/>
      <c r="M94" s="145"/>
      <c r="N94" s="144"/>
      <c r="O94" s="144"/>
      <c r="P94" s="144"/>
      <c r="Q94" s="144"/>
      <c r="R94" s="145"/>
      <c r="S94" s="145"/>
      <c r="T94" s="145"/>
      <c r="U94" s="145"/>
      <c r="V94" s="145"/>
      <c r="W94" s="145"/>
      <c r="X94" s="145"/>
      <c r="Y94" s="145"/>
      <c r="Z94" s="135"/>
      <c r="AA94" s="135"/>
      <c r="AB94" s="135"/>
      <c r="AC94" s="135"/>
      <c r="AD94" s="135"/>
      <c r="AE94" s="135"/>
      <c r="AF94" s="135"/>
      <c r="AG94" s="135" t="s">
        <v>1503</v>
      </c>
      <c r="AH94" s="135">
        <v>0</v>
      </c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</row>
    <row r="95" spans="1:60" outlineLevel="3">
      <c r="A95" s="142"/>
      <c r="B95" s="143"/>
      <c r="C95" s="173" t="s">
        <v>1603</v>
      </c>
      <c r="D95" s="146"/>
      <c r="E95" s="147">
        <v>12.81</v>
      </c>
      <c r="F95" s="145"/>
      <c r="G95" s="145"/>
      <c r="H95" s="145"/>
      <c r="I95" s="145"/>
      <c r="J95" s="145"/>
      <c r="K95" s="145"/>
      <c r="L95" s="145"/>
      <c r="M95" s="145"/>
      <c r="N95" s="144"/>
      <c r="O95" s="144"/>
      <c r="P95" s="144"/>
      <c r="Q95" s="144"/>
      <c r="R95" s="145"/>
      <c r="S95" s="145"/>
      <c r="T95" s="145"/>
      <c r="U95" s="145"/>
      <c r="V95" s="145"/>
      <c r="W95" s="145"/>
      <c r="X95" s="145"/>
      <c r="Y95" s="145"/>
      <c r="Z95" s="135"/>
      <c r="AA95" s="135"/>
      <c r="AB95" s="135"/>
      <c r="AC95" s="135"/>
      <c r="AD95" s="135"/>
      <c r="AE95" s="135"/>
      <c r="AF95" s="135"/>
      <c r="AG95" s="135" t="s">
        <v>1503</v>
      </c>
      <c r="AH95" s="135">
        <v>0</v>
      </c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</row>
    <row r="96" spans="1:60" ht="22.5" outlineLevel="1">
      <c r="A96" s="156">
        <v>26</v>
      </c>
      <c r="B96" s="157" t="s">
        <v>1604</v>
      </c>
      <c r="C96" s="172" t="s">
        <v>1605</v>
      </c>
      <c r="D96" s="158" t="s">
        <v>1517</v>
      </c>
      <c r="E96" s="159">
        <v>1.2672000000000001</v>
      </c>
      <c r="F96" s="160"/>
      <c r="G96" s="161">
        <f>ROUND(E96*F96,2)</f>
        <v>0</v>
      </c>
      <c r="H96" s="160">
        <v>329.09</v>
      </c>
      <c r="I96" s="161">
        <f>ROUND(E96*H96,2)</f>
        <v>417.02</v>
      </c>
      <c r="J96" s="160">
        <v>682.91</v>
      </c>
      <c r="K96" s="161">
        <f>ROUND(E96*J96,2)</f>
        <v>865.38</v>
      </c>
      <c r="L96" s="161">
        <v>12</v>
      </c>
      <c r="M96" s="161">
        <f>G96*(1+L96/100)</f>
        <v>0</v>
      </c>
      <c r="N96" s="159">
        <v>3.4909999999999997E-2</v>
      </c>
      <c r="O96" s="159">
        <f>ROUND(E96*N96,2)</f>
        <v>0.04</v>
      </c>
      <c r="P96" s="159">
        <v>0</v>
      </c>
      <c r="Q96" s="159">
        <f>ROUND(E96*P96,2)</f>
        <v>0</v>
      </c>
      <c r="R96" s="161"/>
      <c r="S96" s="161" t="s">
        <v>1498</v>
      </c>
      <c r="T96" s="162" t="s">
        <v>1498</v>
      </c>
      <c r="U96" s="145">
        <v>1.1841699999999999</v>
      </c>
      <c r="V96" s="145">
        <f>ROUND(E96*U96,2)</f>
        <v>1.5</v>
      </c>
      <c r="W96" s="145"/>
      <c r="X96" s="145" t="s">
        <v>1499</v>
      </c>
      <c r="Y96" s="145" t="s">
        <v>1500</v>
      </c>
      <c r="Z96" s="135"/>
      <c r="AA96" s="135"/>
      <c r="AB96" s="135"/>
      <c r="AC96" s="135"/>
      <c r="AD96" s="135"/>
      <c r="AE96" s="135"/>
      <c r="AF96" s="135"/>
      <c r="AG96" s="135" t="s">
        <v>1501</v>
      </c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5"/>
      <c r="BG96" s="135"/>
      <c r="BH96" s="135"/>
    </row>
    <row r="97" spans="1:60" ht="22.5" outlineLevel="2">
      <c r="A97" s="142"/>
      <c r="B97" s="143"/>
      <c r="C97" s="587" t="s">
        <v>1509</v>
      </c>
      <c r="D97" s="588"/>
      <c r="E97" s="588"/>
      <c r="F97" s="588"/>
      <c r="G97" s="588"/>
      <c r="H97" s="145"/>
      <c r="I97" s="145"/>
      <c r="J97" s="145"/>
      <c r="K97" s="145"/>
      <c r="L97" s="145"/>
      <c r="M97" s="145"/>
      <c r="N97" s="144"/>
      <c r="O97" s="144"/>
      <c r="P97" s="144"/>
      <c r="Q97" s="144"/>
      <c r="R97" s="145"/>
      <c r="S97" s="145"/>
      <c r="T97" s="145"/>
      <c r="U97" s="145"/>
      <c r="V97" s="145"/>
      <c r="W97" s="145"/>
      <c r="X97" s="145"/>
      <c r="Y97" s="145"/>
      <c r="Z97" s="135"/>
      <c r="AA97" s="135"/>
      <c r="AB97" s="135"/>
      <c r="AC97" s="135"/>
      <c r="AD97" s="135"/>
      <c r="AE97" s="135"/>
      <c r="AF97" s="135"/>
      <c r="AG97" s="135" t="s">
        <v>1510</v>
      </c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63" t="str">
        <f>C97</f>
        <v>V položce jsou zakalkulovány náklady na pomocné pracovní lešení o výšce podlahy do 1900 mm a pro zatížení do 1,5 kPa.</v>
      </c>
      <c r="BB97" s="135"/>
      <c r="BC97" s="135"/>
      <c r="BD97" s="135"/>
      <c r="BE97" s="135"/>
      <c r="BF97" s="135"/>
      <c r="BG97" s="135"/>
      <c r="BH97" s="135"/>
    </row>
    <row r="98" spans="1:60" outlineLevel="2">
      <c r="A98" s="142"/>
      <c r="B98" s="143"/>
      <c r="C98" s="173" t="s">
        <v>1606</v>
      </c>
      <c r="D98" s="146"/>
      <c r="E98" s="147">
        <v>0.5</v>
      </c>
      <c r="F98" s="145"/>
      <c r="G98" s="145"/>
      <c r="H98" s="145"/>
      <c r="I98" s="145"/>
      <c r="J98" s="145"/>
      <c r="K98" s="145"/>
      <c r="L98" s="145"/>
      <c r="M98" s="145"/>
      <c r="N98" s="144"/>
      <c r="O98" s="144"/>
      <c r="P98" s="144"/>
      <c r="Q98" s="144"/>
      <c r="R98" s="145"/>
      <c r="S98" s="145"/>
      <c r="T98" s="145"/>
      <c r="U98" s="145"/>
      <c r="V98" s="145"/>
      <c r="W98" s="145"/>
      <c r="X98" s="145"/>
      <c r="Y98" s="145"/>
      <c r="Z98" s="135"/>
      <c r="AA98" s="135"/>
      <c r="AB98" s="135"/>
      <c r="AC98" s="135"/>
      <c r="AD98" s="135"/>
      <c r="AE98" s="135"/>
      <c r="AF98" s="135"/>
      <c r="AG98" s="135" t="s">
        <v>1503</v>
      </c>
      <c r="AH98" s="135">
        <v>0</v>
      </c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5"/>
      <c r="BG98" s="135"/>
      <c r="BH98" s="135"/>
    </row>
    <row r="99" spans="1:60" outlineLevel="3">
      <c r="A99" s="142"/>
      <c r="B99" s="143"/>
      <c r="C99" s="173" t="s">
        <v>1607</v>
      </c>
      <c r="D99" s="146"/>
      <c r="E99" s="147">
        <v>0.77</v>
      </c>
      <c r="F99" s="145"/>
      <c r="G99" s="145"/>
      <c r="H99" s="145"/>
      <c r="I99" s="145"/>
      <c r="J99" s="145"/>
      <c r="K99" s="145"/>
      <c r="L99" s="145"/>
      <c r="M99" s="145"/>
      <c r="N99" s="144"/>
      <c r="O99" s="144"/>
      <c r="P99" s="144"/>
      <c r="Q99" s="144"/>
      <c r="R99" s="145"/>
      <c r="S99" s="145"/>
      <c r="T99" s="145"/>
      <c r="U99" s="145"/>
      <c r="V99" s="145"/>
      <c r="W99" s="145"/>
      <c r="X99" s="145"/>
      <c r="Y99" s="145"/>
      <c r="Z99" s="135"/>
      <c r="AA99" s="135"/>
      <c r="AB99" s="135"/>
      <c r="AC99" s="135"/>
      <c r="AD99" s="135"/>
      <c r="AE99" s="135"/>
      <c r="AF99" s="135"/>
      <c r="AG99" s="135" t="s">
        <v>1503</v>
      </c>
      <c r="AH99" s="135">
        <v>0</v>
      </c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5"/>
      <c r="BB99" s="135"/>
      <c r="BC99" s="135"/>
      <c r="BD99" s="135"/>
      <c r="BE99" s="135"/>
      <c r="BF99" s="135"/>
      <c r="BG99" s="135"/>
      <c r="BH99" s="135"/>
    </row>
    <row r="100" spans="1:60" outlineLevel="1">
      <c r="A100" s="156">
        <v>27</v>
      </c>
      <c r="B100" s="157" t="s">
        <v>1608</v>
      </c>
      <c r="C100" s="172" t="s">
        <v>1609</v>
      </c>
      <c r="D100" s="158" t="s">
        <v>1517</v>
      </c>
      <c r="E100" s="159">
        <v>199.64080000000001</v>
      </c>
      <c r="F100" s="160"/>
      <c r="G100" s="161">
        <f>ROUND(E100*F100,2)</f>
        <v>0</v>
      </c>
      <c r="H100" s="160">
        <v>15.79</v>
      </c>
      <c r="I100" s="161">
        <f>ROUND(E100*H100,2)</f>
        <v>3152.33</v>
      </c>
      <c r="J100" s="160">
        <v>176.21</v>
      </c>
      <c r="K100" s="161">
        <f>ROUND(E100*J100,2)</f>
        <v>35178.71</v>
      </c>
      <c r="L100" s="161">
        <v>12</v>
      </c>
      <c r="M100" s="161">
        <f>G100*(1+L100/100)</f>
        <v>0</v>
      </c>
      <c r="N100" s="159">
        <v>6.5799999999999999E-3</v>
      </c>
      <c r="O100" s="159">
        <f>ROUND(E100*N100,2)</f>
        <v>1.31</v>
      </c>
      <c r="P100" s="159">
        <v>0</v>
      </c>
      <c r="Q100" s="159">
        <f>ROUND(E100*P100,2)</f>
        <v>0</v>
      </c>
      <c r="R100" s="161"/>
      <c r="S100" s="161" t="s">
        <v>1498</v>
      </c>
      <c r="T100" s="162" t="s">
        <v>1498</v>
      </c>
      <c r="U100" s="145">
        <v>0.31900000000000001</v>
      </c>
      <c r="V100" s="145">
        <f>ROUND(E100*U100,2)</f>
        <v>63.69</v>
      </c>
      <c r="W100" s="145"/>
      <c r="X100" s="145" t="s">
        <v>1499</v>
      </c>
      <c r="Y100" s="145" t="s">
        <v>1500</v>
      </c>
      <c r="Z100" s="135"/>
      <c r="AA100" s="135"/>
      <c r="AB100" s="135"/>
      <c r="AC100" s="135"/>
      <c r="AD100" s="135"/>
      <c r="AE100" s="135"/>
      <c r="AF100" s="135"/>
      <c r="AG100" s="135" t="s">
        <v>1501</v>
      </c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5"/>
      <c r="BB100" s="135"/>
      <c r="BC100" s="135"/>
      <c r="BD100" s="135"/>
      <c r="BE100" s="135"/>
      <c r="BF100" s="135"/>
      <c r="BG100" s="135"/>
      <c r="BH100" s="135"/>
    </row>
    <row r="101" spans="1:60" outlineLevel="2">
      <c r="A101" s="142"/>
      <c r="B101" s="143"/>
      <c r="C101" s="173" t="s">
        <v>1586</v>
      </c>
      <c r="D101" s="146"/>
      <c r="E101" s="147">
        <v>199.64</v>
      </c>
      <c r="F101" s="145"/>
      <c r="G101" s="145"/>
      <c r="H101" s="145"/>
      <c r="I101" s="145"/>
      <c r="J101" s="145"/>
      <c r="K101" s="145"/>
      <c r="L101" s="145"/>
      <c r="M101" s="145"/>
      <c r="N101" s="144"/>
      <c r="O101" s="144"/>
      <c r="P101" s="144"/>
      <c r="Q101" s="144"/>
      <c r="R101" s="145"/>
      <c r="S101" s="145"/>
      <c r="T101" s="145"/>
      <c r="U101" s="145"/>
      <c r="V101" s="145"/>
      <c r="W101" s="145"/>
      <c r="X101" s="145"/>
      <c r="Y101" s="145"/>
      <c r="Z101" s="135"/>
      <c r="AA101" s="135"/>
      <c r="AB101" s="135"/>
      <c r="AC101" s="135"/>
      <c r="AD101" s="135"/>
      <c r="AE101" s="135"/>
      <c r="AF101" s="135"/>
      <c r="AG101" s="135" t="s">
        <v>1503</v>
      </c>
      <c r="AH101" s="135">
        <v>0</v>
      </c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5"/>
      <c r="BG101" s="135"/>
      <c r="BH101" s="135"/>
    </row>
    <row r="102" spans="1:60" outlineLevel="1">
      <c r="A102" s="156">
        <v>28</v>
      </c>
      <c r="B102" s="157" t="s">
        <v>1610</v>
      </c>
      <c r="C102" s="172" t="s">
        <v>1611</v>
      </c>
      <c r="D102" s="158" t="s">
        <v>1548</v>
      </c>
      <c r="E102" s="159">
        <v>17.614999999999998</v>
      </c>
      <c r="F102" s="160"/>
      <c r="G102" s="161">
        <f>ROUND(E102*F102,2)</f>
        <v>0</v>
      </c>
      <c r="H102" s="160">
        <v>70.5</v>
      </c>
      <c r="I102" s="161">
        <f>ROUND(E102*H102,2)</f>
        <v>1241.8599999999999</v>
      </c>
      <c r="J102" s="160">
        <v>0</v>
      </c>
      <c r="K102" s="161">
        <f>ROUND(E102*J102,2)</f>
        <v>0</v>
      </c>
      <c r="L102" s="161">
        <v>12</v>
      </c>
      <c r="M102" s="161">
        <f>G102*(1+L102/100)</f>
        <v>0</v>
      </c>
      <c r="N102" s="159">
        <v>4.6000000000000001E-4</v>
      </c>
      <c r="O102" s="159">
        <f>ROUND(E102*N102,2)</f>
        <v>0.01</v>
      </c>
      <c r="P102" s="159">
        <v>0</v>
      </c>
      <c r="Q102" s="159">
        <f>ROUND(E102*P102,2)</f>
        <v>0</v>
      </c>
      <c r="R102" s="161"/>
      <c r="S102" s="161" t="s">
        <v>1498</v>
      </c>
      <c r="T102" s="162" t="s">
        <v>1498</v>
      </c>
      <c r="U102" s="145">
        <v>0</v>
      </c>
      <c r="V102" s="145">
        <f>ROUND(E102*U102,2)</f>
        <v>0</v>
      </c>
      <c r="W102" s="145"/>
      <c r="X102" s="145" t="s">
        <v>1499</v>
      </c>
      <c r="Y102" s="145" t="s">
        <v>1500</v>
      </c>
      <c r="Z102" s="135"/>
      <c r="AA102" s="135"/>
      <c r="AB102" s="135"/>
      <c r="AC102" s="135"/>
      <c r="AD102" s="135"/>
      <c r="AE102" s="135"/>
      <c r="AF102" s="135"/>
      <c r="AG102" s="135" t="s">
        <v>1501</v>
      </c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5"/>
      <c r="BG102" s="135"/>
      <c r="BH102" s="135"/>
    </row>
    <row r="103" spans="1:60" outlineLevel="2">
      <c r="A103" s="142"/>
      <c r="B103" s="143"/>
      <c r="C103" s="173" t="s">
        <v>1612</v>
      </c>
      <c r="D103" s="146"/>
      <c r="E103" s="147">
        <v>10</v>
      </c>
      <c r="F103" s="145"/>
      <c r="G103" s="145"/>
      <c r="H103" s="145"/>
      <c r="I103" s="145"/>
      <c r="J103" s="145"/>
      <c r="K103" s="145"/>
      <c r="L103" s="145"/>
      <c r="M103" s="145"/>
      <c r="N103" s="144"/>
      <c r="O103" s="144"/>
      <c r="P103" s="144"/>
      <c r="Q103" s="144"/>
      <c r="R103" s="145"/>
      <c r="S103" s="145"/>
      <c r="T103" s="145"/>
      <c r="U103" s="145"/>
      <c r="V103" s="145"/>
      <c r="W103" s="145"/>
      <c r="X103" s="145"/>
      <c r="Y103" s="145"/>
      <c r="Z103" s="135"/>
      <c r="AA103" s="135"/>
      <c r="AB103" s="135"/>
      <c r="AC103" s="135"/>
      <c r="AD103" s="135"/>
      <c r="AE103" s="135"/>
      <c r="AF103" s="135"/>
      <c r="AG103" s="135" t="s">
        <v>1503</v>
      </c>
      <c r="AH103" s="135">
        <v>0</v>
      </c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5"/>
      <c r="BG103" s="135"/>
      <c r="BH103" s="135"/>
    </row>
    <row r="104" spans="1:60" outlineLevel="3">
      <c r="A104" s="142"/>
      <c r="B104" s="143"/>
      <c r="C104" s="173" t="s">
        <v>1613</v>
      </c>
      <c r="D104" s="146"/>
      <c r="E104" s="147">
        <v>5.12</v>
      </c>
      <c r="F104" s="145"/>
      <c r="G104" s="145"/>
      <c r="H104" s="145"/>
      <c r="I104" s="145"/>
      <c r="J104" s="145"/>
      <c r="K104" s="145"/>
      <c r="L104" s="145"/>
      <c r="M104" s="145"/>
      <c r="N104" s="144"/>
      <c r="O104" s="144"/>
      <c r="P104" s="144"/>
      <c r="Q104" s="144"/>
      <c r="R104" s="145"/>
      <c r="S104" s="145"/>
      <c r="T104" s="145"/>
      <c r="U104" s="145"/>
      <c r="V104" s="145"/>
      <c r="W104" s="145"/>
      <c r="X104" s="145"/>
      <c r="Y104" s="145"/>
      <c r="Z104" s="135"/>
      <c r="AA104" s="135"/>
      <c r="AB104" s="135"/>
      <c r="AC104" s="135"/>
      <c r="AD104" s="135"/>
      <c r="AE104" s="135"/>
      <c r="AF104" s="135"/>
      <c r="AG104" s="135" t="s">
        <v>1503</v>
      </c>
      <c r="AH104" s="135">
        <v>0</v>
      </c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5"/>
      <c r="BG104" s="135"/>
      <c r="BH104" s="135"/>
    </row>
    <row r="105" spans="1:60" outlineLevel="3">
      <c r="A105" s="142"/>
      <c r="B105" s="143"/>
      <c r="C105" s="173" t="s">
        <v>1614</v>
      </c>
      <c r="D105" s="146"/>
      <c r="E105" s="147">
        <v>2.5</v>
      </c>
      <c r="F105" s="145"/>
      <c r="G105" s="145"/>
      <c r="H105" s="145"/>
      <c r="I105" s="145"/>
      <c r="J105" s="145"/>
      <c r="K105" s="145"/>
      <c r="L105" s="145"/>
      <c r="M105" s="145"/>
      <c r="N105" s="144"/>
      <c r="O105" s="144"/>
      <c r="P105" s="144"/>
      <c r="Q105" s="144"/>
      <c r="R105" s="145"/>
      <c r="S105" s="145"/>
      <c r="T105" s="145"/>
      <c r="U105" s="145"/>
      <c r="V105" s="145"/>
      <c r="W105" s="145"/>
      <c r="X105" s="145"/>
      <c r="Y105" s="145"/>
      <c r="Z105" s="135"/>
      <c r="AA105" s="135"/>
      <c r="AB105" s="135"/>
      <c r="AC105" s="135"/>
      <c r="AD105" s="135"/>
      <c r="AE105" s="135"/>
      <c r="AF105" s="135"/>
      <c r="AG105" s="135" t="s">
        <v>1503</v>
      </c>
      <c r="AH105" s="135">
        <v>0</v>
      </c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5"/>
      <c r="BB105" s="135"/>
      <c r="BC105" s="135"/>
      <c r="BD105" s="135"/>
      <c r="BE105" s="135"/>
      <c r="BF105" s="135"/>
      <c r="BG105" s="135"/>
      <c r="BH105" s="135"/>
    </row>
    <row r="106" spans="1:60" ht="22.5" outlineLevel="1">
      <c r="A106" s="156">
        <v>29</v>
      </c>
      <c r="B106" s="157" t="s">
        <v>1615</v>
      </c>
      <c r="C106" s="172" t="s">
        <v>1616</v>
      </c>
      <c r="D106" s="158" t="s">
        <v>1517</v>
      </c>
      <c r="E106" s="159">
        <v>17.638000000000002</v>
      </c>
      <c r="F106" s="160"/>
      <c r="G106" s="161">
        <f>ROUND(E106*F106,2)</f>
        <v>0</v>
      </c>
      <c r="H106" s="160">
        <v>90.88</v>
      </c>
      <c r="I106" s="161">
        <f>ROUND(E106*H106,2)</f>
        <v>1602.94</v>
      </c>
      <c r="J106" s="160">
        <v>256.62</v>
      </c>
      <c r="K106" s="161">
        <f>ROUND(E106*J106,2)</f>
        <v>4526.26</v>
      </c>
      <c r="L106" s="161">
        <v>12</v>
      </c>
      <c r="M106" s="161">
        <f>G106*(1+L106/100)</f>
        <v>0</v>
      </c>
      <c r="N106" s="159">
        <v>2.4E-2</v>
      </c>
      <c r="O106" s="159">
        <f>ROUND(E106*N106,2)</f>
        <v>0.42</v>
      </c>
      <c r="P106" s="159">
        <v>0</v>
      </c>
      <c r="Q106" s="159">
        <f>ROUND(E106*P106,2)</f>
        <v>0</v>
      </c>
      <c r="R106" s="161"/>
      <c r="S106" s="161" t="s">
        <v>1498</v>
      </c>
      <c r="T106" s="162" t="s">
        <v>1498</v>
      </c>
      <c r="U106" s="145">
        <v>0.47</v>
      </c>
      <c r="V106" s="145">
        <f>ROUND(E106*U106,2)</f>
        <v>8.2899999999999991</v>
      </c>
      <c r="W106" s="145"/>
      <c r="X106" s="145" t="s">
        <v>1499</v>
      </c>
      <c r="Y106" s="145" t="s">
        <v>1500</v>
      </c>
      <c r="Z106" s="135"/>
      <c r="AA106" s="135"/>
      <c r="AB106" s="135"/>
      <c r="AC106" s="135"/>
      <c r="AD106" s="135"/>
      <c r="AE106" s="135"/>
      <c r="AF106" s="135"/>
      <c r="AG106" s="135" t="s">
        <v>1501</v>
      </c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5"/>
      <c r="BB106" s="135"/>
      <c r="BC106" s="135"/>
      <c r="BD106" s="135"/>
      <c r="BE106" s="135"/>
      <c r="BF106" s="135"/>
      <c r="BG106" s="135"/>
      <c r="BH106" s="135"/>
    </row>
    <row r="107" spans="1:60" ht="22.5" outlineLevel="2">
      <c r="A107" s="142"/>
      <c r="B107" s="143"/>
      <c r="C107" s="587" t="s">
        <v>1617</v>
      </c>
      <c r="D107" s="588"/>
      <c r="E107" s="588"/>
      <c r="F107" s="588"/>
      <c r="G107" s="588"/>
      <c r="H107" s="145"/>
      <c r="I107" s="145"/>
      <c r="J107" s="145"/>
      <c r="K107" s="145"/>
      <c r="L107" s="145"/>
      <c r="M107" s="145"/>
      <c r="N107" s="144"/>
      <c r="O107" s="144"/>
      <c r="P107" s="144"/>
      <c r="Q107" s="144"/>
      <c r="R107" s="145"/>
      <c r="S107" s="145"/>
      <c r="T107" s="145"/>
      <c r="U107" s="145"/>
      <c r="V107" s="145"/>
      <c r="W107" s="145"/>
      <c r="X107" s="145"/>
      <c r="Y107" s="145"/>
      <c r="Z107" s="135"/>
      <c r="AA107" s="135"/>
      <c r="AB107" s="135"/>
      <c r="AC107" s="135"/>
      <c r="AD107" s="135"/>
      <c r="AE107" s="135"/>
      <c r="AF107" s="135"/>
      <c r="AG107" s="135" t="s">
        <v>1510</v>
      </c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63" t="str">
        <f>C107</f>
        <v>Položka obsahuje postřik podkladu vodou a jednovrstvou vápenocementovou omítku tl. 15 mm zafilcovanou.</v>
      </c>
      <c r="BB107" s="135"/>
      <c r="BC107" s="135"/>
      <c r="BD107" s="135"/>
      <c r="BE107" s="135"/>
      <c r="BF107" s="135"/>
      <c r="BG107" s="135"/>
      <c r="BH107" s="135"/>
    </row>
    <row r="108" spans="1:60" outlineLevel="3">
      <c r="A108" s="142"/>
      <c r="B108" s="143"/>
      <c r="C108" s="596" t="s">
        <v>1618</v>
      </c>
      <c r="D108" s="597"/>
      <c r="E108" s="597"/>
      <c r="F108" s="597"/>
      <c r="G108" s="597"/>
      <c r="H108" s="145"/>
      <c r="I108" s="145"/>
      <c r="J108" s="145"/>
      <c r="K108" s="145"/>
      <c r="L108" s="145"/>
      <c r="M108" s="145"/>
      <c r="N108" s="144"/>
      <c r="O108" s="144"/>
      <c r="P108" s="144"/>
      <c r="Q108" s="144"/>
      <c r="R108" s="145"/>
      <c r="S108" s="145"/>
      <c r="T108" s="145"/>
      <c r="U108" s="145"/>
      <c r="V108" s="145"/>
      <c r="W108" s="145"/>
      <c r="X108" s="145"/>
      <c r="Y108" s="145"/>
      <c r="Z108" s="135"/>
      <c r="AA108" s="135"/>
      <c r="AB108" s="135"/>
      <c r="AC108" s="135"/>
      <c r="AD108" s="135"/>
      <c r="AE108" s="135"/>
      <c r="AF108" s="135"/>
      <c r="AG108" s="135" t="s">
        <v>1510</v>
      </c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5"/>
      <c r="BG108" s="135"/>
      <c r="BH108" s="135"/>
    </row>
    <row r="109" spans="1:60" outlineLevel="2">
      <c r="A109" s="142"/>
      <c r="B109" s="143"/>
      <c r="C109" s="173" t="s">
        <v>1619</v>
      </c>
      <c r="D109" s="146"/>
      <c r="E109" s="147"/>
      <c r="F109" s="145"/>
      <c r="G109" s="145"/>
      <c r="H109" s="145"/>
      <c r="I109" s="145"/>
      <c r="J109" s="145"/>
      <c r="K109" s="145"/>
      <c r="L109" s="145"/>
      <c r="M109" s="145"/>
      <c r="N109" s="144"/>
      <c r="O109" s="144"/>
      <c r="P109" s="144"/>
      <c r="Q109" s="144"/>
      <c r="R109" s="145"/>
      <c r="S109" s="145"/>
      <c r="T109" s="145"/>
      <c r="U109" s="145"/>
      <c r="V109" s="145"/>
      <c r="W109" s="145"/>
      <c r="X109" s="145"/>
      <c r="Y109" s="145"/>
      <c r="Z109" s="135"/>
      <c r="AA109" s="135"/>
      <c r="AB109" s="135"/>
      <c r="AC109" s="135"/>
      <c r="AD109" s="135"/>
      <c r="AE109" s="135"/>
      <c r="AF109" s="135"/>
      <c r="AG109" s="135" t="s">
        <v>1503</v>
      </c>
      <c r="AH109" s="135">
        <v>0</v>
      </c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</row>
    <row r="110" spans="1:60" outlineLevel="3">
      <c r="A110" s="142"/>
      <c r="B110" s="143"/>
      <c r="C110" s="173" t="s">
        <v>1620</v>
      </c>
      <c r="D110" s="146"/>
      <c r="E110" s="147">
        <v>5</v>
      </c>
      <c r="F110" s="145"/>
      <c r="G110" s="145"/>
      <c r="H110" s="145"/>
      <c r="I110" s="145"/>
      <c r="J110" s="145"/>
      <c r="K110" s="145"/>
      <c r="L110" s="145"/>
      <c r="M110" s="145"/>
      <c r="N110" s="144"/>
      <c r="O110" s="144"/>
      <c r="P110" s="144"/>
      <c r="Q110" s="144"/>
      <c r="R110" s="145"/>
      <c r="S110" s="145"/>
      <c r="T110" s="145"/>
      <c r="U110" s="145"/>
      <c r="V110" s="145"/>
      <c r="W110" s="145"/>
      <c r="X110" s="145"/>
      <c r="Y110" s="145"/>
      <c r="Z110" s="135"/>
      <c r="AA110" s="135"/>
      <c r="AB110" s="135"/>
      <c r="AC110" s="135"/>
      <c r="AD110" s="135"/>
      <c r="AE110" s="135"/>
      <c r="AF110" s="135"/>
      <c r="AG110" s="135" t="s">
        <v>1503</v>
      </c>
      <c r="AH110" s="135">
        <v>0</v>
      </c>
      <c r="AI110" s="135"/>
      <c r="AJ110" s="135"/>
      <c r="AK110" s="135"/>
      <c r="AL110" s="135"/>
      <c r="AM110" s="135"/>
      <c r="AN110" s="135"/>
      <c r="AO110" s="135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5"/>
      <c r="BG110" s="135"/>
      <c r="BH110" s="135"/>
    </row>
    <row r="111" spans="1:60" outlineLevel="3">
      <c r="A111" s="142"/>
      <c r="B111" s="143"/>
      <c r="C111" s="173" t="s">
        <v>1621</v>
      </c>
      <c r="D111" s="146"/>
      <c r="E111" s="147">
        <v>12.64</v>
      </c>
      <c r="F111" s="145"/>
      <c r="G111" s="145"/>
      <c r="H111" s="145"/>
      <c r="I111" s="145"/>
      <c r="J111" s="145"/>
      <c r="K111" s="145"/>
      <c r="L111" s="145"/>
      <c r="M111" s="145"/>
      <c r="N111" s="144"/>
      <c r="O111" s="144"/>
      <c r="P111" s="144"/>
      <c r="Q111" s="144"/>
      <c r="R111" s="145"/>
      <c r="S111" s="145"/>
      <c r="T111" s="145"/>
      <c r="U111" s="145"/>
      <c r="V111" s="145"/>
      <c r="W111" s="145"/>
      <c r="X111" s="145"/>
      <c r="Y111" s="145"/>
      <c r="Z111" s="135"/>
      <c r="AA111" s="135"/>
      <c r="AB111" s="135"/>
      <c r="AC111" s="135"/>
      <c r="AD111" s="135"/>
      <c r="AE111" s="135"/>
      <c r="AF111" s="135"/>
      <c r="AG111" s="135" t="s">
        <v>1503</v>
      </c>
      <c r="AH111" s="135">
        <v>0</v>
      </c>
      <c r="AI111" s="135"/>
      <c r="AJ111" s="135"/>
      <c r="AK111" s="135"/>
      <c r="AL111" s="135"/>
      <c r="AM111" s="135"/>
      <c r="AN111" s="135"/>
      <c r="AO111" s="135"/>
      <c r="AP111" s="135"/>
      <c r="AQ111" s="135"/>
      <c r="AR111" s="135"/>
      <c r="AS111" s="135"/>
      <c r="AT111" s="135"/>
      <c r="AU111" s="135"/>
      <c r="AV111" s="135"/>
      <c r="AW111" s="135"/>
      <c r="AX111" s="135"/>
      <c r="AY111" s="135"/>
      <c r="AZ111" s="135"/>
      <c r="BA111" s="135"/>
      <c r="BB111" s="135"/>
      <c r="BC111" s="135"/>
      <c r="BD111" s="135"/>
      <c r="BE111" s="135"/>
      <c r="BF111" s="135"/>
      <c r="BG111" s="135"/>
      <c r="BH111" s="135"/>
    </row>
    <row r="112" spans="1:60" ht="22.5" outlineLevel="1">
      <c r="A112" s="156">
        <v>30</v>
      </c>
      <c r="B112" s="157" t="s">
        <v>1622</v>
      </c>
      <c r="C112" s="172" t="s">
        <v>1623</v>
      </c>
      <c r="D112" s="158" t="s">
        <v>1517</v>
      </c>
      <c r="E112" s="159">
        <v>18.783999999999999</v>
      </c>
      <c r="F112" s="160"/>
      <c r="G112" s="161">
        <f>ROUND(E112*F112,2)</f>
        <v>0</v>
      </c>
      <c r="H112" s="160">
        <v>230.82</v>
      </c>
      <c r="I112" s="161">
        <f>ROUND(E112*H112,2)</f>
        <v>4335.72</v>
      </c>
      <c r="J112" s="160">
        <v>444.18</v>
      </c>
      <c r="K112" s="161">
        <f>ROUND(E112*J112,2)</f>
        <v>8343.48</v>
      </c>
      <c r="L112" s="161">
        <v>12</v>
      </c>
      <c r="M112" s="161">
        <f>G112*(1+L112/100)</f>
        <v>0</v>
      </c>
      <c r="N112" s="159">
        <v>3.2030000000000003E-2</v>
      </c>
      <c r="O112" s="159">
        <f>ROUND(E112*N112,2)</f>
        <v>0.6</v>
      </c>
      <c r="P112" s="159">
        <v>0</v>
      </c>
      <c r="Q112" s="159">
        <f>ROUND(E112*P112,2)</f>
        <v>0</v>
      </c>
      <c r="R112" s="161"/>
      <c r="S112" s="161" t="s">
        <v>1498</v>
      </c>
      <c r="T112" s="162" t="s">
        <v>1498</v>
      </c>
      <c r="U112" s="145">
        <v>0.81599999999999995</v>
      </c>
      <c r="V112" s="145">
        <f>ROUND(E112*U112,2)</f>
        <v>15.33</v>
      </c>
      <c r="W112" s="145"/>
      <c r="X112" s="145" t="s">
        <v>1499</v>
      </c>
      <c r="Y112" s="145" t="s">
        <v>1500</v>
      </c>
      <c r="Z112" s="135"/>
      <c r="AA112" s="135"/>
      <c r="AB112" s="135"/>
      <c r="AC112" s="135"/>
      <c r="AD112" s="135"/>
      <c r="AE112" s="135"/>
      <c r="AF112" s="135"/>
      <c r="AG112" s="135" t="s">
        <v>1501</v>
      </c>
      <c r="AH112" s="135"/>
      <c r="AI112" s="135"/>
      <c r="AJ112" s="135"/>
      <c r="AK112" s="135"/>
      <c r="AL112" s="135"/>
      <c r="AM112" s="135"/>
      <c r="AN112" s="135"/>
      <c r="AO112" s="135"/>
      <c r="AP112" s="135"/>
      <c r="AQ112" s="135"/>
      <c r="AR112" s="135"/>
      <c r="AS112" s="135"/>
      <c r="AT112" s="135"/>
      <c r="AU112" s="135"/>
      <c r="AV112" s="135"/>
      <c r="AW112" s="135"/>
      <c r="AX112" s="135"/>
      <c r="AY112" s="135"/>
      <c r="AZ112" s="135"/>
      <c r="BA112" s="135"/>
      <c r="BB112" s="135"/>
      <c r="BC112" s="135"/>
      <c r="BD112" s="135"/>
      <c r="BE112" s="135"/>
      <c r="BF112" s="135"/>
      <c r="BG112" s="135"/>
      <c r="BH112" s="135"/>
    </row>
    <row r="113" spans="1:60" ht="22.5" outlineLevel="2">
      <c r="A113" s="142"/>
      <c r="B113" s="143"/>
      <c r="C113" s="587" t="s">
        <v>476</v>
      </c>
      <c r="D113" s="588"/>
      <c r="E113" s="588"/>
      <c r="F113" s="588"/>
      <c r="G113" s="588"/>
      <c r="H113" s="145"/>
      <c r="I113" s="145"/>
      <c r="J113" s="145"/>
      <c r="K113" s="145"/>
      <c r="L113" s="145"/>
      <c r="M113" s="145"/>
      <c r="N113" s="144"/>
      <c r="O113" s="144"/>
      <c r="P113" s="144"/>
      <c r="Q113" s="144"/>
      <c r="R113" s="145"/>
      <c r="S113" s="145"/>
      <c r="T113" s="145"/>
      <c r="U113" s="145"/>
      <c r="V113" s="145"/>
      <c r="W113" s="145"/>
      <c r="X113" s="145"/>
      <c r="Y113" s="145"/>
      <c r="Z113" s="135"/>
      <c r="AA113" s="135"/>
      <c r="AB113" s="135"/>
      <c r="AC113" s="135"/>
      <c r="AD113" s="135"/>
      <c r="AE113" s="135"/>
      <c r="AF113" s="135"/>
      <c r="AG113" s="135" t="s">
        <v>1510</v>
      </c>
      <c r="AH113" s="135"/>
      <c r="AI113" s="135"/>
      <c r="AJ113" s="135"/>
      <c r="AK113" s="135"/>
      <c r="AL113" s="135"/>
      <c r="AM113" s="135"/>
      <c r="AN113" s="135"/>
      <c r="AO113" s="135"/>
      <c r="AP113" s="135"/>
      <c r="AQ113" s="135"/>
      <c r="AR113" s="135"/>
      <c r="AS113" s="135"/>
      <c r="AT113" s="135"/>
      <c r="AU113" s="135"/>
      <c r="AV113" s="135"/>
      <c r="AW113" s="135"/>
      <c r="AX113" s="135"/>
      <c r="AY113" s="135"/>
      <c r="AZ113" s="135"/>
      <c r="BA113" s="163" t="str">
        <f>C113</f>
        <v>Položka obsahuje cementový postřik podkladu tl. 3 mm, vápenocementové jádro tl. 15 mm a vápenný štuk tl. 2,5 mm.</v>
      </c>
      <c r="BB113" s="135"/>
      <c r="BC113" s="135"/>
      <c r="BD113" s="135"/>
      <c r="BE113" s="135"/>
      <c r="BF113" s="135"/>
      <c r="BG113" s="135"/>
      <c r="BH113" s="135"/>
    </row>
    <row r="114" spans="1:60" outlineLevel="3">
      <c r="A114" s="142"/>
      <c r="B114" s="143"/>
      <c r="C114" s="596" t="s">
        <v>1618</v>
      </c>
      <c r="D114" s="597"/>
      <c r="E114" s="597"/>
      <c r="F114" s="597"/>
      <c r="G114" s="597"/>
      <c r="H114" s="145"/>
      <c r="I114" s="145"/>
      <c r="J114" s="145"/>
      <c r="K114" s="145"/>
      <c r="L114" s="145"/>
      <c r="M114" s="145"/>
      <c r="N114" s="144"/>
      <c r="O114" s="144"/>
      <c r="P114" s="144"/>
      <c r="Q114" s="144"/>
      <c r="R114" s="145"/>
      <c r="S114" s="145"/>
      <c r="T114" s="145"/>
      <c r="U114" s="145"/>
      <c r="V114" s="145"/>
      <c r="W114" s="145"/>
      <c r="X114" s="145"/>
      <c r="Y114" s="145"/>
      <c r="Z114" s="135"/>
      <c r="AA114" s="135"/>
      <c r="AB114" s="135"/>
      <c r="AC114" s="135"/>
      <c r="AD114" s="135"/>
      <c r="AE114" s="135"/>
      <c r="AF114" s="135"/>
      <c r="AG114" s="135" t="s">
        <v>1510</v>
      </c>
      <c r="AH114" s="135"/>
      <c r="AI114" s="135"/>
      <c r="AJ114" s="135"/>
      <c r="AK114" s="135"/>
      <c r="AL114" s="135"/>
      <c r="AM114" s="135"/>
      <c r="AN114" s="135"/>
      <c r="AO114" s="135"/>
      <c r="AP114" s="135"/>
      <c r="AQ114" s="135"/>
      <c r="AR114" s="135"/>
      <c r="AS114" s="135"/>
      <c r="AT114" s="135"/>
      <c r="AU114" s="135"/>
      <c r="AV114" s="135"/>
      <c r="AW114" s="135"/>
      <c r="AX114" s="135"/>
      <c r="AY114" s="135"/>
      <c r="AZ114" s="135"/>
      <c r="BA114" s="135"/>
      <c r="BB114" s="135"/>
      <c r="BC114" s="135"/>
      <c r="BD114" s="135"/>
      <c r="BE114" s="135"/>
      <c r="BF114" s="135"/>
      <c r="BG114" s="135"/>
      <c r="BH114" s="135"/>
    </row>
    <row r="115" spans="1:60" ht="22.5" outlineLevel="2">
      <c r="A115" s="142"/>
      <c r="B115" s="143"/>
      <c r="C115" s="173" t="s">
        <v>1624</v>
      </c>
      <c r="D115" s="146"/>
      <c r="E115" s="147"/>
      <c r="F115" s="145"/>
      <c r="G115" s="145"/>
      <c r="H115" s="145"/>
      <c r="I115" s="145"/>
      <c r="J115" s="145"/>
      <c r="K115" s="145"/>
      <c r="L115" s="145"/>
      <c r="M115" s="145"/>
      <c r="N115" s="144"/>
      <c r="O115" s="144"/>
      <c r="P115" s="144"/>
      <c r="Q115" s="144"/>
      <c r="R115" s="145"/>
      <c r="S115" s="145"/>
      <c r="T115" s="145"/>
      <c r="U115" s="145"/>
      <c r="V115" s="145"/>
      <c r="W115" s="145"/>
      <c r="X115" s="145"/>
      <c r="Y115" s="145"/>
      <c r="Z115" s="135"/>
      <c r="AA115" s="135"/>
      <c r="AB115" s="135"/>
      <c r="AC115" s="135"/>
      <c r="AD115" s="135"/>
      <c r="AE115" s="135"/>
      <c r="AF115" s="135"/>
      <c r="AG115" s="135" t="s">
        <v>1503</v>
      </c>
      <c r="AH115" s="135">
        <v>0</v>
      </c>
      <c r="AI115" s="135"/>
      <c r="AJ115" s="135"/>
      <c r="AK115" s="135"/>
      <c r="AL115" s="135"/>
      <c r="AM115" s="135"/>
      <c r="AN115" s="135"/>
      <c r="AO115" s="135"/>
      <c r="AP115" s="135"/>
      <c r="AQ115" s="135"/>
      <c r="AR115" s="135"/>
      <c r="AS115" s="135"/>
      <c r="AT115" s="135"/>
      <c r="AU115" s="135"/>
      <c r="AV115" s="135"/>
      <c r="AW115" s="135"/>
      <c r="AX115" s="135"/>
      <c r="AY115" s="135"/>
      <c r="AZ115" s="135"/>
      <c r="BA115" s="135"/>
      <c r="BB115" s="135"/>
      <c r="BC115" s="135"/>
      <c r="BD115" s="135"/>
      <c r="BE115" s="135"/>
      <c r="BF115" s="135"/>
      <c r="BG115" s="135"/>
      <c r="BH115" s="135"/>
    </row>
    <row r="116" spans="1:60" outlineLevel="3">
      <c r="A116" s="142"/>
      <c r="B116" s="143"/>
      <c r="C116" s="173" t="s">
        <v>1625</v>
      </c>
      <c r="D116" s="146"/>
      <c r="E116" s="147">
        <v>2.17</v>
      </c>
      <c r="F116" s="145"/>
      <c r="G116" s="145"/>
      <c r="H116" s="145"/>
      <c r="I116" s="145"/>
      <c r="J116" s="145"/>
      <c r="K116" s="145"/>
      <c r="L116" s="145"/>
      <c r="M116" s="145"/>
      <c r="N116" s="144"/>
      <c r="O116" s="144"/>
      <c r="P116" s="144"/>
      <c r="Q116" s="144"/>
      <c r="R116" s="145"/>
      <c r="S116" s="145"/>
      <c r="T116" s="145"/>
      <c r="U116" s="145"/>
      <c r="V116" s="145"/>
      <c r="W116" s="145"/>
      <c r="X116" s="145"/>
      <c r="Y116" s="145"/>
      <c r="Z116" s="135"/>
      <c r="AA116" s="135"/>
      <c r="AB116" s="135"/>
      <c r="AC116" s="135"/>
      <c r="AD116" s="135"/>
      <c r="AE116" s="135"/>
      <c r="AF116" s="135"/>
      <c r="AG116" s="135" t="s">
        <v>1503</v>
      </c>
      <c r="AH116" s="135">
        <v>0</v>
      </c>
      <c r="AI116" s="135"/>
      <c r="AJ116" s="135"/>
      <c r="AK116" s="135"/>
      <c r="AL116" s="135"/>
      <c r="AM116" s="135"/>
      <c r="AN116" s="135"/>
      <c r="AO116" s="135"/>
      <c r="AP116" s="135"/>
      <c r="AQ116" s="135"/>
      <c r="AR116" s="135"/>
      <c r="AS116" s="135"/>
      <c r="AT116" s="135"/>
      <c r="AU116" s="135"/>
      <c r="AV116" s="135"/>
      <c r="AW116" s="135"/>
      <c r="AX116" s="135"/>
      <c r="AY116" s="135"/>
      <c r="AZ116" s="135"/>
      <c r="BA116" s="135"/>
      <c r="BB116" s="135"/>
      <c r="BC116" s="135"/>
      <c r="BD116" s="135"/>
      <c r="BE116" s="135"/>
      <c r="BF116" s="135"/>
      <c r="BG116" s="135"/>
      <c r="BH116" s="135"/>
    </row>
    <row r="117" spans="1:60" outlineLevel="3">
      <c r="A117" s="142"/>
      <c r="B117" s="143"/>
      <c r="C117" s="173" t="s">
        <v>1626</v>
      </c>
      <c r="D117" s="146"/>
      <c r="E117" s="147">
        <v>3.98</v>
      </c>
      <c r="F117" s="145"/>
      <c r="G117" s="145"/>
      <c r="H117" s="145"/>
      <c r="I117" s="145"/>
      <c r="J117" s="145"/>
      <c r="K117" s="145"/>
      <c r="L117" s="145"/>
      <c r="M117" s="145"/>
      <c r="N117" s="144"/>
      <c r="O117" s="144"/>
      <c r="P117" s="144"/>
      <c r="Q117" s="144"/>
      <c r="R117" s="145"/>
      <c r="S117" s="145"/>
      <c r="T117" s="145"/>
      <c r="U117" s="145"/>
      <c r="V117" s="145"/>
      <c r="W117" s="145"/>
      <c r="X117" s="145"/>
      <c r="Y117" s="145"/>
      <c r="Z117" s="135"/>
      <c r="AA117" s="135"/>
      <c r="AB117" s="135"/>
      <c r="AC117" s="135"/>
      <c r="AD117" s="135"/>
      <c r="AE117" s="135"/>
      <c r="AF117" s="135"/>
      <c r="AG117" s="135" t="s">
        <v>1503</v>
      </c>
      <c r="AH117" s="135">
        <v>0</v>
      </c>
      <c r="AI117" s="135"/>
      <c r="AJ117" s="135"/>
      <c r="AK117" s="135"/>
      <c r="AL117" s="135"/>
      <c r="AM117" s="135"/>
      <c r="AN117" s="135"/>
      <c r="AO117" s="135"/>
      <c r="AP117" s="135"/>
      <c r="AQ117" s="135"/>
      <c r="AR117" s="135"/>
      <c r="AS117" s="135"/>
      <c r="AT117" s="135"/>
      <c r="AU117" s="135"/>
      <c r="AV117" s="135"/>
      <c r="AW117" s="135"/>
      <c r="AX117" s="135"/>
      <c r="AY117" s="135"/>
      <c r="AZ117" s="135"/>
      <c r="BA117" s="135"/>
      <c r="BB117" s="135"/>
      <c r="BC117" s="135"/>
      <c r="BD117" s="135"/>
      <c r="BE117" s="135"/>
      <c r="BF117" s="135"/>
      <c r="BG117" s="135"/>
      <c r="BH117" s="135"/>
    </row>
    <row r="118" spans="1:60" outlineLevel="3">
      <c r="A118" s="142"/>
      <c r="B118" s="143"/>
      <c r="C118" s="173" t="s">
        <v>1627</v>
      </c>
      <c r="D118" s="146"/>
      <c r="E118" s="147">
        <v>2.92</v>
      </c>
      <c r="F118" s="145"/>
      <c r="G118" s="145"/>
      <c r="H118" s="145"/>
      <c r="I118" s="145"/>
      <c r="J118" s="145"/>
      <c r="K118" s="145"/>
      <c r="L118" s="145"/>
      <c r="M118" s="145"/>
      <c r="N118" s="144"/>
      <c r="O118" s="144"/>
      <c r="P118" s="144"/>
      <c r="Q118" s="144"/>
      <c r="R118" s="145"/>
      <c r="S118" s="145"/>
      <c r="T118" s="145"/>
      <c r="U118" s="145"/>
      <c r="V118" s="145"/>
      <c r="W118" s="145"/>
      <c r="X118" s="145"/>
      <c r="Y118" s="145"/>
      <c r="Z118" s="135"/>
      <c r="AA118" s="135"/>
      <c r="AB118" s="135"/>
      <c r="AC118" s="135"/>
      <c r="AD118" s="135"/>
      <c r="AE118" s="135"/>
      <c r="AF118" s="135"/>
      <c r="AG118" s="135" t="s">
        <v>1503</v>
      </c>
      <c r="AH118" s="135">
        <v>0</v>
      </c>
      <c r="AI118" s="135"/>
      <c r="AJ118" s="135"/>
      <c r="AK118" s="135"/>
      <c r="AL118" s="135"/>
      <c r="AM118" s="135"/>
      <c r="AN118" s="135"/>
      <c r="AO118" s="135"/>
      <c r="AP118" s="135"/>
      <c r="AQ118" s="135"/>
      <c r="AR118" s="135"/>
      <c r="AS118" s="135"/>
      <c r="AT118" s="135"/>
      <c r="AU118" s="135"/>
      <c r="AV118" s="135"/>
      <c r="AW118" s="135"/>
      <c r="AX118" s="135"/>
      <c r="AY118" s="135"/>
      <c r="AZ118" s="135"/>
      <c r="BA118" s="135"/>
      <c r="BB118" s="135"/>
      <c r="BC118" s="135"/>
      <c r="BD118" s="135"/>
      <c r="BE118" s="135"/>
      <c r="BF118" s="135"/>
      <c r="BG118" s="135"/>
      <c r="BH118" s="135"/>
    </row>
    <row r="119" spans="1:60" outlineLevel="3">
      <c r="A119" s="142"/>
      <c r="B119" s="143"/>
      <c r="C119" s="173" t="s">
        <v>1628</v>
      </c>
      <c r="D119" s="146"/>
      <c r="E119" s="147">
        <v>2</v>
      </c>
      <c r="F119" s="145"/>
      <c r="G119" s="145"/>
      <c r="H119" s="145"/>
      <c r="I119" s="145"/>
      <c r="J119" s="145"/>
      <c r="K119" s="145"/>
      <c r="L119" s="145"/>
      <c r="M119" s="145"/>
      <c r="N119" s="144"/>
      <c r="O119" s="144"/>
      <c r="P119" s="144"/>
      <c r="Q119" s="144"/>
      <c r="R119" s="145"/>
      <c r="S119" s="145"/>
      <c r="T119" s="145"/>
      <c r="U119" s="145"/>
      <c r="V119" s="145"/>
      <c r="W119" s="145"/>
      <c r="X119" s="145"/>
      <c r="Y119" s="145"/>
      <c r="Z119" s="135"/>
      <c r="AA119" s="135"/>
      <c r="AB119" s="135"/>
      <c r="AC119" s="135"/>
      <c r="AD119" s="135"/>
      <c r="AE119" s="135"/>
      <c r="AF119" s="135"/>
      <c r="AG119" s="135" t="s">
        <v>1503</v>
      </c>
      <c r="AH119" s="135">
        <v>0</v>
      </c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</row>
    <row r="120" spans="1:60" outlineLevel="3">
      <c r="A120" s="142"/>
      <c r="B120" s="143"/>
      <c r="C120" s="173" t="s">
        <v>1629</v>
      </c>
      <c r="D120" s="146"/>
      <c r="E120" s="147">
        <v>6.93</v>
      </c>
      <c r="F120" s="145"/>
      <c r="G120" s="145"/>
      <c r="H120" s="145"/>
      <c r="I120" s="145"/>
      <c r="J120" s="145"/>
      <c r="K120" s="145"/>
      <c r="L120" s="145"/>
      <c r="M120" s="145"/>
      <c r="N120" s="144"/>
      <c r="O120" s="144"/>
      <c r="P120" s="144"/>
      <c r="Q120" s="144"/>
      <c r="R120" s="145"/>
      <c r="S120" s="145"/>
      <c r="T120" s="145"/>
      <c r="U120" s="145"/>
      <c r="V120" s="145"/>
      <c r="W120" s="145"/>
      <c r="X120" s="145"/>
      <c r="Y120" s="145"/>
      <c r="Z120" s="135"/>
      <c r="AA120" s="135"/>
      <c r="AB120" s="135"/>
      <c r="AC120" s="135"/>
      <c r="AD120" s="135"/>
      <c r="AE120" s="135"/>
      <c r="AF120" s="135"/>
      <c r="AG120" s="135" t="s">
        <v>1503</v>
      </c>
      <c r="AH120" s="135">
        <v>0</v>
      </c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</row>
    <row r="121" spans="1:60" outlineLevel="3">
      <c r="A121" s="142"/>
      <c r="B121" s="143"/>
      <c r="C121" s="173" t="s">
        <v>1630</v>
      </c>
      <c r="D121" s="146"/>
      <c r="E121" s="147">
        <v>0.79</v>
      </c>
      <c r="F121" s="145"/>
      <c r="G121" s="145"/>
      <c r="H121" s="145"/>
      <c r="I121" s="145"/>
      <c r="J121" s="145"/>
      <c r="K121" s="145"/>
      <c r="L121" s="145"/>
      <c r="M121" s="145"/>
      <c r="N121" s="144"/>
      <c r="O121" s="144"/>
      <c r="P121" s="144"/>
      <c r="Q121" s="144"/>
      <c r="R121" s="145"/>
      <c r="S121" s="145"/>
      <c r="T121" s="145"/>
      <c r="U121" s="145"/>
      <c r="V121" s="145"/>
      <c r="W121" s="145"/>
      <c r="X121" s="145"/>
      <c r="Y121" s="145"/>
      <c r="Z121" s="135"/>
      <c r="AA121" s="135"/>
      <c r="AB121" s="135"/>
      <c r="AC121" s="135"/>
      <c r="AD121" s="135"/>
      <c r="AE121" s="135"/>
      <c r="AF121" s="135"/>
      <c r="AG121" s="135" t="s">
        <v>1503</v>
      </c>
      <c r="AH121" s="135">
        <v>0</v>
      </c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135"/>
      <c r="AV121" s="135"/>
      <c r="AW121" s="135"/>
      <c r="AX121" s="135"/>
      <c r="AY121" s="135"/>
      <c r="AZ121" s="135"/>
      <c r="BA121" s="135"/>
      <c r="BB121" s="135"/>
      <c r="BC121" s="135"/>
      <c r="BD121" s="135"/>
      <c r="BE121" s="135"/>
      <c r="BF121" s="135"/>
      <c r="BG121" s="135"/>
      <c r="BH121" s="135"/>
    </row>
    <row r="122" spans="1:60">
      <c r="A122" s="149" t="s">
        <v>1493</v>
      </c>
      <c r="B122" s="150" t="s">
        <v>1429</v>
      </c>
      <c r="C122" s="171" t="s">
        <v>1430</v>
      </c>
      <c r="D122" s="151"/>
      <c r="E122" s="152"/>
      <c r="F122" s="153"/>
      <c r="G122" s="153">
        <f>SUMIF(AG123:AG138,"&lt;&gt;NOR",G123:G138)</f>
        <v>0</v>
      </c>
      <c r="H122" s="153"/>
      <c r="I122" s="153">
        <f>SUM(I123:I138)</f>
        <v>1305.51</v>
      </c>
      <c r="J122" s="153"/>
      <c r="K122" s="153">
        <f>SUM(K123:K138)</f>
        <v>2164.63</v>
      </c>
      <c r="L122" s="153"/>
      <c r="M122" s="153">
        <f>SUM(M123:M138)</f>
        <v>0</v>
      </c>
      <c r="N122" s="152"/>
      <c r="O122" s="152">
        <f>SUM(O123:O138)</f>
        <v>0.02</v>
      </c>
      <c r="P122" s="152"/>
      <c r="Q122" s="152">
        <f>SUM(Q123:Q138)</f>
        <v>0</v>
      </c>
      <c r="R122" s="153"/>
      <c r="S122" s="153"/>
      <c r="T122" s="154"/>
      <c r="U122" s="148"/>
      <c r="V122" s="148">
        <f>SUM(V123:V138)</f>
        <v>3.72</v>
      </c>
      <c r="W122" s="148"/>
      <c r="X122" s="148"/>
      <c r="Y122" s="148"/>
      <c r="AG122" t="s">
        <v>1494</v>
      </c>
    </row>
    <row r="123" spans="1:60" ht="22.5" outlineLevel="1">
      <c r="A123" s="156">
        <v>31</v>
      </c>
      <c r="B123" s="157" t="s">
        <v>1631</v>
      </c>
      <c r="C123" s="172" t="s">
        <v>1632</v>
      </c>
      <c r="D123" s="158" t="s">
        <v>1517</v>
      </c>
      <c r="E123" s="159">
        <v>1.9056999999999999</v>
      </c>
      <c r="F123" s="160"/>
      <c r="G123" s="161">
        <f>ROUND(E123*F123,2)</f>
        <v>0</v>
      </c>
      <c r="H123" s="160">
        <v>236.72</v>
      </c>
      <c r="I123" s="161">
        <f>ROUND(E123*H123,2)</f>
        <v>451.12</v>
      </c>
      <c r="J123" s="160">
        <v>135.28</v>
      </c>
      <c r="K123" s="161">
        <f>ROUND(E123*J123,2)</f>
        <v>257.8</v>
      </c>
      <c r="L123" s="161">
        <v>12</v>
      </c>
      <c r="M123" s="161">
        <f>G123*(1+L123/100)</f>
        <v>0</v>
      </c>
      <c r="N123" s="159">
        <v>2.63E-3</v>
      </c>
      <c r="O123" s="159">
        <f>ROUND(E123*N123,2)</f>
        <v>0.01</v>
      </c>
      <c r="P123" s="159">
        <v>0</v>
      </c>
      <c r="Q123" s="159">
        <f>ROUND(E123*P123,2)</f>
        <v>0</v>
      </c>
      <c r="R123" s="161"/>
      <c r="S123" s="161" t="s">
        <v>1498</v>
      </c>
      <c r="T123" s="162" t="s">
        <v>1498</v>
      </c>
      <c r="U123" s="145">
        <v>0.22400999999999999</v>
      </c>
      <c r="V123" s="145">
        <f>ROUND(E123*U123,2)</f>
        <v>0.43</v>
      </c>
      <c r="W123" s="145"/>
      <c r="X123" s="145" t="s">
        <v>1499</v>
      </c>
      <c r="Y123" s="145" t="s">
        <v>1500</v>
      </c>
      <c r="Z123" s="135"/>
      <c r="AA123" s="135"/>
      <c r="AB123" s="135"/>
      <c r="AC123" s="135"/>
      <c r="AD123" s="135"/>
      <c r="AE123" s="135"/>
      <c r="AF123" s="135"/>
      <c r="AG123" s="135" t="s">
        <v>1501</v>
      </c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</row>
    <row r="124" spans="1:60" outlineLevel="2">
      <c r="A124" s="142"/>
      <c r="B124" s="143"/>
      <c r="C124" s="173" t="s">
        <v>1633</v>
      </c>
      <c r="D124" s="146"/>
      <c r="E124" s="147">
        <v>1.39</v>
      </c>
      <c r="F124" s="145"/>
      <c r="G124" s="145"/>
      <c r="H124" s="145"/>
      <c r="I124" s="145"/>
      <c r="J124" s="145"/>
      <c r="K124" s="145"/>
      <c r="L124" s="145"/>
      <c r="M124" s="145"/>
      <c r="N124" s="144"/>
      <c r="O124" s="144"/>
      <c r="P124" s="144"/>
      <c r="Q124" s="144"/>
      <c r="R124" s="145"/>
      <c r="S124" s="145"/>
      <c r="T124" s="145"/>
      <c r="U124" s="145"/>
      <c r="V124" s="145"/>
      <c r="W124" s="145"/>
      <c r="X124" s="145"/>
      <c r="Y124" s="145"/>
      <c r="Z124" s="135"/>
      <c r="AA124" s="135"/>
      <c r="AB124" s="135"/>
      <c r="AC124" s="135"/>
      <c r="AD124" s="135"/>
      <c r="AE124" s="135"/>
      <c r="AF124" s="135"/>
      <c r="AG124" s="135" t="s">
        <v>1503</v>
      </c>
      <c r="AH124" s="135">
        <v>0</v>
      </c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</row>
    <row r="125" spans="1:60" outlineLevel="3">
      <c r="A125" s="142"/>
      <c r="B125" s="143"/>
      <c r="C125" s="173" t="s">
        <v>1634</v>
      </c>
      <c r="D125" s="146"/>
      <c r="E125" s="147">
        <v>0.51</v>
      </c>
      <c r="F125" s="145"/>
      <c r="G125" s="145"/>
      <c r="H125" s="145"/>
      <c r="I125" s="145"/>
      <c r="J125" s="145"/>
      <c r="K125" s="145"/>
      <c r="L125" s="145"/>
      <c r="M125" s="145"/>
      <c r="N125" s="144"/>
      <c r="O125" s="144"/>
      <c r="P125" s="144"/>
      <c r="Q125" s="144"/>
      <c r="R125" s="145"/>
      <c r="S125" s="145"/>
      <c r="T125" s="145"/>
      <c r="U125" s="145"/>
      <c r="V125" s="145"/>
      <c r="W125" s="145"/>
      <c r="X125" s="145"/>
      <c r="Y125" s="145"/>
      <c r="Z125" s="135"/>
      <c r="AA125" s="135"/>
      <c r="AB125" s="135"/>
      <c r="AC125" s="135"/>
      <c r="AD125" s="135"/>
      <c r="AE125" s="135"/>
      <c r="AF125" s="135"/>
      <c r="AG125" s="135" t="s">
        <v>1503</v>
      </c>
      <c r="AH125" s="135">
        <v>0</v>
      </c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</row>
    <row r="126" spans="1:60" outlineLevel="1">
      <c r="A126" s="156">
        <v>32</v>
      </c>
      <c r="B126" s="157" t="s">
        <v>1635</v>
      </c>
      <c r="C126" s="172" t="s">
        <v>1636</v>
      </c>
      <c r="D126" s="158" t="s">
        <v>1517</v>
      </c>
      <c r="E126" s="159">
        <v>1.9056999999999999</v>
      </c>
      <c r="F126" s="160"/>
      <c r="G126" s="161">
        <f>ROUND(E126*F126,2)</f>
        <v>0</v>
      </c>
      <c r="H126" s="160">
        <v>25.57</v>
      </c>
      <c r="I126" s="161">
        <f>ROUND(E126*H126,2)</f>
        <v>48.73</v>
      </c>
      <c r="J126" s="160">
        <v>37.83</v>
      </c>
      <c r="K126" s="161">
        <f>ROUND(E126*J126,2)</f>
        <v>72.09</v>
      </c>
      <c r="L126" s="161">
        <v>12</v>
      </c>
      <c r="M126" s="161">
        <f>G126*(1+L126/100)</f>
        <v>0</v>
      </c>
      <c r="N126" s="159">
        <v>2.5999999999999998E-4</v>
      </c>
      <c r="O126" s="159">
        <f>ROUND(E126*N126,2)</f>
        <v>0</v>
      </c>
      <c r="P126" s="159">
        <v>0</v>
      </c>
      <c r="Q126" s="159">
        <f>ROUND(E126*P126,2)</f>
        <v>0</v>
      </c>
      <c r="R126" s="161"/>
      <c r="S126" s="161" t="s">
        <v>1498</v>
      </c>
      <c r="T126" s="162" t="s">
        <v>1498</v>
      </c>
      <c r="U126" s="145">
        <v>7.0000000000000007E-2</v>
      </c>
      <c r="V126" s="145">
        <f>ROUND(E126*U126,2)</f>
        <v>0.13</v>
      </c>
      <c r="W126" s="145"/>
      <c r="X126" s="145" t="s">
        <v>1499</v>
      </c>
      <c r="Y126" s="145" t="s">
        <v>1500</v>
      </c>
      <c r="Z126" s="135"/>
      <c r="AA126" s="135"/>
      <c r="AB126" s="135"/>
      <c r="AC126" s="135"/>
      <c r="AD126" s="135"/>
      <c r="AE126" s="135"/>
      <c r="AF126" s="135"/>
      <c r="AG126" s="135" t="s">
        <v>1501</v>
      </c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</row>
    <row r="127" spans="1:60" outlineLevel="2">
      <c r="A127" s="142"/>
      <c r="B127" s="143"/>
      <c r="C127" s="173" t="s">
        <v>1633</v>
      </c>
      <c r="D127" s="146"/>
      <c r="E127" s="147">
        <v>1.39</v>
      </c>
      <c r="F127" s="145"/>
      <c r="G127" s="145"/>
      <c r="H127" s="145"/>
      <c r="I127" s="145"/>
      <c r="J127" s="145"/>
      <c r="K127" s="145"/>
      <c r="L127" s="145"/>
      <c r="M127" s="145"/>
      <c r="N127" s="144"/>
      <c r="O127" s="144"/>
      <c r="P127" s="144"/>
      <c r="Q127" s="144"/>
      <c r="R127" s="145"/>
      <c r="S127" s="145"/>
      <c r="T127" s="145"/>
      <c r="U127" s="145"/>
      <c r="V127" s="145"/>
      <c r="W127" s="145"/>
      <c r="X127" s="145"/>
      <c r="Y127" s="145"/>
      <c r="Z127" s="135"/>
      <c r="AA127" s="135"/>
      <c r="AB127" s="135"/>
      <c r="AC127" s="135"/>
      <c r="AD127" s="135"/>
      <c r="AE127" s="135"/>
      <c r="AF127" s="135"/>
      <c r="AG127" s="135" t="s">
        <v>1503</v>
      </c>
      <c r="AH127" s="135">
        <v>0</v>
      </c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</row>
    <row r="128" spans="1:60" outlineLevel="3">
      <c r="A128" s="142"/>
      <c r="B128" s="143"/>
      <c r="C128" s="173" t="s">
        <v>1634</v>
      </c>
      <c r="D128" s="146"/>
      <c r="E128" s="147">
        <v>0.51</v>
      </c>
      <c r="F128" s="145"/>
      <c r="G128" s="145"/>
      <c r="H128" s="145"/>
      <c r="I128" s="145"/>
      <c r="J128" s="145"/>
      <c r="K128" s="145"/>
      <c r="L128" s="145"/>
      <c r="M128" s="145"/>
      <c r="N128" s="144"/>
      <c r="O128" s="144"/>
      <c r="P128" s="144"/>
      <c r="Q128" s="144"/>
      <c r="R128" s="145"/>
      <c r="S128" s="145"/>
      <c r="T128" s="145"/>
      <c r="U128" s="145"/>
      <c r="V128" s="145"/>
      <c r="W128" s="145"/>
      <c r="X128" s="145"/>
      <c r="Y128" s="145"/>
      <c r="Z128" s="135"/>
      <c r="AA128" s="135"/>
      <c r="AB128" s="135"/>
      <c r="AC128" s="135"/>
      <c r="AD128" s="135"/>
      <c r="AE128" s="135"/>
      <c r="AF128" s="135"/>
      <c r="AG128" s="135" t="s">
        <v>1503</v>
      </c>
      <c r="AH128" s="135">
        <v>0</v>
      </c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</row>
    <row r="129" spans="1:60" outlineLevel="1">
      <c r="A129" s="156">
        <v>33</v>
      </c>
      <c r="B129" s="157" t="s">
        <v>1637</v>
      </c>
      <c r="C129" s="172" t="s">
        <v>1638</v>
      </c>
      <c r="D129" s="158" t="s">
        <v>1517</v>
      </c>
      <c r="E129" s="159">
        <v>9.3270999999999997</v>
      </c>
      <c r="F129" s="160"/>
      <c r="G129" s="161">
        <f>ROUND(E129*F129,2)</f>
        <v>0</v>
      </c>
      <c r="H129" s="160">
        <v>19.79</v>
      </c>
      <c r="I129" s="161">
        <f>ROUND(E129*H129,2)</f>
        <v>184.58</v>
      </c>
      <c r="J129" s="160">
        <v>39.31</v>
      </c>
      <c r="K129" s="161">
        <f>ROUND(E129*J129,2)</f>
        <v>366.65</v>
      </c>
      <c r="L129" s="161">
        <v>12</v>
      </c>
      <c r="M129" s="161">
        <f>G129*(1+L129/100)</f>
        <v>0</v>
      </c>
      <c r="N129" s="159">
        <v>4.0000000000000003E-5</v>
      </c>
      <c r="O129" s="159">
        <f>ROUND(E129*N129,2)</f>
        <v>0</v>
      </c>
      <c r="P129" s="159">
        <v>0</v>
      </c>
      <c r="Q129" s="159">
        <f>ROUND(E129*P129,2)</f>
        <v>0</v>
      </c>
      <c r="R129" s="161"/>
      <c r="S129" s="161" t="s">
        <v>1498</v>
      </c>
      <c r="T129" s="162" t="s">
        <v>1498</v>
      </c>
      <c r="U129" s="145">
        <v>7.8E-2</v>
      </c>
      <c r="V129" s="145">
        <f>ROUND(E129*U129,2)</f>
        <v>0.73</v>
      </c>
      <c r="W129" s="145"/>
      <c r="X129" s="145" t="s">
        <v>1499</v>
      </c>
      <c r="Y129" s="145" t="s">
        <v>1500</v>
      </c>
      <c r="Z129" s="135"/>
      <c r="AA129" s="135"/>
      <c r="AB129" s="135"/>
      <c r="AC129" s="135"/>
      <c r="AD129" s="135"/>
      <c r="AE129" s="135"/>
      <c r="AF129" s="135"/>
      <c r="AG129" s="135" t="s">
        <v>1501</v>
      </c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</row>
    <row r="130" spans="1:60" outlineLevel="2">
      <c r="A130" s="142"/>
      <c r="B130" s="143"/>
      <c r="C130" s="173" t="s">
        <v>1639</v>
      </c>
      <c r="D130" s="146"/>
      <c r="E130" s="147">
        <v>9.33</v>
      </c>
      <c r="F130" s="145"/>
      <c r="G130" s="145"/>
      <c r="H130" s="145"/>
      <c r="I130" s="145"/>
      <c r="J130" s="145"/>
      <c r="K130" s="145"/>
      <c r="L130" s="145"/>
      <c r="M130" s="145"/>
      <c r="N130" s="144"/>
      <c r="O130" s="144"/>
      <c r="P130" s="144"/>
      <c r="Q130" s="144"/>
      <c r="R130" s="145"/>
      <c r="S130" s="145"/>
      <c r="T130" s="145"/>
      <c r="U130" s="145"/>
      <c r="V130" s="145"/>
      <c r="W130" s="145"/>
      <c r="X130" s="145"/>
      <c r="Y130" s="145"/>
      <c r="Z130" s="135"/>
      <c r="AA130" s="135"/>
      <c r="AB130" s="135"/>
      <c r="AC130" s="135"/>
      <c r="AD130" s="135"/>
      <c r="AE130" s="135"/>
      <c r="AF130" s="135"/>
      <c r="AG130" s="135" t="s">
        <v>1503</v>
      </c>
      <c r="AH130" s="135">
        <v>0</v>
      </c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</row>
    <row r="131" spans="1:60" outlineLevel="1">
      <c r="A131" s="156">
        <v>34</v>
      </c>
      <c r="B131" s="157" t="s">
        <v>1640</v>
      </c>
      <c r="C131" s="172" t="s">
        <v>1641</v>
      </c>
      <c r="D131" s="158" t="s">
        <v>1548</v>
      </c>
      <c r="E131" s="159">
        <v>29.43</v>
      </c>
      <c r="F131" s="160"/>
      <c r="G131" s="161">
        <f>ROUND(E131*F131,2)</f>
        <v>0</v>
      </c>
      <c r="H131" s="160">
        <v>3.18</v>
      </c>
      <c r="I131" s="161">
        <f>ROUND(E131*H131,2)</f>
        <v>93.59</v>
      </c>
      <c r="J131" s="160">
        <v>24.42</v>
      </c>
      <c r="K131" s="161">
        <f>ROUND(E131*J131,2)</f>
        <v>718.68</v>
      </c>
      <c r="L131" s="161">
        <v>12</v>
      </c>
      <c r="M131" s="161">
        <f>G131*(1+L131/100)</f>
        <v>0</v>
      </c>
      <c r="N131" s="159">
        <v>0</v>
      </c>
      <c r="O131" s="159">
        <f>ROUND(E131*N131,2)</f>
        <v>0</v>
      </c>
      <c r="P131" s="159">
        <v>0</v>
      </c>
      <c r="Q131" s="159">
        <f>ROUND(E131*P131,2)</f>
        <v>0</v>
      </c>
      <c r="R131" s="161"/>
      <c r="S131" s="161" t="s">
        <v>1498</v>
      </c>
      <c r="T131" s="162" t="s">
        <v>1498</v>
      </c>
      <c r="U131" s="145">
        <v>3.7999999999999999E-2</v>
      </c>
      <c r="V131" s="145">
        <f>ROUND(E131*U131,2)</f>
        <v>1.1200000000000001</v>
      </c>
      <c r="W131" s="145"/>
      <c r="X131" s="145" t="s">
        <v>1499</v>
      </c>
      <c r="Y131" s="145" t="s">
        <v>1500</v>
      </c>
      <c r="Z131" s="135"/>
      <c r="AA131" s="135"/>
      <c r="AB131" s="135"/>
      <c r="AC131" s="135"/>
      <c r="AD131" s="135"/>
      <c r="AE131" s="135"/>
      <c r="AF131" s="135"/>
      <c r="AG131" s="135" t="s">
        <v>1501</v>
      </c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</row>
    <row r="132" spans="1:60" outlineLevel="2">
      <c r="A132" s="142"/>
      <c r="B132" s="143"/>
      <c r="C132" s="173" t="s">
        <v>1642</v>
      </c>
      <c r="D132" s="146"/>
      <c r="E132" s="147">
        <v>18.73</v>
      </c>
      <c r="F132" s="145"/>
      <c r="G132" s="145"/>
      <c r="H132" s="145"/>
      <c r="I132" s="145"/>
      <c r="J132" s="145"/>
      <c r="K132" s="145"/>
      <c r="L132" s="145"/>
      <c r="M132" s="145"/>
      <c r="N132" s="144"/>
      <c r="O132" s="144"/>
      <c r="P132" s="144"/>
      <c r="Q132" s="144"/>
      <c r="R132" s="145"/>
      <c r="S132" s="145"/>
      <c r="T132" s="145"/>
      <c r="U132" s="145"/>
      <c r="V132" s="145"/>
      <c r="W132" s="145"/>
      <c r="X132" s="145"/>
      <c r="Y132" s="145"/>
      <c r="Z132" s="135"/>
      <c r="AA132" s="135"/>
      <c r="AB132" s="135"/>
      <c r="AC132" s="135"/>
      <c r="AD132" s="135"/>
      <c r="AE132" s="135"/>
      <c r="AF132" s="135"/>
      <c r="AG132" s="135" t="s">
        <v>1503</v>
      </c>
      <c r="AH132" s="135">
        <v>0</v>
      </c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</row>
    <row r="133" spans="1:60" outlineLevel="3">
      <c r="A133" s="142"/>
      <c r="B133" s="143"/>
      <c r="C133" s="173" t="s">
        <v>1643</v>
      </c>
      <c r="D133" s="146"/>
      <c r="E133" s="147">
        <v>10.7</v>
      </c>
      <c r="F133" s="145"/>
      <c r="G133" s="145"/>
      <c r="H133" s="145"/>
      <c r="I133" s="145"/>
      <c r="J133" s="145"/>
      <c r="K133" s="145"/>
      <c r="L133" s="145"/>
      <c r="M133" s="145"/>
      <c r="N133" s="144"/>
      <c r="O133" s="144"/>
      <c r="P133" s="144"/>
      <c r="Q133" s="144"/>
      <c r="R133" s="145"/>
      <c r="S133" s="145"/>
      <c r="T133" s="145"/>
      <c r="U133" s="145"/>
      <c r="V133" s="145"/>
      <c r="W133" s="145"/>
      <c r="X133" s="145"/>
      <c r="Y133" s="145"/>
      <c r="Z133" s="135"/>
      <c r="AA133" s="135"/>
      <c r="AB133" s="135"/>
      <c r="AC133" s="135"/>
      <c r="AD133" s="135"/>
      <c r="AE133" s="135"/>
      <c r="AF133" s="135"/>
      <c r="AG133" s="135" t="s">
        <v>1503</v>
      </c>
      <c r="AH133" s="135">
        <v>0</v>
      </c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</row>
    <row r="134" spans="1:60" ht="22.5" outlineLevel="1">
      <c r="A134" s="156">
        <v>35</v>
      </c>
      <c r="B134" s="157" t="s">
        <v>1644</v>
      </c>
      <c r="C134" s="172" t="s">
        <v>1645</v>
      </c>
      <c r="D134" s="158" t="s">
        <v>1548</v>
      </c>
      <c r="E134" s="159">
        <v>12.365</v>
      </c>
      <c r="F134" s="160"/>
      <c r="G134" s="161">
        <f>ROUND(E134*F134,2)</f>
        <v>0</v>
      </c>
      <c r="H134" s="160">
        <v>29.05</v>
      </c>
      <c r="I134" s="161">
        <f>ROUND(E134*H134,2)</f>
        <v>359.2</v>
      </c>
      <c r="J134" s="160">
        <v>27.75</v>
      </c>
      <c r="K134" s="161">
        <f>ROUND(E134*J134,2)</f>
        <v>343.13</v>
      </c>
      <c r="L134" s="161">
        <v>12</v>
      </c>
      <c r="M134" s="161">
        <f>G134*(1+L134/100)</f>
        <v>0</v>
      </c>
      <c r="N134" s="159">
        <v>1.4999999999999999E-4</v>
      </c>
      <c r="O134" s="159">
        <f>ROUND(E134*N134,2)</f>
        <v>0</v>
      </c>
      <c r="P134" s="159">
        <v>0</v>
      </c>
      <c r="Q134" s="159">
        <f>ROUND(E134*P134,2)</f>
        <v>0</v>
      </c>
      <c r="R134" s="161"/>
      <c r="S134" s="161" t="s">
        <v>1498</v>
      </c>
      <c r="T134" s="162" t="s">
        <v>1498</v>
      </c>
      <c r="U134" s="145">
        <v>0.05</v>
      </c>
      <c r="V134" s="145">
        <f>ROUND(E134*U134,2)</f>
        <v>0.62</v>
      </c>
      <c r="W134" s="145"/>
      <c r="X134" s="145" t="s">
        <v>1499</v>
      </c>
      <c r="Y134" s="145" t="s">
        <v>1500</v>
      </c>
      <c r="Z134" s="135"/>
      <c r="AA134" s="135"/>
      <c r="AB134" s="135"/>
      <c r="AC134" s="135"/>
      <c r="AD134" s="135"/>
      <c r="AE134" s="135"/>
      <c r="AF134" s="135"/>
      <c r="AG134" s="135" t="s">
        <v>1501</v>
      </c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</row>
    <row r="135" spans="1:60" outlineLevel="2">
      <c r="A135" s="142"/>
      <c r="B135" s="143"/>
      <c r="C135" s="173" t="s">
        <v>1646</v>
      </c>
      <c r="D135" s="146"/>
      <c r="E135" s="147">
        <v>12.37</v>
      </c>
      <c r="F135" s="145"/>
      <c r="G135" s="145"/>
      <c r="H135" s="145"/>
      <c r="I135" s="145"/>
      <c r="J135" s="145"/>
      <c r="K135" s="145"/>
      <c r="L135" s="145"/>
      <c r="M135" s="145"/>
      <c r="N135" s="144"/>
      <c r="O135" s="144"/>
      <c r="P135" s="144"/>
      <c r="Q135" s="144"/>
      <c r="R135" s="145"/>
      <c r="S135" s="145"/>
      <c r="T135" s="145"/>
      <c r="U135" s="145"/>
      <c r="V135" s="145"/>
      <c r="W135" s="145"/>
      <c r="X135" s="145"/>
      <c r="Y135" s="145"/>
      <c r="Z135" s="135"/>
      <c r="AA135" s="135"/>
      <c r="AB135" s="135"/>
      <c r="AC135" s="135"/>
      <c r="AD135" s="135"/>
      <c r="AE135" s="135"/>
      <c r="AF135" s="135"/>
      <c r="AG135" s="135" t="s">
        <v>1503</v>
      </c>
      <c r="AH135" s="135">
        <v>0</v>
      </c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</row>
    <row r="136" spans="1:60" ht="22.5" outlineLevel="1">
      <c r="A136" s="156">
        <v>36</v>
      </c>
      <c r="B136" s="157" t="s">
        <v>1647</v>
      </c>
      <c r="C136" s="172" t="s">
        <v>1648</v>
      </c>
      <c r="D136" s="158" t="s">
        <v>1517</v>
      </c>
      <c r="E136" s="159">
        <v>1.9056999999999999</v>
      </c>
      <c r="F136" s="160"/>
      <c r="G136" s="161">
        <f>ROUND(E136*F136,2)</f>
        <v>0</v>
      </c>
      <c r="H136" s="160">
        <v>88.31</v>
      </c>
      <c r="I136" s="161">
        <f>ROUND(E136*H136,2)</f>
        <v>168.29</v>
      </c>
      <c r="J136" s="160">
        <v>213.19</v>
      </c>
      <c r="K136" s="161">
        <f>ROUND(E136*J136,2)</f>
        <v>406.28</v>
      </c>
      <c r="L136" s="161">
        <v>12</v>
      </c>
      <c r="M136" s="161">
        <f>G136*(1+L136/100)</f>
        <v>0</v>
      </c>
      <c r="N136" s="159">
        <v>3.6700000000000001E-3</v>
      </c>
      <c r="O136" s="159">
        <f>ROUND(E136*N136,2)</f>
        <v>0.01</v>
      </c>
      <c r="P136" s="159">
        <v>0</v>
      </c>
      <c r="Q136" s="159">
        <f>ROUND(E136*P136,2)</f>
        <v>0</v>
      </c>
      <c r="R136" s="161"/>
      <c r="S136" s="161" t="s">
        <v>1498</v>
      </c>
      <c r="T136" s="162" t="s">
        <v>1498</v>
      </c>
      <c r="U136" s="145">
        <v>0.36199999999999999</v>
      </c>
      <c r="V136" s="145">
        <f>ROUND(E136*U136,2)</f>
        <v>0.69</v>
      </c>
      <c r="W136" s="145"/>
      <c r="X136" s="145" t="s">
        <v>1499</v>
      </c>
      <c r="Y136" s="145" t="s">
        <v>1500</v>
      </c>
      <c r="Z136" s="135"/>
      <c r="AA136" s="135"/>
      <c r="AB136" s="135"/>
      <c r="AC136" s="135"/>
      <c r="AD136" s="135"/>
      <c r="AE136" s="135"/>
      <c r="AF136" s="135"/>
      <c r="AG136" s="135" t="s">
        <v>1501</v>
      </c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</row>
    <row r="137" spans="1:60" outlineLevel="2">
      <c r="A137" s="142"/>
      <c r="B137" s="143"/>
      <c r="C137" s="173" t="s">
        <v>1633</v>
      </c>
      <c r="D137" s="146"/>
      <c r="E137" s="147">
        <v>1.39</v>
      </c>
      <c r="F137" s="145"/>
      <c r="G137" s="145"/>
      <c r="H137" s="145"/>
      <c r="I137" s="145"/>
      <c r="J137" s="145"/>
      <c r="K137" s="145"/>
      <c r="L137" s="145"/>
      <c r="M137" s="145"/>
      <c r="N137" s="144"/>
      <c r="O137" s="144"/>
      <c r="P137" s="144"/>
      <c r="Q137" s="144"/>
      <c r="R137" s="145"/>
      <c r="S137" s="145"/>
      <c r="T137" s="145"/>
      <c r="U137" s="145"/>
      <c r="V137" s="145"/>
      <c r="W137" s="145"/>
      <c r="X137" s="145"/>
      <c r="Y137" s="145"/>
      <c r="Z137" s="135"/>
      <c r="AA137" s="135"/>
      <c r="AB137" s="135"/>
      <c r="AC137" s="135"/>
      <c r="AD137" s="135"/>
      <c r="AE137" s="135"/>
      <c r="AF137" s="135"/>
      <c r="AG137" s="135" t="s">
        <v>1503</v>
      </c>
      <c r="AH137" s="135">
        <v>0</v>
      </c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</row>
    <row r="138" spans="1:60" outlineLevel="3">
      <c r="A138" s="142"/>
      <c r="B138" s="143"/>
      <c r="C138" s="173" t="s">
        <v>1634</v>
      </c>
      <c r="D138" s="146"/>
      <c r="E138" s="147">
        <v>0.51</v>
      </c>
      <c r="F138" s="145"/>
      <c r="G138" s="145"/>
      <c r="H138" s="145"/>
      <c r="I138" s="145"/>
      <c r="J138" s="145"/>
      <c r="K138" s="145"/>
      <c r="L138" s="145"/>
      <c r="M138" s="145"/>
      <c r="N138" s="144"/>
      <c r="O138" s="144"/>
      <c r="P138" s="144"/>
      <c r="Q138" s="144"/>
      <c r="R138" s="145"/>
      <c r="S138" s="145"/>
      <c r="T138" s="145"/>
      <c r="U138" s="145"/>
      <c r="V138" s="145"/>
      <c r="W138" s="145"/>
      <c r="X138" s="145"/>
      <c r="Y138" s="145"/>
      <c r="Z138" s="135"/>
      <c r="AA138" s="135"/>
      <c r="AB138" s="135"/>
      <c r="AC138" s="135"/>
      <c r="AD138" s="135"/>
      <c r="AE138" s="135"/>
      <c r="AF138" s="135"/>
      <c r="AG138" s="135" t="s">
        <v>1503</v>
      </c>
      <c r="AH138" s="135">
        <v>0</v>
      </c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</row>
    <row r="139" spans="1:60">
      <c r="A139" s="149" t="s">
        <v>1493</v>
      </c>
      <c r="B139" s="150" t="s">
        <v>1431</v>
      </c>
      <c r="C139" s="171" t="s">
        <v>1432</v>
      </c>
      <c r="D139" s="151"/>
      <c r="E139" s="152"/>
      <c r="F139" s="153"/>
      <c r="G139" s="153">
        <f>SUMIF(AG140:AG152,"&lt;&gt;NOR",G140:G152)</f>
        <v>0</v>
      </c>
      <c r="H139" s="153"/>
      <c r="I139" s="153">
        <f>SUM(I140:I152)</f>
        <v>30200.41</v>
      </c>
      <c r="J139" s="153"/>
      <c r="K139" s="153">
        <f>SUM(K140:K152)</f>
        <v>20366.39</v>
      </c>
      <c r="L139" s="153"/>
      <c r="M139" s="153">
        <f>SUM(M140:M152)</f>
        <v>0</v>
      </c>
      <c r="N139" s="152"/>
      <c r="O139" s="152">
        <f>SUM(O140:O152)</f>
        <v>3.4499999999999997</v>
      </c>
      <c r="P139" s="152"/>
      <c r="Q139" s="152">
        <f>SUM(Q140:Q152)</f>
        <v>0</v>
      </c>
      <c r="R139" s="153"/>
      <c r="S139" s="153"/>
      <c r="T139" s="154"/>
      <c r="U139" s="148"/>
      <c r="V139" s="148">
        <f>SUM(V140:V152)</f>
        <v>37.679999999999993</v>
      </c>
      <c r="W139" s="148"/>
      <c r="X139" s="148"/>
      <c r="Y139" s="148"/>
      <c r="AG139" t="s">
        <v>1494</v>
      </c>
    </row>
    <row r="140" spans="1:60" outlineLevel="1">
      <c r="A140" s="156">
        <v>37</v>
      </c>
      <c r="B140" s="157" t="s">
        <v>1649</v>
      </c>
      <c r="C140" s="172" t="s">
        <v>1650</v>
      </c>
      <c r="D140" s="158" t="s">
        <v>1651</v>
      </c>
      <c r="E140" s="159">
        <v>0.2475</v>
      </c>
      <c r="F140" s="160"/>
      <c r="G140" s="161">
        <f>ROUND(E140*F140,2)</f>
        <v>0</v>
      </c>
      <c r="H140" s="160">
        <v>2735.76</v>
      </c>
      <c r="I140" s="161">
        <f>ROUND(E140*H140,2)</f>
        <v>677.1</v>
      </c>
      <c r="J140" s="160">
        <v>2619.2399999999998</v>
      </c>
      <c r="K140" s="161">
        <f>ROUND(E140*J140,2)</f>
        <v>648.26</v>
      </c>
      <c r="L140" s="161">
        <v>12</v>
      </c>
      <c r="M140" s="161">
        <f>G140*(1+L140/100)</f>
        <v>0</v>
      </c>
      <c r="N140" s="159">
        <v>2.5</v>
      </c>
      <c r="O140" s="159">
        <f>ROUND(E140*N140,2)</f>
        <v>0.62</v>
      </c>
      <c r="P140" s="159">
        <v>0</v>
      </c>
      <c r="Q140" s="159">
        <f>ROUND(E140*P140,2)</f>
        <v>0</v>
      </c>
      <c r="R140" s="161"/>
      <c r="S140" s="161" t="s">
        <v>1498</v>
      </c>
      <c r="T140" s="162" t="s">
        <v>1498</v>
      </c>
      <c r="U140" s="145">
        <v>5.33</v>
      </c>
      <c r="V140" s="145">
        <f>ROUND(E140*U140,2)</f>
        <v>1.32</v>
      </c>
      <c r="W140" s="145"/>
      <c r="X140" s="145" t="s">
        <v>1499</v>
      </c>
      <c r="Y140" s="145" t="s">
        <v>1500</v>
      </c>
      <c r="Z140" s="135"/>
      <c r="AA140" s="135"/>
      <c r="AB140" s="135"/>
      <c r="AC140" s="135"/>
      <c r="AD140" s="135"/>
      <c r="AE140" s="135"/>
      <c r="AF140" s="135"/>
      <c r="AG140" s="135" t="s">
        <v>1501</v>
      </c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</row>
    <row r="141" spans="1:60" ht="22.5" outlineLevel="2">
      <c r="A141" s="142"/>
      <c r="B141" s="143"/>
      <c r="C141" s="173" t="s">
        <v>1652</v>
      </c>
      <c r="D141" s="146"/>
      <c r="E141" s="147">
        <v>0.25</v>
      </c>
      <c r="F141" s="145"/>
      <c r="G141" s="145"/>
      <c r="H141" s="145"/>
      <c r="I141" s="145"/>
      <c r="J141" s="145"/>
      <c r="K141" s="145"/>
      <c r="L141" s="145"/>
      <c r="M141" s="145"/>
      <c r="N141" s="144"/>
      <c r="O141" s="144"/>
      <c r="P141" s="144"/>
      <c r="Q141" s="144"/>
      <c r="R141" s="145"/>
      <c r="S141" s="145"/>
      <c r="T141" s="145"/>
      <c r="U141" s="145"/>
      <c r="V141" s="145"/>
      <c r="W141" s="145"/>
      <c r="X141" s="145"/>
      <c r="Y141" s="145"/>
      <c r="Z141" s="135"/>
      <c r="AA141" s="135"/>
      <c r="AB141" s="135"/>
      <c r="AC141" s="135"/>
      <c r="AD141" s="135"/>
      <c r="AE141" s="135"/>
      <c r="AF141" s="135"/>
      <c r="AG141" s="135" t="s">
        <v>1503</v>
      </c>
      <c r="AH141" s="135">
        <v>0</v>
      </c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</row>
    <row r="142" spans="1:60" ht="22.5" outlineLevel="1">
      <c r="A142" s="156">
        <v>38</v>
      </c>
      <c r="B142" s="157" t="s">
        <v>1653</v>
      </c>
      <c r="C142" s="172" t="s">
        <v>1654</v>
      </c>
      <c r="D142" s="158" t="s">
        <v>1517</v>
      </c>
      <c r="E142" s="159">
        <v>85.64</v>
      </c>
      <c r="F142" s="160"/>
      <c r="G142" s="161">
        <f>ROUND(E142*F142,2)</f>
        <v>0</v>
      </c>
      <c r="H142" s="160">
        <v>304.97000000000003</v>
      </c>
      <c r="I142" s="161">
        <f>ROUND(E142*H142,2)</f>
        <v>26117.63</v>
      </c>
      <c r="J142" s="160">
        <v>210.03</v>
      </c>
      <c r="K142" s="161">
        <f>ROUND(E142*J142,2)</f>
        <v>17986.97</v>
      </c>
      <c r="L142" s="161">
        <v>12</v>
      </c>
      <c r="M142" s="161">
        <f>G142*(1+L142/100)</f>
        <v>0</v>
      </c>
      <c r="N142" s="159">
        <v>2.93E-2</v>
      </c>
      <c r="O142" s="159">
        <f>ROUND(E142*N142,2)</f>
        <v>2.5099999999999998</v>
      </c>
      <c r="P142" s="159">
        <v>0</v>
      </c>
      <c r="Q142" s="159">
        <f>ROUND(E142*P142,2)</f>
        <v>0</v>
      </c>
      <c r="R142" s="161"/>
      <c r="S142" s="161" t="s">
        <v>1498</v>
      </c>
      <c r="T142" s="162" t="s">
        <v>1498</v>
      </c>
      <c r="U142" s="145">
        <v>0.38750000000000001</v>
      </c>
      <c r="V142" s="145">
        <f>ROUND(E142*U142,2)</f>
        <v>33.19</v>
      </c>
      <c r="W142" s="145"/>
      <c r="X142" s="145" t="s">
        <v>1499</v>
      </c>
      <c r="Y142" s="145" t="s">
        <v>1500</v>
      </c>
      <c r="Z142" s="135"/>
      <c r="AA142" s="135"/>
      <c r="AB142" s="135"/>
      <c r="AC142" s="135"/>
      <c r="AD142" s="135"/>
      <c r="AE142" s="135"/>
      <c r="AF142" s="135"/>
      <c r="AG142" s="135" t="s">
        <v>1501</v>
      </c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135"/>
      <c r="AV142" s="135"/>
      <c r="AW142" s="135"/>
      <c r="AX142" s="135"/>
      <c r="AY142" s="135"/>
      <c r="AZ142" s="135"/>
      <c r="BA142" s="135"/>
      <c r="BB142" s="135"/>
      <c r="BC142" s="135"/>
      <c r="BD142" s="135"/>
      <c r="BE142" s="135"/>
      <c r="BF142" s="135"/>
      <c r="BG142" s="135"/>
      <c r="BH142" s="135"/>
    </row>
    <row r="143" spans="1:60" outlineLevel="2">
      <c r="A143" s="142"/>
      <c r="B143" s="143"/>
      <c r="C143" s="173" t="s">
        <v>1655</v>
      </c>
      <c r="D143" s="146"/>
      <c r="E143" s="147"/>
      <c r="F143" s="145"/>
      <c r="G143" s="145"/>
      <c r="H143" s="145"/>
      <c r="I143" s="145"/>
      <c r="J143" s="145"/>
      <c r="K143" s="145"/>
      <c r="L143" s="145"/>
      <c r="M143" s="145"/>
      <c r="N143" s="144"/>
      <c r="O143" s="144"/>
      <c r="P143" s="144"/>
      <c r="Q143" s="144"/>
      <c r="R143" s="145"/>
      <c r="S143" s="145"/>
      <c r="T143" s="145"/>
      <c r="U143" s="145"/>
      <c r="V143" s="145"/>
      <c r="W143" s="145"/>
      <c r="X143" s="145"/>
      <c r="Y143" s="145"/>
      <c r="Z143" s="135"/>
      <c r="AA143" s="135"/>
      <c r="AB143" s="135"/>
      <c r="AC143" s="135"/>
      <c r="AD143" s="135"/>
      <c r="AE143" s="135"/>
      <c r="AF143" s="135"/>
      <c r="AG143" s="135" t="s">
        <v>1503</v>
      </c>
      <c r="AH143" s="135">
        <v>0</v>
      </c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135"/>
      <c r="AV143" s="135"/>
      <c r="AW143" s="135"/>
      <c r="AX143" s="135"/>
      <c r="AY143" s="135"/>
      <c r="AZ143" s="135"/>
      <c r="BA143" s="135"/>
      <c r="BB143" s="135"/>
      <c r="BC143" s="135"/>
      <c r="BD143" s="135"/>
      <c r="BE143" s="135"/>
      <c r="BF143" s="135"/>
      <c r="BG143" s="135"/>
      <c r="BH143" s="135"/>
    </row>
    <row r="144" spans="1:60" outlineLevel="3">
      <c r="A144" s="142"/>
      <c r="B144" s="143"/>
      <c r="C144" s="173" t="s">
        <v>1656</v>
      </c>
      <c r="D144" s="146"/>
      <c r="E144" s="147">
        <v>79.989999999999995</v>
      </c>
      <c r="F144" s="145"/>
      <c r="G144" s="145"/>
      <c r="H144" s="145"/>
      <c r="I144" s="145"/>
      <c r="J144" s="145"/>
      <c r="K144" s="145"/>
      <c r="L144" s="145"/>
      <c r="M144" s="145"/>
      <c r="N144" s="144"/>
      <c r="O144" s="144"/>
      <c r="P144" s="144"/>
      <c r="Q144" s="144"/>
      <c r="R144" s="145"/>
      <c r="S144" s="145"/>
      <c r="T144" s="145"/>
      <c r="U144" s="145"/>
      <c r="V144" s="145"/>
      <c r="W144" s="145"/>
      <c r="X144" s="145"/>
      <c r="Y144" s="145"/>
      <c r="Z144" s="135"/>
      <c r="AA144" s="135"/>
      <c r="AB144" s="135"/>
      <c r="AC144" s="135"/>
      <c r="AD144" s="135"/>
      <c r="AE144" s="135"/>
      <c r="AF144" s="135"/>
      <c r="AG144" s="135" t="s">
        <v>1503</v>
      </c>
      <c r="AH144" s="135">
        <v>0</v>
      </c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135"/>
      <c r="AV144" s="135"/>
      <c r="AW144" s="135"/>
      <c r="AX144" s="135"/>
      <c r="AY144" s="135"/>
      <c r="AZ144" s="135"/>
      <c r="BA144" s="135"/>
      <c r="BB144" s="135"/>
      <c r="BC144" s="135"/>
      <c r="BD144" s="135"/>
      <c r="BE144" s="135"/>
      <c r="BF144" s="135"/>
      <c r="BG144" s="135"/>
      <c r="BH144" s="135"/>
    </row>
    <row r="145" spans="1:60" outlineLevel="3">
      <c r="A145" s="142"/>
      <c r="B145" s="143"/>
      <c r="C145" s="173" t="s">
        <v>1657</v>
      </c>
      <c r="D145" s="146"/>
      <c r="E145" s="147">
        <v>5.65</v>
      </c>
      <c r="F145" s="145"/>
      <c r="G145" s="145"/>
      <c r="H145" s="145"/>
      <c r="I145" s="145"/>
      <c r="J145" s="145"/>
      <c r="K145" s="145"/>
      <c r="L145" s="145"/>
      <c r="M145" s="145"/>
      <c r="N145" s="144"/>
      <c r="O145" s="144"/>
      <c r="P145" s="144"/>
      <c r="Q145" s="144"/>
      <c r="R145" s="145"/>
      <c r="S145" s="145"/>
      <c r="T145" s="145"/>
      <c r="U145" s="145"/>
      <c r="V145" s="145"/>
      <c r="W145" s="145"/>
      <c r="X145" s="145"/>
      <c r="Y145" s="145"/>
      <c r="Z145" s="135"/>
      <c r="AA145" s="135"/>
      <c r="AB145" s="135"/>
      <c r="AC145" s="135"/>
      <c r="AD145" s="135"/>
      <c r="AE145" s="135"/>
      <c r="AF145" s="135"/>
      <c r="AG145" s="135" t="s">
        <v>1503</v>
      </c>
      <c r="AH145" s="135">
        <v>0</v>
      </c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135"/>
      <c r="AV145" s="135"/>
      <c r="AW145" s="135"/>
      <c r="AX145" s="135"/>
      <c r="AY145" s="135"/>
      <c r="AZ145" s="135"/>
      <c r="BA145" s="135"/>
      <c r="BB145" s="135"/>
      <c r="BC145" s="135"/>
      <c r="BD145" s="135"/>
      <c r="BE145" s="135"/>
      <c r="BF145" s="135"/>
      <c r="BG145" s="135"/>
      <c r="BH145" s="135"/>
    </row>
    <row r="146" spans="1:60" ht="22.5" outlineLevel="1">
      <c r="A146" s="156">
        <v>39</v>
      </c>
      <c r="B146" s="157" t="s">
        <v>1658</v>
      </c>
      <c r="C146" s="172" t="s">
        <v>1659</v>
      </c>
      <c r="D146" s="158" t="s">
        <v>1517</v>
      </c>
      <c r="E146" s="159">
        <v>3.97</v>
      </c>
      <c r="F146" s="160"/>
      <c r="G146" s="161">
        <f>ROUND(E146*F146,2)</f>
        <v>0</v>
      </c>
      <c r="H146" s="160">
        <v>491.79</v>
      </c>
      <c r="I146" s="161">
        <f>ROUND(E146*H146,2)</f>
        <v>1952.41</v>
      </c>
      <c r="J146" s="160">
        <v>226.21</v>
      </c>
      <c r="K146" s="161">
        <f>ROUND(E146*J146,2)</f>
        <v>898.05</v>
      </c>
      <c r="L146" s="161">
        <v>12</v>
      </c>
      <c r="M146" s="161">
        <f>G146*(1+L146/100)</f>
        <v>0</v>
      </c>
      <c r="N146" s="159">
        <v>4.8719999999999999E-2</v>
      </c>
      <c r="O146" s="159">
        <f>ROUND(E146*N146,2)</f>
        <v>0.19</v>
      </c>
      <c r="P146" s="159">
        <v>0</v>
      </c>
      <c r="Q146" s="159">
        <f>ROUND(E146*P146,2)</f>
        <v>0</v>
      </c>
      <c r="R146" s="161"/>
      <c r="S146" s="161" t="s">
        <v>1498</v>
      </c>
      <c r="T146" s="162" t="s">
        <v>1498</v>
      </c>
      <c r="U146" s="145">
        <v>0.41849999999999998</v>
      </c>
      <c r="V146" s="145">
        <f>ROUND(E146*U146,2)</f>
        <v>1.66</v>
      </c>
      <c r="W146" s="145"/>
      <c r="X146" s="145" t="s">
        <v>1499</v>
      </c>
      <c r="Y146" s="145" t="s">
        <v>1500</v>
      </c>
      <c r="Z146" s="135"/>
      <c r="AA146" s="135"/>
      <c r="AB146" s="135"/>
      <c r="AC146" s="135"/>
      <c r="AD146" s="135"/>
      <c r="AE146" s="135"/>
      <c r="AF146" s="135"/>
      <c r="AG146" s="135" t="s">
        <v>1501</v>
      </c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135"/>
      <c r="AV146" s="135"/>
      <c r="AW146" s="135"/>
      <c r="AX146" s="135"/>
      <c r="AY146" s="135"/>
      <c r="AZ146" s="135"/>
      <c r="BA146" s="135"/>
      <c r="BB146" s="135"/>
      <c r="BC146" s="135"/>
      <c r="BD146" s="135"/>
      <c r="BE146" s="135"/>
      <c r="BF146" s="135"/>
      <c r="BG146" s="135"/>
      <c r="BH146" s="135"/>
    </row>
    <row r="147" spans="1:60" outlineLevel="2">
      <c r="A147" s="142"/>
      <c r="B147" s="143"/>
      <c r="C147" s="173" t="s">
        <v>1655</v>
      </c>
      <c r="D147" s="146"/>
      <c r="E147" s="147"/>
      <c r="F147" s="145"/>
      <c r="G147" s="145"/>
      <c r="H147" s="145"/>
      <c r="I147" s="145"/>
      <c r="J147" s="145"/>
      <c r="K147" s="145"/>
      <c r="L147" s="145"/>
      <c r="M147" s="145"/>
      <c r="N147" s="144"/>
      <c r="O147" s="144"/>
      <c r="P147" s="144"/>
      <c r="Q147" s="144"/>
      <c r="R147" s="145"/>
      <c r="S147" s="145"/>
      <c r="T147" s="145"/>
      <c r="U147" s="145"/>
      <c r="V147" s="145"/>
      <c r="W147" s="145"/>
      <c r="X147" s="145"/>
      <c r="Y147" s="145"/>
      <c r="Z147" s="135"/>
      <c r="AA147" s="135"/>
      <c r="AB147" s="135"/>
      <c r="AC147" s="135"/>
      <c r="AD147" s="135"/>
      <c r="AE147" s="135"/>
      <c r="AF147" s="135"/>
      <c r="AG147" s="135" t="s">
        <v>1503</v>
      </c>
      <c r="AH147" s="135">
        <v>0</v>
      </c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135"/>
      <c r="AV147" s="135"/>
      <c r="AW147" s="135"/>
      <c r="AX147" s="135"/>
      <c r="AY147" s="135"/>
      <c r="AZ147" s="135"/>
      <c r="BA147" s="135"/>
      <c r="BB147" s="135"/>
      <c r="BC147" s="135"/>
      <c r="BD147" s="135"/>
      <c r="BE147" s="135"/>
      <c r="BF147" s="135"/>
      <c r="BG147" s="135"/>
      <c r="BH147" s="135"/>
    </row>
    <row r="148" spans="1:60" outlineLevel="3">
      <c r="A148" s="142"/>
      <c r="B148" s="143"/>
      <c r="C148" s="173" t="s">
        <v>1660</v>
      </c>
      <c r="D148" s="146"/>
      <c r="E148" s="147">
        <v>3.97</v>
      </c>
      <c r="F148" s="145"/>
      <c r="G148" s="145"/>
      <c r="H148" s="145"/>
      <c r="I148" s="145"/>
      <c r="J148" s="145"/>
      <c r="K148" s="145"/>
      <c r="L148" s="145"/>
      <c r="M148" s="145"/>
      <c r="N148" s="144"/>
      <c r="O148" s="144"/>
      <c r="P148" s="144"/>
      <c r="Q148" s="144"/>
      <c r="R148" s="145"/>
      <c r="S148" s="145"/>
      <c r="T148" s="145"/>
      <c r="U148" s="145"/>
      <c r="V148" s="145"/>
      <c r="W148" s="145"/>
      <c r="X148" s="145"/>
      <c r="Y148" s="145"/>
      <c r="Z148" s="135"/>
      <c r="AA148" s="135"/>
      <c r="AB148" s="135"/>
      <c r="AC148" s="135"/>
      <c r="AD148" s="135"/>
      <c r="AE148" s="135"/>
      <c r="AF148" s="135"/>
      <c r="AG148" s="135" t="s">
        <v>1503</v>
      </c>
      <c r="AH148" s="135">
        <v>0</v>
      </c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135"/>
      <c r="AV148" s="135"/>
      <c r="AW148" s="135"/>
      <c r="AX148" s="135"/>
      <c r="AY148" s="135"/>
      <c r="AZ148" s="135"/>
      <c r="BA148" s="135"/>
      <c r="BB148" s="135"/>
      <c r="BC148" s="135"/>
      <c r="BD148" s="135"/>
      <c r="BE148" s="135"/>
      <c r="BF148" s="135"/>
      <c r="BG148" s="135"/>
      <c r="BH148" s="135"/>
    </row>
    <row r="149" spans="1:60" outlineLevel="1">
      <c r="A149" s="156">
        <v>40</v>
      </c>
      <c r="B149" s="157" t="s">
        <v>1661</v>
      </c>
      <c r="C149" s="172" t="s">
        <v>1662</v>
      </c>
      <c r="D149" s="158" t="s">
        <v>1517</v>
      </c>
      <c r="E149" s="159">
        <v>2.1713</v>
      </c>
      <c r="F149" s="160"/>
      <c r="G149" s="161">
        <f>ROUND(E149*F149,2)</f>
        <v>0</v>
      </c>
      <c r="H149" s="160">
        <v>669.31</v>
      </c>
      <c r="I149" s="161">
        <f>ROUND(E149*H149,2)</f>
        <v>1453.27</v>
      </c>
      <c r="J149" s="160">
        <v>383.69</v>
      </c>
      <c r="K149" s="161">
        <f>ROUND(E149*J149,2)</f>
        <v>833.11</v>
      </c>
      <c r="L149" s="161">
        <v>12</v>
      </c>
      <c r="M149" s="161">
        <f>G149*(1+L149/100)</f>
        <v>0</v>
      </c>
      <c r="N149" s="159">
        <v>6.1420000000000002E-2</v>
      </c>
      <c r="O149" s="159">
        <f>ROUND(E149*N149,2)</f>
        <v>0.13</v>
      </c>
      <c r="P149" s="159">
        <v>0</v>
      </c>
      <c r="Q149" s="159">
        <f>ROUND(E149*P149,2)</f>
        <v>0</v>
      </c>
      <c r="R149" s="161"/>
      <c r="S149" s="161" t="s">
        <v>1498</v>
      </c>
      <c r="T149" s="162" t="s">
        <v>1498</v>
      </c>
      <c r="U149" s="145">
        <v>0.69599999999999995</v>
      </c>
      <c r="V149" s="145">
        <f>ROUND(E149*U149,2)</f>
        <v>1.51</v>
      </c>
      <c r="W149" s="145"/>
      <c r="X149" s="145" t="s">
        <v>1499</v>
      </c>
      <c r="Y149" s="145" t="s">
        <v>1500</v>
      </c>
      <c r="Z149" s="135"/>
      <c r="AA149" s="135"/>
      <c r="AB149" s="135"/>
      <c r="AC149" s="135"/>
      <c r="AD149" s="135"/>
      <c r="AE149" s="135"/>
      <c r="AF149" s="135"/>
      <c r="AG149" s="135" t="s">
        <v>1501</v>
      </c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135"/>
      <c r="AV149" s="135"/>
      <c r="AW149" s="135"/>
      <c r="AX149" s="135"/>
      <c r="AY149" s="135"/>
      <c r="AZ149" s="135"/>
      <c r="BA149" s="135"/>
      <c r="BB149" s="135"/>
      <c r="BC149" s="135"/>
      <c r="BD149" s="135"/>
      <c r="BE149" s="135"/>
      <c r="BF149" s="135"/>
      <c r="BG149" s="135"/>
      <c r="BH149" s="135"/>
    </row>
    <row r="150" spans="1:60" ht="33.75" outlineLevel="2">
      <c r="A150" s="142"/>
      <c r="B150" s="143"/>
      <c r="C150" s="587" t="s">
        <v>1663</v>
      </c>
      <c r="D150" s="588"/>
      <c r="E150" s="588"/>
      <c r="F150" s="588"/>
      <c r="G150" s="588"/>
      <c r="H150" s="145"/>
      <c r="I150" s="145"/>
      <c r="J150" s="145"/>
      <c r="K150" s="145"/>
      <c r="L150" s="145"/>
      <c r="M150" s="145"/>
      <c r="N150" s="144"/>
      <c r="O150" s="144"/>
      <c r="P150" s="144"/>
      <c r="Q150" s="144"/>
      <c r="R150" s="145"/>
      <c r="S150" s="145"/>
      <c r="T150" s="145"/>
      <c r="U150" s="145"/>
      <c r="V150" s="145"/>
      <c r="W150" s="145"/>
      <c r="X150" s="145"/>
      <c r="Y150" s="145"/>
      <c r="Z150" s="135"/>
      <c r="AA150" s="135"/>
      <c r="AB150" s="135"/>
      <c r="AC150" s="135"/>
      <c r="AD150" s="135"/>
      <c r="AE150" s="135"/>
      <c r="AF150" s="135"/>
      <c r="AG150" s="135" t="s">
        <v>1510</v>
      </c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135"/>
      <c r="AV150" s="135"/>
      <c r="AW150" s="135"/>
      <c r="AX150" s="135"/>
      <c r="AY150" s="135"/>
      <c r="AZ150" s="135"/>
      <c r="BA150" s="163" t="str">
        <f>C150</f>
        <v>Položka je určena pro vyrovnávací potěr ze směsi provedený v pásu na zdivu jako podklad např. pod izolaci, na parapetech z prefabrikovaných dílců pod oplechování apod., vodorovný nebo ve spádu do 15 st., hlazený dřevěným hladítkem.</v>
      </c>
      <c r="BB150" s="135"/>
      <c r="BC150" s="135"/>
      <c r="BD150" s="135"/>
      <c r="BE150" s="135"/>
      <c r="BF150" s="135"/>
      <c r="BG150" s="135"/>
      <c r="BH150" s="135"/>
    </row>
    <row r="151" spans="1:60" outlineLevel="2">
      <c r="A151" s="142"/>
      <c r="B151" s="143"/>
      <c r="C151" s="173" t="s">
        <v>1664</v>
      </c>
      <c r="D151" s="146"/>
      <c r="E151" s="147">
        <v>0.77</v>
      </c>
      <c r="F151" s="145"/>
      <c r="G151" s="145"/>
      <c r="H151" s="145"/>
      <c r="I151" s="145"/>
      <c r="J151" s="145"/>
      <c r="K151" s="145"/>
      <c r="L151" s="145"/>
      <c r="M151" s="145"/>
      <c r="N151" s="144"/>
      <c r="O151" s="144"/>
      <c r="P151" s="144"/>
      <c r="Q151" s="144"/>
      <c r="R151" s="145"/>
      <c r="S151" s="145"/>
      <c r="T151" s="145"/>
      <c r="U151" s="145"/>
      <c r="V151" s="145"/>
      <c r="W151" s="145"/>
      <c r="X151" s="145"/>
      <c r="Y151" s="145"/>
      <c r="Z151" s="135"/>
      <c r="AA151" s="135"/>
      <c r="AB151" s="135"/>
      <c r="AC151" s="135"/>
      <c r="AD151" s="135"/>
      <c r="AE151" s="135"/>
      <c r="AF151" s="135"/>
      <c r="AG151" s="135" t="s">
        <v>1503</v>
      </c>
      <c r="AH151" s="135">
        <v>0</v>
      </c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135"/>
      <c r="AV151" s="135"/>
      <c r="AW151" s="135"/>
      <c r="AX151" s="135"/>
      <c r="AY151" s="135"/>
      <c r="AZ151" s="135"/>
      <c r="BA151" s="135"/>
      <c r="BB151" s="135"/>
      <c r="BC151" s="135"/>
      <c r="BD151" s="135"/>
      <c r="BE151" s="135"/>
      <c r="BF151" s="135"/>
      <c r="BG151" s="135"/>
      <c r="BH151" s="135"/>
    </row>
    <row r="152" spans="1:60" outlineLevel="3">
      <c r="A152" s="142"/>
      <c r="B152" s="143"/>
      <c r="C152" s="173" t="s">
        <v>1665</v>
      </c>
      <c r="D152" s="146"/>
      <c r="E152" s="147">
        <v>1.4</v>
      </c>
      <c r="F152" s="145"/>
      <c r="G152" s="145"/>
      <c r="H152" s="145"/>
      <c r="I152" s="145"/>
      <c r="J152" s="145"/>
      <c r="K152" s="145"/>
      <c r="L152" s="145"/>
      <c r="M152" s="145"/>
      <c r="N152" s="144"/>
      <c r="O152" s="144"/>
      <c r="P152" s="144"/>
      <c r="Q152" s="144"/>
      <c r="R152" s="145"/>
      <c r="S152" s="145"/>
      <c r="T152" s="145"/>
      <c r="U152" s="145"/>
      <c r="V152" s="145"/>
      <c r="W152" s="145"/>
      <c r="X152" s="145"/>
      <c r="Y152" s="145"/>
      <c r="Z152" s="135"/>
      <c r="AA152" s="135"/>
      <c r="AB152" s="135"/>
      <c r="AC152" s="135"/>
      <c r="AD152" s="135"/>
      <c r="AE152" s="135"/>
      <c r="AF152" s="135"/>
      <c r="AG152" s="135" t="s">
        <v>1503</v>
      </c>
      <c r="AH152" s="135">
        <v>0</v>
      </c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135"/>
      <c r="AV152" s="135"/>
      <c r="AW152" s="135"/>
      <c r="AX152" s="135"/>
      <c r="AY152" s="135"/>
      <c r="AZ152" s="135"/>
      <c r="BA152" s="135"/>
      <c r="BB152" s="135"/>
      <c r="BC152" s="135"/>
      <c r="BD152" s="135"/>
      <c r="BE152" s="135"/>
      <c r="BF152" s="135"/>
      <c r="BG152" s="135"/>
      <c r="BH152" s="135"/>
    </row>
    <row r="153" spans="1:60">
      <c r="A153" s="149" t="s">
        <v>1493</v>
      </c>
      <c r="B153" s="150" t="s">
        <v>1433</v>
      </c>
      <c r="C153" s="171" t="s">
        <v>1434</v>
      </c>
      <c r="D153" s="151"/>
      <c r="E153" s="152"/>
      <c r="F153" s="153"/>
      <c r="G153" s="153">
        <f>SUMIF(AG154:AG161,"&lt;&gt;NOR",G154:G161)</f>
        <v>0</v>
      </c>
      <c r="H153" s="153"/>
      <c r="I153" s="153">
        <f>SUM(I154:I161)</f>
        <v>19622.22</v>
      </c>
      <c r="J153" s="153"/>
      <c r="K153" s="153">
        <f>SUM(K154:K161)</f>
        <v>10337.779999999999</v>
      </c>
      <c r="L153" s="153"/>
      <c r="M153" s="153">
        <f>SUM(M154:M161)</f>
        <v>0</v>
      </c>
      <c r="N153" s="152"/>
      <c r="O153" s="152">
        <f>SUM(O154:O161)</f>
        <v>0.60000000000000009</v>
      </c>
      <c r="P153" s="152"/>
      <c r="Q153" s="152">
        <f>SUM(Q154:Q161)</f>
        <v>0</v>
      </c>
      <c r="R153" s="153"/>
      <c r="S153" s="153"/>
      <c r="T153" s="154"/>
      <c r="U153" s="148"/>
      <c r="V153" s="148">
        <f>SUM(V154:V161)</f>
        <v>18.87</v>
      </c>
      <c r="W153" s="148"/>
      <c r="X153" s="148"/>
      <c r="Y153" s="148"/>
      <c r="AG153" t="s">
        <v>1494</v>
      </c>
    </row>
    <row r="154" spans="1:60" outlineLevel="1">
      <c r="A154" s="156">
        <v>41</v>
      </c>
      <c r="B154" s="157" t="s">
        <v>1666</v>
      </c>
      <c r="C154" s="172" t="s">
        <v>1667</v>
      </c>
      <c r="D154" s="158" t="s">
        <v>1497</v>
      </c>
      <c r="E154" s="159">
        <v>1</v>
      </c>
      <c r="F154" s="160"/>
      <c r="G154" s="161">
        <f>ROUND(E154*F154,2)</f>
        <v>0</v>
      </c>
      <c r="H154" s="160">
        <v>136.1</v>
      </c>
      <c r="I154" s="161">
        <f>ROUND(E154*H154,2)</f>
        <v>136.1</v>
      </c>
      <c r="J154" s="160">
        <v>1148.9000000000001</v>
      </c>
      <c r="K154" s="161">
        <f>ROUND(E154*J154,2)</f>
        <v>1148.9000000000001</v>
      </c>
      <c r="L154" s="161">
        <v>12</v>
      </c>
      <c r="M154" s="161">
        <f>G154*(1+L154/100)</f>
        <v>0</v>
      </c>
      <c r="N154" s="159">
        <v>5.4109999999999998E-2</v>
      </c>
      <c r="O154" s="159">
        <f>ROUND(E154*N154,2)</f>
        <v>0.05</v>
      </c>
      <c r="P154" s="159">
        <v>0</v>
      </c>
      <c r="Q154" s="159">
        <f>ROUND(E154*P154,2)</f>
        <v>0</v>
      </c>
      <c r="R154" s="161"/>
      <c r="S154" s="161" t="s">
        <v>1498</v>
      </c>
      <c r="T154" s="162" t="s">
        <v>1498</v>
      </c>
      <c r="U154" s="145">
        <v>2.097</v>
      </c>
      <c r="V154" s="145">
        <f>ROUND(E154*U154,2)</f>
        <v>2.1</v>
      </c>
      <c r="W154" s="145"/>
      <c r="X154" s="145" t="s">
        <v>1499</v>
      </c>
      <c r="Y154" s="145" t="s">
        <v>1500</v>
      </c>
      <c r="Z154" s="135"/>
      <c r="AA154" s="135"/>
      <c r="AB154" s="135"/>
      <c r="AC154" s="135"/>
      <c r="AD154" s="135"/>
      <c r="AE154" s="135"/>
      <c r="AF154" s="135"/>
      <c r="AG154" s="135" t="s">
        <v>1501</v>
      </c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5"/>
      <c r="AX154" s="135"/>
      <c r="AY154" s="135"/>
      <c r="AZ154" s="135"/>
      <c r="BA154" s="135"/>
      <c r="BB154" s="135"/>
      <c r="BC154" s="135"/>
      <c r="BD154" s="135"/>
      <c r="BE154" s="135"/>
      <c r="BF154" s="135"/>
      <c r="BG154" s="135"/>
      <c r="BH154" s="135"/>
    </row>
    <row r="155" spans="1:60" outlineLevel="2">
      <c r="A155" s="142"/>
      <c r="B155" s="143"/>
      <c r="C155" s="173" t="s">
        <v>1668</v>
      </c>
      <c r="D155" s="146"/>
      <c r="E155" s="147">
        <v>1</v>
      </c>
      <c r="F155" s="145"/>
      <c r="G155" s="145"/>
      <c r="H155" s="145"/>
      <c r="I155" s="145"/>
      <c r="J155" s="145"/>
      <c r="K155" s="145"/>
      <c r="L155" s="145"/>
      <c r="M155" s="145"/>
      <c r="N155" s="144"/>
      <c r="O155" s="144"/>
      <c r="P155" s="144"/>
      <c r="Q155" s="144"/>
      <c r="R155" s="145"/>
      <c r="S155" s="145"/>
      <c r="T155" s="145"/>
      <c r="U155" s="145"/>
      <c r="V155" s="145"/>
      <c r="W155" s="145"/>
      <c r="X155" s="145"/>
      <c r="Y155" s="145"/>
      <c r="Z155" s="135"/>
      <c r="AA155" s="135"/>
      <c r="AB155" s="135"/>
      <c r="AC155" s="135"/>
      <c r="AD155" s="135"/>
      <c r="AE155" s="135"/>
      <c r="AF155" s="135"/>
      <c r="AG155" s="135" t="s">
        <v>1503</v>
      </c>
      <c r="AH155" s="135">
        <v>0</v>
      </c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135"/>
      <c r="AV155" s="135"/>
      <c r="AW155" s="135"/>
      <c r="AX155" s="135"/>
      <c r="AY155" s="135"/>
      <c r="AZ155" s="135"/>
      <c r="BA155" s="135"/>
      <c r="BB155" s="135"/>
      <c r="BC155" s="135"/>
      <c r="BD155" s="135"/>
      <c r="BE155" s="135"/>
      <c r="BF155" s="135"/>
      <c r="BG155" s="135"/>
      <c r="BH155" s="135"/>
    </row>
    <row r="156" spans="1:60" ht="22.5" outlineLevel="1">
      <c r="A156" s="156">
        <v>42</v>
      </c>
      <c r="B156" s="157" t="s">
        <v>0</v>
      </c>
      <c r="C156" s="172" t="s">
        <v>1</v>
      </c>
      <c r="D156" s="158" t="s">
        <v>1497</v>
      </c>
      <c r="E156" s="159">
        <v>2</v>
      </c>
      <c r="F156" s="160"/>
      <c r="G156" s="161">
        <f>ROUND(E156*F156,2)</f>
        <v>0</v>
      </c>
      <c r="H156" s="160">
        <v>1941.39</v>
      </c>
      <c r="I156" s="161">
        <f>ROUND(E156*H156,2)</f>
        <v>3882.78</v>
      </c>
      <c r="J156" s="160">
        <v>1148.6099999999999</v>
      </c>
      <c r="K156" s="161">
        <f>ROUND(E156*J156,2)</f>
        <v>2297.2199999999998</v>
      </c>
      <c r="L156" s="161">
        <v>12</v>
      </c>
      <c r="M156" s="161">
        <f>G156*(1+L156/100)</f>
        <v>0</v>
      </c>
      <c r="N156" s="159">
        <v>6.5689999999999998E-2</v>
      </c>
      <c r="O156" s="159">
        <f>ROUND(E156*N156,2)</f>
        <v>0.13</v>
      </c>
      <c r="P156" s="159">
        <v>0</v>
      </c>
      <c r="Q156" s="159">
        <f>ROUND(E156*P156,2)</f>
        <v>0</v>
      </c>
      <c r="R156" s="161"/>
      <c r="S156" s="161" t="s">
        <v>1498</v>
      </c>
      <c r="T156" s="162" t="s">
        <v>1498</v>
      </c>
      <c r="U156" s="145">
        <v>2.097</v>
      </c>
      <c r="V156" s="145">
        <f>ROUND(E156*U156,2)</f>
        <v>4.1900000000000004</v>
      </c>
      <c r="W156" s="145"/>
      <c r="X156" s="145" t="s">
        <v>1499</v>
      </c>
      <c r="Y156" s="145" t="s">
        <v>1500</v>
      </c>
      <c r="Z156" s="135"/>
      <c r="AA156" s="135"/>
      <c r="AB156" s="135"/>
      <c r="AC156" s="135"/>
      <c r="AD156" s="135"/>
      <c r="AE156" s="135"/>
      <c r="AF156" s="135"/>
      <c r="AG156" s="135" t="s">
        <v>2</v>
      </c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135"/>
      <c r="AV156" s="135"/>
      <c r="AW156" s="135"/>
      <c r="AX156" s="135"/>
      <c r="AY156" s="135"/>
      <c r="AZ156" s="135"/>
      <c r="BA156" s="135"/>
      <c r="BB156" s="135"/>
      <c r="BC156" s="135"/>
      <c r="BD156" s="135"/>
      <c r="BE156" s="135"/>
      <c r="BF156" s="135"/>
      <c r="BG156" s="135"/>
      <c r="BH156" s="135"/>
    </row>
    <row r="157" spans="1:60" outlineLevel="2">
      <c r="A157" s="142"/>
      <c r="B157" s="143"/>
      <c r="C157" s="173" t="s">
        <v>3</v>
      </c>
      <c r="D157" s="146"/>
      <c r="E157" s="147">
        <v>2</v>
      </c>
      <c r="F157" s="145"/>
      <c r="G157" s="145"/>
      <c r="H157" s="145"/>
      <c r="I157" s="145"/>
      <c r="J157" s="145"/>
      <c r="K157" s="145"/>
      <c r="L157" s="145"/>
      <c r="M157" s="145"/>
      <c r="N157" s="144"/>
      <c r="O157" s="144"/>
      <c r="P157" s="144"/>
      <c r="Q157" s="144"/>
      <c r="R157" s="145"/>
      <c r="S157" s="145"/>
      <c r="T157" s="145"/>
      <c r="U157" s="145"/>
      <c r="V157" s="145"/>
      <c r="W157" s="145"/>
      <c r="X157" s="145"/>
      <c r="Y157" s="145"/>
      <c r="Z157" s="135"/>
      <c r="AA157" s="135"/>
      <c r="AB157" s="135"/>
      <c r="AC157" s="135"/>
      <c r="AD157" s="135"/>
      <c r="AE157" s="135"/>
      <c r="AF157" s="135"/>
      <c r="AG157" s="135" t="s">
        <v>1503</v>
      </c>
      <c r="AH157" s="135">
        <v>0</v>
      </c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5"/>
      <c r="BG157" s="135"/>
      <c r="BH157" s="135"/>
    </row>
    <row r="158" spans="1:60" ht="22.5" outlineLevel="1">
      <c r="A158" s="156">
        <v>43</v>
      </c>
      <c r="B158" s="157" t="s">
        <v>4</v>
      </c>
      <c r="C158" s="172" t="s">
        <v>5</v>
      </c>
      <c r="D158" s="158" t="s">
        <v>1497</v>
      </c>
      <c r="E158" s="159">
        <v>6</v>
      </c>
      <c r="F158" s="160"/>
      <c r="G158" s="161">
        <f>ROUND(E158*F158,2)</f>
        <v>0</v>
      </c>
      <c r="H158" s="160">
        <v>1976.39</v>
      </c>
      <c r="I158" s="161">
        <f>ROUND(E158*H158,2)</f>
        <v>11858.34</v>
      </c>
      <c r="J158" s="160">
        <v>1148.6099999999999</v>
      </c>
      <c r="K158" s="161">
        <f>ROUND(E158*J158,2)</f>
        <v>6891.66</v>
      </c>
      <c r="L158" s="161">
        <v>12</v>
      </c>
      <c r="M158" s="161">
        <f>G158*(1+L158/100)</f>
        <v>0</v>
      </c>
      <c r="N158" s="159">
        <v>6.5970000000000001E-2</v>
      </c>
      <c r="O158" s="159">
        <f>ROUND(E158*N158,2)</f>
        <v>0.4</v>
      </c>
      <c r="P158" s="159">
        <v>0</v>
      </c>
      <c r="Q158" s="159">
        <f>ROUND(E158*P158,2)</f>
        <v>0</v>
      </c>
      <c r="R158" s="161"/>
      <c r="S158" s="161" t="s">
        <v>1498</v>
      </c>
      <c r="T158" s="162" t="s">
        <v>1498</v>
      </c>
      <c r="U158" s="145">
        <v>2.097</v>
      </c>
      <c r="V158" s="145">
        <f>ROUND(E158*U158,2)</f>
        <v>12.58</v>
      </c>
      <c r="W158" s="145"/>
      <c r="X158" s="145" t="s">
        <v>1499</v>
      </c>
      <c r="Y158" s="145" t="s">
        <v>1500</v>
      </c>
      <c r="Z158" s="135"/>
      <c r="AA158" s="135"/>
      <c r="AB158" s="135"/>
      <c r="AC158" s="135"/>
      <c r="AD158" s="135"/>
      <c r="AE158" s="135"/>
      <c r="AF158" s="135"/>
      <c r="AG158" s="135" t="s">
        <v>1501</v>
      </c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5"/>
      <c r="BG158" s="135"/>
      <c r="BH158" s="135"/>
    </row>
    <row r="159" spans="1:60" outlineLevel="2">
      <c r="A159" s="142"/>
      <c r="B159" s="143"/>
      <c r="C159" s="173" t="s">
        <v>6</v>
      </c>
      <c r="D159" s="146"/>
      <c r="E159" s="147">
        <v>6</v>
      </c>
      <c r="F159" s="145"/>
      <c r="G159" s="145"/>
      <c r="H159" s="145"/>
      <c r="I159" s="145"/>
      <c r="J159" s="145"/>
      <c r="K159" s="145"/>
      <c r="L159" s="145"/>
      <c r="M159" s="145"/>
      <c r="N159" s="144"/>
      <c r="O159" s="144"/>
      <c r="P159" s="144"/>
      <c r="Q159" s="144"/>
      <c r="R159" s="145"/>
      <c r="S159" s="145"/>
      <c r="T159" s="145"/>
      <c r="U159" s="145"/>
      <c r="V159" s="145"/>
      <c r="W159" s="145"/>
      <c r="X159" s="145"/>
      <c r="Y159" s="145"/>
      <c r="Z159" s="135"/>
      <c r="AA159" s="135"/>
      <c r="AB159" s="135"/>
      <c r="AC159" s="135"/>
      <c r="AD159" s="135"/>
      <c r="AE159" s="135"/>
      <c r="AF159" s="135"/>
      <c r="AG159" s="135" t="s">
        <v>1503</v>
      </c>
      <c r="AH159" s="135">
        <v>0</v>
      </c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5"/>
      <c r="BG159" s="135"/>
      <c r="BH159" s="135"/>
    </row>
    <row r="160" spans="1:60" outlineLevel="1">
      <c r="A160" s="156">
        <v>44</v>
      </c>
      <c r="B160" s="157" t="s">
        <v>7</v>
      </c>
      <c r="C160" s="172" t="s">
        <v>8</v>
      </c>
      <c r="D160" s="158" t="s">
        <v>1497</v>
      </c>
      <c r="E160" s="159">
        <v>1</v>
      </c>
      <c r="F160" s="160"/>
      <c r="G160" s="161">
        <f>ROUND(E160*F160,2)</f>
        <v>0</v>
      </c>
      <c r="H160" s="160">
        <v>3745</v>
      </c>
      <c r="I160" s="161">
        <f>ROUND(E160*H160,2)</f>
        <v>3745</v>
      </c>
      <c r="J160" s="160">
        <v>0</v>
      </c>
      <c r="K160" s="161">
        <f>ROUND(E160*J160,2)</f>
        <v>0</v>
      </c>
      <c r="L160" s="161">
        <v>12</v>
      </c>
      <c r="M160" s="161">
        <f>G160*(1+L160/100)</f>
        <v>0</v>
      </c>
      <c r="N160" s="159">
        <v>1.84E-2</v>
      </c>
      <c r="O160" s="159">
        <f>ROUND(E160*N160,2)</f>
        <v>0.02</v>
      </c>
      <c r="P160" s="159">
        <v>0</v>
      </c>
      <c r="Q160" s="159">
        <f>ROUND(E160*P160,2)</f>
        <v>0</v>
      </c>
      <c r="R160" s="161" t="s">
        <v>9</v>
      </c>
      <c r="S160" s="161" t="s">
        <v>1498</v>
      </c>
      <c r="T160" s="162" t="s">
        <v>1498</v>
      </c>
      <c r="U160" s="145">
        <v>0</v>
      </c>
      <c r="V160" s="145">
        <f>ROUND(E160*U160,2)</f>
        <v>0</v>
      </c>
      <c r="W160" s="145"/>
      <c r="X160" s="145" t="s">
        <v>10</v>
      </c>
      <c r="Y160" s="145" t="s">
        <v>1500</v>
      </c>
      <c r="Z160" s="135"/>
      <c r="AA160" s="135"/>
      <c r="AB160" s="135"/>
      <c r="AC160" s="135"/>
      <c r="AD160" s="135"/>
      <c r="AE160" s="135"/>
      <c r="AF160" s="135"/>
      <c r="AG160" s="135" t="s">
        <v>11</v>
      </c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5"/>
      <c r="BG160" s="135"/>
      <c r="BH160" s="135"/>
    </row>
    <row r="161" spans="1:60" outlineLevel="2">
      <c r="A161" s="142"/>
      <c r="B161" s="143"/>
      <c r="C161" s="173" t="s">
        <v>1668</v>
      </c>
      <c r="D161" s="146"/>
      <c r="E161" s="147">
        <v>1</v>
      </c>
      <c r="F161" s="145"/>
      <c r="G161" s="145"/>
      <c r="H161" s="145"/>
      <c r="I161" s="145"/>
      <c r="J161" s="145"/>
      <c r="K161" s="145"/>
      <c r="L161" s="145"/>
      <c r="M161" s="145"/>
      <c r="N161" s="144"/>
      <c r="O161" s="144"/>
      <c r="P161" s="144"/>
      <c r="Q161" s="144"/>
      <c r="R161" s="145"/>
      <c r="S161" s="145"/>
      <c r="T161" s="145"/>
      <c r="U161" s="145"/>
      <c r="V161" s="145"/>
      <c r="W161" s="145"/>
      <c r="X161" s="145"/>
      <c r="Y161" s="145"/>
      <c r="Z161" s="135"/>
      <c r="AA161" s="135"/>
      <c r="AB161" s="135"/>
      <c r="AC161" s="135"/>
      <c r="AD161" s="135"/>
      <c r="AE161" s="135"/>
      <c r="AF161" s="135"/>
      <c r="AG161" s="135" t="s">
        <v>1503</v>
      </c>
      <c r="AH161" s="135">
        <v>0</v>
      </c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135"/>
      <c r="AV161" s="135"/>
      <c r="AW161" s="135"/>
      <c r="AX161" s="135"/>
      <c r="AY161" s="135"/>
      <c r="AZ161" s="135"/>
      <c r="BA161" s="135"/>
      <c r="BB161" s="135"/>
      <c r="BC161" s="135"/>
      <c r="BD161" s="135"/>
      <c r="BE161" s="135"/>
      <c r="BF161" s="135"/>
      <c r="BG161" s="135"/>
      <c r="BH161" s="135"/>
    </row>
    <row r="162" spans="1:60">
      <c r="A162" s="149" t="s">
        <v>1493</v>
      </c>
      <c r="B162" s="150" t="s">
        <v>1435</v>
      </c>
      <c r="C162" s="171" t="s">
        <v>1436</v>
      </c>
      <c r="D162" s="151"/>
      <c r="E162" s="152"/>
      <c r="F162" s="153"/>
      <c r="G162" s="153">
        <f>SUMIF(AG163:AG165,"&lt;&gt;NOR",G163:G165)</f>
        <v>0</v>
      </c>
      <c r="H162" s="153"/>
      <c r="I162" s="153">
        <f>SUM(I163:I165)</f>
        <v>5144.4799999999996</v>
      </c>
      <c r="J162" s="153"/>
      <c r="K162" s="153">
        <f>SUM(K163:K165)</f>
        <v>8808.83</v>
      </c>
      <c r="L162" s="153"/>
      <c r="M162" s="153">
        <f>SUM(M163:M165)</f>
        <v>0</v>
      </c>
      <c r="N162" s="152"/>
      <c r="O162" s="152">
        <f>SUM(O163:O165)</f>
        <v>0.12</v>
      </c>
      <c r="P162" s="152"/>
      <c r="Q162" s="152">
        <f>SUM(Q163:Q165)</f>
        <v>0</v>
      </c>
      <c r="R162" s="153"/>
      <c r="S162" s="153"/>
      <c r="T162" s="154"/>
      <c r="U162" s="148"/>
      <c r="V162" s="148">
        <f>SUM(V163:V165)</f>
        <v>17.45</v>
      </c>
      <c r="W162" s="148"/>
      <c r="X162" s="148"/>
      <c r="Y162" s="148"/>
      <c r="AG162" t="s">
        <v>1494</v>
      </c>
    </row>
    <row r="163" spans="1:60" outlineLevel="1">
      <c r="A163" s="156">
        <v>45</v>
      </c>
      <c r="B163" s="157" t="s">
        <v>12</v>
      </c>
      <c r="C163" s="172" t="s">
        <v>13</v>
      </c>
      <c r="D163" s="158" t="s">
        <v>1517</v>
      </c>
      <c r="E163" s="159">
        <v>98.61</v>
      </c>
      <c r="F163" s="160"/>
      <c r="G163" s="161">
        <f>ROUND(E163*F163,2)</f>
        <v>0</v>
      </c>
      <c r="H163" s="160">
        <v>52.17</v>
      </c>
      <c r="I163" s="161">
        <f>ROUND(E163*H163,2)</f>
        <v>5144.4799999999996</v>
      </c>
      <c r="J163" s="160">
        <v>89.33</v>
      </c>
      <c r="K163" s="161">
        <f>ROUND(E163*J163,2)</f>
        <v>8808.83</v>
      </c>
      <c r="L163" s="161">
        <v>12</v>
      </c>
      <c r="M163" s="161">
        <f>G163*(1+L163/100)</f>
        <v>0</v>
      </c>
      <c r="N163" s="159">
        <v>1.2099999999999999E-3</v>
      </c>
      <c r="O163" s="159">
        <f>ROUND(E163*N163,2)</f>
        <v>0.12</v>
      </c>
      <c r="P163" s="159">
        <v>0</v>
      </c>
      <c r="Q163" s="159">
        <f>ROUND(E163*P163,2)</f>
        <v>0</v>
      </c>
      <c r="R163" s="161"/>
      <c r="S163" s="161" t="s">
        <v>1498</v>
      </c>
      <c r="T163" s="162" t="s">
        <v>1498</v>
      </c>
      <c r="U163" s="145">
        <v>0.17699999999999999</v>
      </c>
      <c r="V163" s="145">
        <f>ROUND(E163*U163,2)</f>
        <v>17.45</v>
      </c>
      <c r="W163" s="145"/>
      <c r="X163" s="145" t="s">
        <v>1499</v>
      </c>
      <c r="Y163" s="145" t="s">
        <v>1500</v>
      </c>
      <c r="Z163" s="135"/>
      <c r="AA163" s="135"/>
      <c r="AB163" s="135"/>
      <c r="AC163" s="135"/>
      <c r="AD163" s="135"/>
      <c r="AE163" s="135"/>
      <c r="AF163" s="135"/>
      <c r="AG163" s="135" t="s">
        <v>1501</v>
      </c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5"/>
      <c r="BG163" s="135"/>
      <c r="BH163" s="135"/>
    </row>
    <row r="164" spans="1:60" outlineLevel="2">
      <c r="A164" s="142"/>
      <c r="B164" s="143"/>
      <c r="C164" s="173" t="s">
        <v>14</v>
      </c>
      <c r="D164" s="146"/>
      <c r="E164" s="147">
        <v>89.61</v>
      </c>
      <c r="F164" s="145"/>
      <c r="G164" s="145"/>
      <c r="H164" s="145"/>
      <c r="I164" s="145"/>
      <c r="J164" s="145"/>
      <c r="K164" s="145"/>
      <c r="L164" s="145"/>
      <c r="M164" s="145"/>
      <c r="N164" s="144"/>
      <c r="O164" s="144"/>
      <c r="P164" s="144"/>
      <c r="Q164" s="144"/>
      <c r="R164" s="145"/>
      <c r="S164" s="145"/>
      <c r="T164" s="145"/>
      <c r="U164" s="145"/>
      <c r="V164" s="145"/>
      <c r="W164" s="145"/>
      <c r="X164" s="145"/>
      <c r="Y164" s="145"/>
      <c r="Z164" s="135"/>
      <c r="AA164" s="135"/>
      <c r="AB164" s="135"/>
      <c r="AC164" s="135"/>
      <c r="AD164" s="135"/>
      <c r="AE164" s="135"/>
      <c r="AF164" s="135"/>
      <c r="AG164" s="135" t="s">
        <v>1503</v>
      </c>
      <c r="AH164" s="135">
        <v>0</v>
      </c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5"/>
      <c r="BG164" s="135"/>
      <c r="BH164" s="135"/>
    </row>
    <row r="165" spans="1:60" outlineLevel="3">
      <c r="A165" s="142"/>
      <c r="B165" s="143"/>
      <c r="C165" s="173" t="s">
        <v>15</v>
      </c>
      <c r="D165" s="146"/>
      <c r="E165" s="147">
        <v>9</v>
      </c>
      <c r="F165" s="145"/>
      <c r="G165" s="145"/>
      <c r="H165" s="145"/>
      <c r="I165" s="145"/>
      <c r="J165" s="145"/>
      <c r="K165" s="145"/>
      <c r="L165" s="145"/>
      <c r="M165" s="145"/>
      <c r="N165" s="144"/>
      <c r="O165" s="144"/>
      <c r="P165" s="144"/>
      <c r="Q165" s="144"/>
      <c r="R165" s="145"/>
      <c r="S165" s="145"/>
      <c r="T165" s="145"/>
      <c r="U165" s="145"/>
      <c r="V165" s="145"/>
      <c r="W165" s="145"/>
      <c r="X165" s="145"/>
      <c r="Y165" s="145"/>
      <c r="Z165" s="135"/>
      <c r="AA165" s="135"/>
      <c r="AB165" s="135"/>
      <c r="AC165" s="135"/>
      <c r="AD165" s="135"/>
      <c r="AE165" s="135"/>
      <c r="AF165" s="135"/>
      <c r="AG165" s="135" t="s">
        <v>1503</v>
      </c>
      <c r="AH165" s="135">
        <v>0</v>
      </c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5"/>
      <c r="BG165" s="135"/>
      <c r="BH165" s="135"/>
    </row>
    <row r="166" spans="1:60" ht="25.5">
      <c r="A166" s="149" t="s">
        <v>1493</v>
      </c>
      <c r="B166" s="150" t="s">
        <v>1437</v>
      </c>
      <c r="C166" s="171" t="s">
        <v>1438</v>
      </c>
      <c r="D166" s="151"/>
      <c r="E166" s="152"/>
      <c r="F166" s="153"/>
      <c r="G166" s="153">
        <f>SUMIF(AG167:AG168,"&lt;&gt;NOR",G167:G168)</f>
        <v>0</v>
      </c>
      <c r="H166" s="153"/>
      <c r="I166" s="153">
        <f>SUM(I167:I168)</f>
        <v>204.31</v>
      </c>
      <c r="J166" s="153"/>
      <c r="K166" s="153">
        <f>SUM(K167:K168)</f>
        <v>12520.31</v>
      </c>
      <c r="L166" s="153"/>
      <c r="M166" s="153">
        <f>SUM(M167:M168)</f>
        <v>0</v>
      </c>
      <c r="N166" s="152"/>
      <c r="O166" s="152">
        <f>SUM(O167:O168)</f>
        <v>0</v>
      </c>
      <c r="P166" s="152"/>
      <c r="Q166" s="152">
        <f>SUM(Q167:Q168)</f>
        <v>0</v>
      </c>
      <c r="R166" s="153"/>
      <c r="S166" s="153"/>
      <c r="T166" s="154"/>
      <c r="U166" s="148"/>
      <c r="V166" s="148">
        <f>SUM(V167:V168)</f>
        <v>27.6</v>
      </c>
      <c r="W166" s="148"/>
      <c r="X166" s="148"/>
      <c r="Y166" s="148"/>
      <c r="AG166" t="s">
        <v>1494</v>
      </c>
    </row>
    <row r="167" spans="1:60" outlineLevel="1">
      <c r="A167" s="156">
        <v>46</v>
      </c>
      <c r="B167" s="157" t="s">
        <v>16</v>
      </c>
      <c r="C167" s="172" t="s">
        <v>17</v>
      </c>
      <c r="D167" s="158" t="s">
        <v>1517</v>
      </c>
      <c r="E167" s="159">
        <v>89.61</v>
      </c>
      <c r="F167" s="160"/>
      <c r="G167" s="161">
        <f>ROUND(E167*F167,2)</f>
        <v>0</v>
      </c>
      <c r="H167" s="160">
        <v>2.2799999999999998</v>
      </c>
      <c r="I167" s="161">
        <f>ROUND(E167*H167,2)</f>
        <v>204.31</v>
      </c>
      <c r="J167" s="160">
        <v>139.72</v>
      </c>
      <c r="K167" s="161">
        <f>ROUND(E167*J167,2)</f>
        <v>12520.31</v>
      </c>
      <c r="L167" s="161">
        <v>12</v>
      </c>
      <c r="M167" s="161">
        <f>G167*(1+L167/100)</f>
        <v>0</v>
      </c>
      <c r="N167" s="159">
        <v>4.0000000000000003E-5</v>
      </c>
      <c r="O167" s="159">
        <f>ROUND(E167*N167,2)</f>
        <v>0</v>
      </c>
      <c r="P167" s="159">
        <v>0</v>
      </c>
      <c r="Q167" s="159">
        <f>ROUND(E167*P167,2)</f>
        <v>0</v>
      </c>
      <c r="R167" s="161"/>
      <c r="S167" s="161" t="s">
        <v>1498</v>
      </c>
      <c r="T167" s="162" t="s">
        <v>1498</v>
      </c>
      <c r="U167" s="145">
        <v>0.308</v>
      </c>
      <c r="V167" s="145">
        <f>ROUND(E167*U167,2)</f>
        <v>27.6</v>
      </c>
      <c r="W167" s="145"/>
      <c r="X167" s="145" t="s">
        <v>1499</v>
      </c>
      <c r="Y167" s="145" t="s">
        <v>1500</v>
      </c>
      <c r="Z167" s="135"/>
      <c r="AA167" s="135"/>
      <c r="AB167" s="135"/>
      <c r="AC167" s="135"/>
      <c r="AD167" s="135"/>
      <c r="AE167" s="135"/>
      <c r="AF167" s="135"/>
      <c r="AG167" s="135" t="s">
        <v>1501</v>
      </c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5"/>
      <c r="AW167" s="135"/>
      <c r="AX167" s="135"/>
      <c r="AY167" s="135"/>
      <c r="AZ167" s="135"/>
      <c r="BA167" s="135"/>
      <c r="BB167" s="135"/>
      <c r="BC167" s="135"/>
      <c r="BD167" s="135"/>
      <c r="BE167" s="135"/>
      <c r="BF167" s="135"/>
      <c r="BG167" s="135"/>
      <c r="BH167" s="135"/>
    </row>
    <row r="168" spans="1:60" ht="33.75" outlineLevel="2">
      <c r="A168" s="142"/>
      <c r="B168" s="143"/>
      <c r="C168" s="173" t="s">
        <v>18</v>
      </c>
      <c r="D168" s="146"/>
      <c r="E168" s="147">
        <v>89.61</v>
      </c>
      <c r="F168" s="145"/>
      <c r="G168" s="145"/>
      <c r="H168" s="145"/>
      <c r="I168" s="145"/>
      <c r="J168" s="145"/>
      <c r="K168" s="145"/>
      <c r="L168" s="145"/>
      <c r="M168" s="145"/>
      <c r="N168" s="144"/>
      <c r="O168" s="144"/>
      <c r="P168" s="144"/>
      <c r="Q168" s="144"/>
      <c r="R168" s="145"/>
      <c r="S168" s="145"/>
      <c r="T168" s="145"/>
      <c r="U168" s="145"/>
      <c r="V168" s="145"/>
      <c r="W168" s="145"/>
      <c r="X168" s="145"/>
      <c r="Y168" s="145"/>
      <c r="Z168" s="135"/>
      <c r="AA168" s="135"/>
      <c r="AB168" s="135"/>
      <c r="AC168" s="135"/>
      <c r="AD168" s="135"/>
      <c r="AE168" s="135"/>
      <c r="AF168" s="135"/>
      <c r="AG168" s="135" t="s">
        <v>1503</v>
      </c>
      <c r="AH168" s="135">
        <v>0</v>
      </c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135"/>
      <c r="AV168" s="135"/>
      <c r="AW168" s="135"/>
      <c r="AX168" s="135"/>
      <c r="AY168" s="135"/>
      <c r="AZ168" s="135"/>
      <c r="BA168" s="135"/>
      <c r="BB168" s="135"/>
      <c r="BC168" s="135"/>
      <c r="BD168" s="135"/>
      <c r="BE168" s="135"/>
      <c r="BF168" s="135"/>
      <c r="BG168" s="135"/>
      <c r="BH168" s="135"/>
    </row>
    <row r="169" spans="1:60">
      <c r="A169" s="149" t="s">
        <v>1493</v>
      </c>
      <c r="B169" s="150" t="s">
        <v>1439</v>
      </c>
      <c r="C169" s="171" t="s">
        <v>1440</v>
      </c>
      <c r="D169" s="151"/>
      <c r="E169" s="152"/>
      <c r="F169" s="153"/>
      <c r="G169" s="153">
        <f>SUMIF(AG170:AG258,"&lt;&gt;NOR",G170:G258)</f>
        <v>0</v>
      </c>
      <c r="H169" s="153"/>
      <c r="I169" s="153">
        <f>SUM(I170:I258)</f>
        <v>4377.8500000000004</v>
      </c>
      <c r="J169" s="153"/>
      <c r="K169" s="153">
        <f>SUM(K170:K258)</f>
        <v>158454.92000000004</v>
      </c>
      <c r="L169" s="153"/>
      <c r="M169" s="153">
        <f>SUM(M170:M258)</f>
        <v>0</v>
      </c>
      <c r="N169" s="152"/>
      <c r="O169" s="152">
        <f>SUM(O170:O258)</f>
        <v>0.02</v>
      </c>
      <c r="P169" s="152"/>
      <c r="Q169" s="152">
        <f>SUM(Q170:Q258)</f>
        <v>14.409999999999998</v>
      </c>
      <c r="R169" s="153"/>
      <c r="S169" s="153"/>
      <c r="T169" s="154"/>
      <c r="U169" s="148"/>
      <c r="V169" s="148">
        <f>SUM(V170:V258)</f>
        <v>183.68999999999997</v>
      </c>
      <c r="W169" s="148"/>
      <c r="X169" s="148"/>
      <c r="Y169" s="148"/>
      <c r="AG169" t="s">
        <v>1494</v>
      </c>
    </row>
    <row r="170" spans="1:60" outlineLevel="1">
      <c r="A170" s="156">
        <v>47</v>
      </c>
      <c r="B170" s="157" t="s">
        <v>19</v>
      </c>
      <c r="C170" s="172" t="s">
        <v>20</v>
      </c>
      <c r="D170" s="158" t="s">
        <v>21</v>
      </c>
      <c r="E170" s="159">
        <v>1</v>
      </c>
      <c r="F170" s="160"/>
      <c r="G170" s="161">
        <f>ROUND(E170*F170,2)</f>
        <v>0</v>
      </c>
      <c r="H170" s="160">
        <v>0</v>
      </c>
      <c r="I170" s="161">
        <f>ROUND(E170*H170,2)</f>
        <v>0</v>
      </c>
      <c r="J170" s="160">
        <v>267.5</v>
      </c>
      <c r="K170" s="161">
        <f>ROUND(E170*J170,2)</f>
        <v>267.5</v>
      </c>
      <c r="L170" s="161">
        <v>12</v>
      </c>
      <c r="M170" s="161">
        <f>G170*(1+L170/100)</f>
        <v>0</v>
      </c>
      <c r="N170" s="159">
        <v>0</v>
      </c>
      <c r="O170" s="159">
        <f>ROUND(E170*N170,2)</f>
        <v>0</v>
      </c>
      <c r="P170" s="159">
        <v>1.933E-2</v>
      </c>
      <c r="Q170" s="159">
        <f>ROUND(E170*P170,2)</f>
        <v>0.02</v>
      </c>
      <c r="R170" s="161"/>
      <c r="S170" s="161" t="s">
        <v>1498</v>
      </c>
      <c r="T170" s="162" t="s">
        <v>1498</v>
      </c>
      <c r="U170" s="145">
        <v>0.59</v>
      </c>
      <c r="V170" s="145">
        <f>ROUND(E170*U170,2)</f>
        <v>0.59</v>
      </c>
      <c r="W170" s="145"/>
      <c r="X170" s="145" t="s">
        <v>1499</v>
      </c>
      <c r="Y170" s="145" t="s">
        <v>1500</v>
      </c>
      <c r="Z170" s="135"/>
      <c r="AA170" s="135"/>
      <c r="AB170" s="135"/>
      <c r="AC170" s="135"/>
      <c r="AD170" s="135"/>
      <c r="AE170" s="135"/>
      <c r="AF170" s="135"/>
      <c r="AG170" s="135" t="s">
        <v>22</v>
      </c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5"/>
      <c r="BG170" s="135"/>
      <c r="BH170" s="135"/>
    </row>
    <row r="171" spans="1:60" outlineLevel="2">
      <c r="A171" s="142"/>
      <c r="B171" s="143"/>
      <c r="C171" s="173" t="s">
        <v>23</v>
      </c>
      <c r="D171" s="146"/>
      <c r="E171" s="147">
        <v>1</v>
      </c>
      <c r="F171" s="145"/>
      <c r="G171" s="145"/>
      <c r="H171" s="145"/>
      <c r="I171" s="145"/>
      <c r="J171" s="145"/>
      <c r="K171" s="145"/>
      <c r="L171" s="145"/>
      <c r="M171" s="145"/>
      <c r="N171" s="144"/>
      <c r="O171" s="144"/>
      <c r="P171" s="144"/>
      <c r="Q171" s="144"/>
      <c r="R171" s="145"/>
      <c r="S171" s="145"/>
      <c r="T171" s="145"/>
      <c r="U171" s="145"/>
      <c r="V171" s="145"/>
      <c r="W171" s="145"/>
      <c r="X171" s="145"/>
      <c r="Y171" s="145"/>
      <c r="Z171" s="135"/>
      <c r="AA171" s="135"/>
      <c r="AB171" s="135"/>
      <c r="AC171" s="135"/>
      <c r="AD171" s="135"/>
      <c r="AE171" s="135"/>
      <c r="AF171" s="135"/>
      <c r="AG171" s="135" t="s">
        <v>1503</v>
      </c>
      <c r="AH171" s="135">
        <v>0</v>
      </c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5"/>
      <c r="BG171" s="135"/>
      <c r="BH171" s="135"/>
    </row>
    <row r="172" spans="1:60" outlineLevel="1">
      <c r="A172" s="156">
        <v>48</v>
      </c>
      <c r="B172" s="157" t="s">
        <v>24</v>
      </c>
      <c r="C172" s="172" t="s">
        <v>25</v>
      </c>
      <c r="D172" s="158" t="s">
        <v>21</v>
      </c>
      <c r="E172" s="159">
        <v>1</v>
      </c>
      <c r="F172" s="160"/>
      <c r="G172" s="161">
        <f>ROUND(E172*F172,2)</f>
        <v>0</v>
      </c>
      <c r="H172" s="160">
        <v>0</v>
      </c>
      <c r="I172" s="161">
        <f>ROUND(E172*H172,2)</f>
        <v>0</v>
      </c>
      <c r="J172" s="160">
        <v>173.5</v>
      </c>
      <c r="K172" s="161">
        <f>ROUND(E172*J172,2)</f>
        <v>173.5</v>
      </c>
      <c r="L172" s="161">
        <v>12</v>
      </c>
      <c r="M172" s="161">
        <f>G172*(1+L172/100)</f>
        <v>0</v>
      </c>
      <c r="N172" s="159">
        <v>0</v>
      </c>
      <c r="O172" s="159">
        <f>ROUND(E172*N172,2)</f>
        <v>0</v>
      </c>
      <c r="P172" s="159">
        <v>1.9460000000000002E-2</v>
      </c>
      <c r="Q172" s="159">
        <f>ROUND(E172*P172,2)</f>
        <v>0.02</v>
      </c>
      <c r="R172" s="161"/>
      <c r="S172" s="161" t="s">
        <v>1498</v>
      </c>
      <c r="T172" s="162" t="s">
        <v>1498</v>
      </c>
      <c r="U172" s="145">
        <v>0.38200000000000001</v>
      </c>
      <c r="V172" s="145">
        <f>ROUND(E172*U172,2)</f>
        <v>0.38</v>
      </c>
      <c r="W172" s="145"/>
      <c r="X172" s="145" t="s">
        <v>1499</v>
      </c>
      <c r="Y172" s="145" t="s">
        <v>1500</v>
      </c>
      <c r="Z172" s="135"/>
      <c r="AA172" s="135"/>
      <c r="AB172" s="135"/>
      <c r="AC172" s="135"/>
      <c r="AD172" s="135"/>
      <c r="AE172" s="135"/>
      <c r="AF172" s="135"/>
      <c r="AG172" s="135" t="s">
        <v>22</v>
      </c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5"/>
      <c r="BG172" s="135"/>
      <c r="BH172" s="135"/>
    </row>
    <row r="173" spans="1:60" outlineLevel="2">
      <c r="A173" s="142"/>
      <c r="B173" s="143"/>
      <c r="C173" s="173" t="s">
        <v>23</v>
      </c>
      <c r="D173" s="146"/>
      <c r="E173" s="147">
        <v>1</v>
      </c>
      <c r="F173" s="145"/>
      <c r="G173" s="145"/>
      <c r="H173" s="145"/>
      <c r="I173" s="145"/>
      <c r="J173" s="145"/>
      <c r="K173" s="145"/>
      <c r="L173" s="145"/>
      <c r="M173" s="145"/>
      <c r="N173" s="144"/>
      <c r="O173" s="144"/>
      <c r="P173" s="144"/>
      <c r="Q173" s="144"/>
      <c r="R173" s="145"/>
      <c r="S173" s="145"/>
      <c r="T173" s="145"/>
      <c r="U173" s="145"/>
      <c r="V173" s="145"/>
      <c r="W173" s="145"/>
      <c r="X173" s="145"/>
      <c r="Y173" s="145"/>
      <c r="Z173" s="135"/>
      <c r="AA173" s="135"/>
      <c r="AB173" s="135"/>
      <c r="AC173" s="135"/>
      <c r="AD173" s="135"/>
      <c r="AE173" s="135"/>
      <c r="AF173" s="135"/>
      <c r="AG173" s="135" t="s">
        <v>1503</v>
      </c>
      <c r="AH173" s="135">
        <v>0</v>
      </c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135"/>
      <c r="AV173" s="135"/>
      <c r="AW173" s="135"/>
      <c r="AX173" s="135"/>
      <c r="AY173" s="135"/>
      <c r="AZ173" s="135"/>
      <c r="BA173" s="135"/>
      <c r="BB173" s="135"/>
      <c r="BC173" s="135"/>
      <c r="BD173" s="135"/>
      <c r="BE173" s="135"/>
      <c r="BF173" s="135"/>
      <c r="BG173" s="135"/>
      <c r="BH173" s="135"/>
    </row>
    <row r="174" spans="1:60" outlineLevel="1">
      <c r="A174" s="156">
        <v>49</v>
      </c>
      <c r="B174" s="157" t="s">
        <v>26</v>
      </c>
      <c r="C174" s="172" t="s">
        <v>27</v>
      </c>
      <c r="D174" s="158" t="s">
        <v>21</v>
      </c>
      <c r="E174" s="159">
        <v>1</v>
      </c>
      <c r="F174" s="160"/>
      <c r="G174" s="161">
        <f>ROUND(E174*F174,2)</f>
        <v>0</v>
      </c>
      <c r="H174" s="160">
        <v>0</v>
      </c>
      <c r="I174" s="161">
        <f>ROUND(E174*H174,2)</f>
        <v>0</v>
      </c>
      <c r="J174" s="160">
        <v>196</v>
      </c>
      <c r="K174" s="161">
        <f>ROUND(E174*J174,2)</f>
        <v>196</v>
      </c>
      <c r="L174" s="161">
        <v>12</v>
      </c>
      <c r="M174" s="161">
        <f>G174*(1+L174/100)</f>
        <v>0</v>
      </c>
      <c r="N174" s="159">
        <v>0</v>
      </c>
      <c r="O174" s="159">
        <f>ROUND(E174*N174,2)</f>
        <v>0</v>
      </c>
      <c r="P174" s="159">
        <v>3.2899999999999999E-2</v>
      </c>
      <c r="Q174" s="159">
        <f>ROUND(E174*P174,2)</f>
        <v>0.03</v>
      </c>
      <c r="R174" s="161"/>
      <c r="S174" s="161" t="s">
        <v>1560</v>
      </c>
      <c r="T174" s="162" t="s">
        <v>1561</v>
      </c>
      <c r="U174" s="145">
        <v>0</v>
      </c>
      <c r="V174" s="145">
        <f>ROUND(E174*U174,2)</f>
        <v>0</v>
      </c>
      <c r="W174" s="145"/>
      <c r="X174" s="145" t="s">
        <v>1499</v>
      </c>
      <c r="Y174" s="145" t="s">
        <v>1500</v>
      </c>
      <c r="Z174" s="135"/>
      <c r="AA174" s="135"/>
      <c r="AB174" s="135"/>
      <c r="AC174" s="135"/>
      <c r="AD174" s="135"/>
      <c r="AE174" s="135"/>
      <c r="AF174" s="135"/>
      <c r="AG174" s="135" t="s">
        <v>22</v>
      </c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135"/>
      <c r="AV174" s="135"/>
      <c r="AW174" s="135"/>
      <c r="AX174" s="135"/>
      <c r="AY174" s="135"/>
      <c r="AZ174" s="135"/>
      <c r="BA174" s="135"/>
      <c r="BB174" s="135"/>
      <c r="BC174" s="135"/>
      <c r="BD174" s="135"/>
      <c r="BE174" s="135"/>
      <c r="BF174" s="135"/>
      <c r="BG174" s="135"/>
      <c r="BH174" s="135"/>
    </row>
    <row r="175" spans="1:60" outlineLevel="2">
      <c r="A175" s="142"/>
      <c r="B175" s="143"/>
      <c r="C175" s="173" t="s">
        <v>23</v>
      </c>
      <c r="D175" s="146"/>
      <c r="E175" s="147">
        <v>1</v>
      </c>
      <c r="F175" s="145"/>
      <c r="G175" s="145"/>
      <c r="H175" s="145"/>
      <c r="I175" s="145"/>
      <c r="J175" s="145"/>
      <c r="K175" s="145"/>
      <c r="L175" s="145"/>
      <c r="M175" s="145"/>
      <c r="N175" s="144"/>
      <c r="O175" s="144"/>
      <c r="P175" s="144"/>
      <c r="Q175" s="144"/>
      <c r="R175" s="145"/>
      <c r="S175" s="145"/>
      <c r="T175" s="145"/>
      <c r="U175" s="145"/>
      <c r="V175" s="145"/>
      <c r="W175" s="145"/>
      <c r="X175" s="145"/>
      <c r="Y175" s="145"/>
      <c r="Z175" s="135"/>
      <c r="AA175" s="135"/>
      <c r="AB175" s="135"/>
      <c r="AC175" s="135"/>
      <c r="AD175" s="135"/>
      <c r="AE175" s="135"/>
      <c r="AF175" s="135"/>
      <c r="AG175" s="135" t="s">
        <v>1503</v>
      </c>
      <c r="AH175" s="135">
        <v>0</v>
      </c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135"/>
      <c r="AV175" s="135"/>
      <c r="AW175" s="135"/>
      <c r="AX175" s="135"/>
      <c r="AY175" s="135"/>
      <c r="AZ175" s="135"/>
      <c r="BA175" s="135"/>
      <c r="BB175" s="135"/>
      <c r="BC175" s="135"/>
      <c r="BD175" s="135"/>
      <c r="BE175" s="135"/>
      <c r="BF175" s="135"/>
      <c r="BG175" s="135"/>
      <c r="BH175" s="135"/>
    </row>
    <row r="176" spans="1:60" outlineLevel="1">
      <c r="A176" s="156">
        <v>50</v>
      </c>
      <c r="B176" s="157" t="s">
        <v>28</v>
      </c>
      <c r="C176" s="172" t="s">
        <v>29</v>
      </c>
      <c r="D176" s="158" t="s">
        <v>21</v>
      </c>
      <c r="E176" s="159">
        <v>3</v>
      </c>
      <c r="F176" s="160"/>
      <c r="G176" s="161">
        <f>ROUND(E176*F176,2)</f>
        <v>0</v>
      </c>
      <c r="H176" s="160">
        <v>0</v>
      </c>
      <c r="I176" s="161">
        <f>ROUND(E176*H176,2)</f>
        <v>0</v>
      </c>
      <c r="J176" s="160">
        <v>98.4</v>
      </c>
      <c r="K176" s="161">
        <f>ROUND(E176*J176,2)</f>
        <v>295.2</v>
      </c>
      <c r="L176" s="161">
        <v>12</v>
      </c>
      <c r="M176" s="161">
        <f>G176*(1+L176/100)</f>
        <v>0</v>
      </c>
      <c r="N176" s="159">
        <v>0</v>
      </c>
      <c r="O176" s="159">
        <f>ROUND(E176*N176,2)</f>
        <v>0</v>
      </c>
      <c r="P176" s="159">
        <v>1.56E-3</v>
      </c>
      <c r="Q176" s="159">
        <f>ROUND(E176*P176,2)</f>
        <v>0</v>
      </c>
      <c r="R176" s="161"/>
      <c r="S176" s="161" t="s">
        <v>1498</v>
      </c>
      <c r="T176" s="162" t="s">
        <v>1498</v>
      </c>
      <c r="U176" s="145">
        <v>0.217</v>
      </c>
      <c r="V176" s="145">
        <f>ROUND(E176*U176,2)</f>
        <v>0.65</v>
      </c>
      <c r="W176" s="145"/>
      <c r="X176" s="145" t="s">
        <v>1499</v>
      </c>
      <c r="Y176" s="145" t="s">
        <v>1500</v>
      </c>
      <c r="Z176" s="135"/>
      <c r="AA176" s="135"/>
      <c r="AB176" s="135"/>
      <c r="AC176" s="135"/>
      <c r="AD176" s="135"/>
      <c r="AE176" s="135"/>
      <c r="AF176" s="135"/>
      <c r="AG176" s="135" t="s">
        <v>22</v>
      </c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135"/>
      <c r="AV176" s="135"/>
      <c r="AW176" s="135"/>
      <c r="AX176" s="135"/>
      <c r="AY176" s="135"/>
      <c r="AZ176" s="135"/>
      <c r="BA176" s="135"/>
      <c r="BB176" s="135"/>
      <c r="BC176" s="135"/>
      <c r="BD176" s="135"/>
      <c r="BE176" s="135"/>
      <c r="BF176" s="135"/>
      <c r="BG176" s="135"/>
      <c r="BH176" s="135"/>
    </row>
    <row r="177" spans="1:60" outlineLevel="2">
      <c r="A177" s="142"/>
      <c r="B177" s="143"/>
      <c r="C177" s="173" t="s">
        <v>1425</v>
      </c>
      <c r="D177" s="146"/>
      <c r="E177" s="147">
        <v>3</v>
      </c>
      <c r="F177" s="145"/>
      <c r="G177" s="145"/>
      <c r="H177" s="145"/>
      <c r="I177" s="145"/>
      <c r="J177" s="145"/>
      <c r="K177" s="145"/>
      <c r="L177" s="145"/>
      <c r="M177" s="145"/>
      <c r="N177" s="144"/>
      <c r="O177" s="144"/>
      <c r="P177" s="144"/>
      <c r="Q177" s="144"/>
      <c r="R177" s="145"/>
      <c r="S177" s="145"/>
      <c r="T177" s="145"/>
      <c r="U177" s="145"/>
      <c r="V177" s="145"/>
      <c r="W177" s="145"/>
      <c r="X177" s="145"/>
      <c r="Y177" s="145"/>
      <c r="Z177" s="135"/>
      <c r="AA177" s="135"/>
      <c r="AB177" s="135"/>
      <c r="AC177" s="135"/>
      <c r="AD177" s="135"/>
      <c r="AE177" s="135"/>
      <c r="AF177" s="135"/>
      <c r="AG177" s="135" t="s">
        <v>1503</v>
      </c>
      <c r="AH177" s="135">
        <v>0</v>
      </c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135"/>
      <c r="AV177" s="135"/>
      <c r="AW177" s="135"/>
      <c r="AX177" s="135"/>
      <c r="AY177" s="135"/>
      <c r="AZ177" s="135"/>
      <c r="BA177" s="135"/>
      <c r="BB177" s="135"/>
      <c r="BC177" s="135"/>
      <c r="BD177" s="135"/>
      <c r="BE177" s="135"/>
      <c r="BF177" s="135"/>
      <c r="BG177" s="135"/>
      <c r="BH177" s="135"/>
    </row>
    <row r="178" spans="1:60" outlineLevel="1">
      <c r="A178" s="156">
        <v>51</v>
      </c>
      <c r="B178" s="157" t="s">
        <v>30</v>
      </c>
      <c r="C178" s="172" t="s">
        <v>31</v>
      </c>
      <c r="D178" s="158" t="s">
        <v>1497</v>
      </c>
      <c r="E178" s="159">
        <v>4</v>
      </c>
      <c r="F178" s="160"/>
      <c r="G178" s="161">
        <f>ROUND(E178*F178,2)</f>
        <v>0</v>
      </c>
      <c r="H178" s="160">
        <v>0</v>
      </c>
      <c r="I178" s="161">
        <f>ROUND(E178*H178,2)</f>
        <v>0</v>
      </c>
      <c r="J178" s="160">
        <v>21.8</v>
      </c>
      <c r="K178" s="161">
        <f>ROUND(E178*J178,2)</f>
        <v>87.2</v>
      </c>
      <c r="L178" s="161">
        <v>12</v>
      </c>
      <c r="M178" s="161">
        <f>G178*(1+L178/100)</f>
        <v>0</v>
      </c>
      <c r="N178" s="159">
        <v>0</v>
      </c>
      <c r="O178" s="159">
        <f>ROUND(E178*N178,2)</f>
        <v>0</v>
      </c>
      <c r="P178" s="159">
        <v>1.2199999999999999E-3</v>
      </c>
      <c r="Q178" s="159">
        <f>ROUND(E178*P178,2)</f>
        <v>0</v>
      </c>
      <c r="R178" s="161"/>
      <c r="S178" s="161" t="s">
        <v>1498</v>
      </c>
      <c r="T178" s="162" t="s">
        <v>1498</v>
      </c>
      <c r="U178" s="145">
        <v>4.8000000000000001E-2</v>
      </c>
      <c r="V178" s="145">
        <f>ROUND(E178*U178,2)</f>
        <v>0.19</v>
      </c>
      <c r="W178" s="145"/>
      <c r="X178" s="145" t="s">
        <v>1499</v>
      </c>
      <c r="Y178" s="145" t="s">
        <v>1500</v>
      </c>
      <c r="Z178" s="135"/>
      <c r="AA178" s="135"/>
      <c r="AB178" s="135"/>
      <c r="AC178" s="135"/>
      <c r="AD178" s="135"/>
      <c r="AE178" s="135"/>
      <c r="AF178" s="135"/>
      <c r="AG178" s="135" t="s">
        <v>22</v>
      </c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135"/>
      <c r="AV178" s="135"/>
      <c r="AW178" s="135"/>
      <c r="AX178" s="135"/>
      <c r="AY178" s="135"/>
      <c r="AZ178" s="135"/>
      <c r="BA178" s="135"/>
      <c r="BB178" s="135"/>
      <c r="BC178" s="135"/>
      <c r="BD178" s="135"/>
      <c r="BE178" s="135"/>
      <c r="BF178" s="135"/>
      <c r="BG178" s="135"/>
      <c r="BH178" s="135"/>
    </row>
    <row r="179" spans="1:60" outlineLevel="2">
      <c r="A179" s="142"/>
      <c r="B179" s="143"/>
      <c r="C179" s="173" t="s">
        <v>32</v>
      </c>
      <c r="D179" s="146"/>
      <c r="E179" s="147">
        <v>4</v>
      </c>
      <c r="F179" s="145"/>
      <c r="G179" s="145"/>
      <c r="H179" s="145"/>
      <c r="I179" s="145"/>
      <c r="J179" s="145"/>
      <c r="K179" s="145"/>
      <c r="L179" s="145"/>
      <c r="M179" s="145"/>
      <c r="N179" s="144"/>
      <c r="O179" s="144"/>
      <c r="P179" s="144"/>
      <c r="Q179" s="144"/>
      <c r="R179" s="145"/>
      <c r="S179" s="145"/>
      <c r="T179" s="145"/>
      <c r="U179" s="145"/>
      <c r="V179" s="145"/>
      <c r="W179" s="145"/>
      <c r="X179" s="145"/>
      <c r="Y179" s="145"/>
      <c r="Z179" s="135"/>
      <c r="AA179" s="135"/>
      <c r="AB179" s="135"/>
      <c r="AC179" s="135"/>
      <c r="AD179" s="135"/>
      <c r="AE179" s="135"/>
      <c r="AF179" s="135"/>
      <c r="AG179" s="135" t="s">
        <v>1503</v>
      </c>
      <c r="AH179" s="135">
        <v>0</v>
      </c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135"/>
      <c r="AV179" s="135"/>
      <c r="AW179" s="135"/>
      <c r="AX179" s="135"/>
      <c r="AY179" s="135"/>
      <c r="AZ179" s="135"/>
      <c r="BA179" s="135"/>
      <c r="BB179" s="135"/>
      <c r="BC179" s="135"/>
      <c r="BD179" s="135"/>
      <c r="BE179" s="135"/>
      <c r="BF179" s="135"/>
      <c r="BG179" s="135"/>
      <c r="BH179" s="135"/>
    </row>
    <row r="180" spans="1:60" outlineLevel="1">
      <c r="A180" s="156">
        <v>52</v>
      </c>
      <c r="B180" s="157" t="s">
        <v>33</v>
      </c>
      <c r="C180" s="172" t="s">
        <v>34</v>
      </c>
      <c r="D180" s="158" t="s">
        <v>1517</v>
      </c>
      <c r="E180" s="159">
        <v>14</v>
      </c>
      <c r="F180" s="160"/>
      <c r="G180" s="161">
        <f>ROUND(E180*F180,2)</f>
        <v>0</v>
      </c>
      <c r="H180" s="160">
        <v>19.43</v>
      </c>
      <c r="I180" s="161">
        <f>ROUND(E180*H180,2)</f>
        <v>272.02</v>
      </c>
      <c r="J180" s="160">
        <v>126.57</v>
      </c>
      <c r="K180" s="161">
        <f>ROUND(E180*J180,2)</f>
        <v>1771.98</v>
      </c>
      <c r="L180" s="161">
        <v>12</v>
      </c>
      <c r="M180" s="161">
        <f>G180*(1+L180/100)</f>
        <v>0</v>
      </c>
      <c r="N180" s="159">
        <v>6.7000000000000002E-4</v>
      </c>
      <c r="O180" s="159">
        <f>ROUND(E180*N180,2)</f>
        <v>0.01</v>
      </c>
      <c r="P180" s="159">
        <v>0.184</v>
      </c>
      <c r="Q180" s="159">
        <f>ROUND(E180*P180,2)</f>
        <v>2.58</v>
      </c>
      <c r="R180" s="161"/>
      <c r="S180" s="161" t="s">
        <v>1498</v>
      </c>
      <c r="T180" s="162" t="s">
        <v>1498</v>
      </c>
      <c r="U180" s="145">
        <v>0.22700000000000001</v>
      </c>
      <c r="V180" s="145">
        <f>ROUND(E180*U180,2)</f>
        <v>3.18</v>
      </c>
      <c r="W180" s="145"/>
      <c r="X180" s="145" t="s">
        <v>1499</v>
      </c>
      <c r="Y180" s="145" t="s">
        <v>1500</v>
      </c>
      <c r="Z180" s="135"/>
      <c r="AA180" s="135"/>
      <c r="AB180" s="135"/>
      <c r="AC180" s="135"/>
      <c r="AD180" s="135"/>
      <c r="AE180" s="135"/>
      <c r="AF180" s="135"/>
      <c r="AG180" s="135" t="s">
        <v>1501</v>
      </c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135"/>
      <c r="AV180" s="135"/>
      <c r="AW180" s="135"/>
      <c r="AX180" s="135"/>
      <c r="AY180" s="135"/>
      <c r="AZ180" s="135"/>
      <c r="BA180" s="135"/>
      <c r="BB180" s="135"/>
      <c r="BC180" s="135"/>
      <c r="BD180" s="135"/>
      <c r="BE180" s="135"/>
      <c r="BF180" s="135"/>
      <c r="BG180" s="135"/>
      <c r="BH180" s="135"/>
    </row>
    <row r="181" spans="1:60" ht="22.5" outlineLevel="2">
      <c r="A181" s="142"/>
      <c r="B181" s="143"/>
      <c r="C181" s="173" t="s">
        <v>35</v>
      </c>
      <c r="D181" s="146"/>
      <c r="E181" s="147">
        <v>14</v>
      </c>
      <c r="F181" s="145"/>
      <c r="G181" s="145"/>
      <c r="H181" s="145"/>
      <c r="I181" s="145"/>
      <c r="J181" s="145"/>
      <c r="K181" s="145"/>
      <c r="L181" s="145"/>
      <c r="M181" s="145"/>
      <c r="N181" s="144"/>
      <c r="O181" s="144"/>
      <c r="P181" s="144"/>
      <c r="Q181" s="144"/>
      <c r="R181" s="145"/>
      <c r="S181" s="145"/>
      <c r="T181" s="145"/>
      <c r="U181" s="145"/>
      <c r="V181" s="145"/>
      <c r="W181" s="145"/>
      <c r="X181" s="145"/>
      <c r="Y181" s="145"/>
      <c r="Z181" s="135"/>
      <c r="AA181" s="135"/>
      <c r="AB181" s="135"/>
      <c r="AC181" s="135"/>
      <c r="AD181" s="135"/>
      <c r="AE181" s="135"/>
      <c r="AF181" s="135"/>
      <c r="AG181" s="135" t="s">
        <v>1503</v>
      </c>
      <c r="AH181" s="135">
        <v>0</v>
      </c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135"/>
      <c r="AV181" s="135"/>
      <c r="AW181" s="135"/>
      <c r="AX181" s="135"/>
      <c r="AY181" s="135"/>
      <c r="AZ181" s="135"/>
      <c r="BA181" s="135"/>
      <c r="BB181" s="135"/>
      <c r="BC181" s="135"/>
      <c r="BD181" s="135"/>
      <c r="BE181" s="135"/>
      <c r="BF181" s="135"/>
      <c r="BG181" s="135"/>
      <c r="BH181" s="135"/>
    </row>
    <row r="182" spans="1:60" outlineLevel="1">
      <c r="A182" s="156">
        <v>53</v>
      </c>
      <c r="B182" s="157" t="s">
        <v>36</v>
      </c>
      <c r="C182" s="172" t="s">
        <v>37</v>
      </c>
      <c r="D182" s="158" t="s">
        <v>1517</v>
      </c>
      <c r="E182" s="159">
        <v>4.125</v>
      </c>
      <c r="F182" s="160"/>
      <c r="G182" s="161">
        <f>ROUND(E182*F182,2)</f>
        <v>0</v>
      </c>
      <c r="H182" s="160">
        <v>19.43</v>
      </c>
      <c r="I182" s="161">
        <f>ROUND(E182*H182,2)</f>
        <v>80.150000000000006</v>
      </c>
      <c r="J182" s="160">
        <v>176.57</v>
      </c>
      <c r="K182" s="161">
        <f>ROUND(E182*J182,2)</f>
        <v>728.35</v>
      </c>
      <c r="L182" s="161">
        <v>12</v>
      </c>
      <c r="M182" s="161">
        <f>G182*(1+L182/100)</f>
        <v>0</v>
      </c>
      <c r="N182" s="159">
        <v>6.7000000000000002E-4</v>
      </c>
      <c r="O182" s="159">
        <f>ROUND(E182*N182,2)</f>
        <v>0</v>
      </c>
      <c r="P182" s="159">
        <v>0.31900000000000001</v>
      </c>
      <c r="Q182" s="159">
        <f>ROUND(E182*P182,2)</f>
        <v>1.32</v>
      </c>
      <c r="R182" s="161"/>
      <c r="S182" s="161" t="s">
        <v>1498</v>
      </c>
      <c r="T182" s="162" t="s">
        <v>1498</v>
      </c>
      <c r="U182" s="145">
        <v>0.317</v>
      </c>
      <c r="V182" s="145">
        <f>ROUND(E182*U182,2)</f>
        <v>1.31</v>
      </c>
      <c r="W182" s="145"/>
      <c r="X182" s="145" t="s">
        <v>1499</v>
      </c>
      <c r="Y182" s="145" t="s">
        <v>1500</v>
      </c>
      <c r="Z182" s="135"/>
      <c r="AA182" s="135"/>
      <c r="AB182" s="135"/>
      <c r="AC182" s="135"/>
      <c r="AD182" s="135"/>
      <c r="AE182" s="135"/>
      <c r="AF182" s="135"/>
      <c r="AG182" s="135" t="s">
        <v>1501</v>
      </c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135"/>
      <c r="AV182" s="135"/>
      <c r="AW182" s="135"/>
      <c r="AX182" s="135"/>
      <c r="AY182" s="135"/>
      <c r="AZ182" s="135"/>
      <c r="BA182" s="135"/>
      <c r="BB182" s="135"/>
      <c r="BC182" s="135"/>
      <c r="BD182" s="135"/>
      <c r="BE182" s="135"/>
      <c r="BF182" s="135"/>
      <c r="BG182" s="135"/>
      <c r="BH182" s="135"/>
    </row>
    <row r="183" spans="1:60" outlineLevel="2">
      <c r="A183" s="142"/>
      <c r="B183" s="143"/>
      <c r="C183" s="173" t="s">
        <v>38</v>
      </c>
      <c r="D183" s="146"/>
      <c r="E183" s="147">
        <v>4.13</v>
      </c>
      <c r="F183" s="145"/>
      <c r="G183" s="145"/>
      <c r="H183" s="145"/>
      <c r="I183" s="145"/>
      <c r="J183" s="145"/>
      <c r="K183" s="145"/>
      <c r="L183" s="145"/>
      <c r="M183" s="145"/>
      <c r="N183" s="144"/>
      <c r="O183" s="144"/>
      <c r="P183" s="144"/>
      <c r="Q183" s="144"/>
      <c r="R183" s="145"/>
      <c r="S183" s="145"/>
      <c r="T183" s="145"/>
      <c r="U183" s="145"/>
      <c r="V183" s="145"/>
      <c r="W183" s="145"/>
      <c r="X183" s="145"/>
      <c r="Y183" s="145"/>
      <c r="Z183" s="135"/>
      <c r="AA183" s="135"/>
      <c r="AB183" s="135"/>
      <c r="AC183" s="135"/>
      <c r="AD183" s="135"/>
      <c r="AE183" s="135"/>
      <c r="AF183" s="135"/>
      <c r="AG183" s="135" t="s">
        <v>1503</v>
      </c>
      <c r="AH183" s="135">
        <v>0</v>
      </c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135"/>
      <c r="AV183" s="135"/>
      <c r="AW183" s="135"/>
      <c r="AX183" s="135"/>
      <c r="AY183" s="135"/>
      <c r="AZ183" s="135"/>
      <c r="BA183" s="135"/>
      <c r="BB183" s="135"/>
      <c r="BC183" s="135"/>
      <c r="BD183" s="135"/>
      <c r="BE183" s="135"/>
      <c r="BF183" s="135"/>
      <c r="BG183" s="135"/>
      <c r="BH183" s="135"/>
    </row>
    <row r="184" spans="1:60" outlineLevel="1">
      <c r="A184" s="156">
        <v>54</v>
      </c>
      <c r="B184" s="157" t="s">
        <v>39</v>
      </c>
      <c r="C184" s="172" t="s">
        <v>40</v>
      </c>
      <c r="D184" s="158" t="s">
        <v>1651</v>
      </c>
      <c r="E184" s="159">
        <v>0.4304</v>
      </c>
      <c r="F184" s="160"/>
      <c r="G184" s="161">
        <f>ROUND(E184*F184,2)</f>
        <v>0</v>
      </c>
      <c r="H184" s="160">
        <v>42.77</v>
      </c>
      <c r="I184" s="161">
        <f>ROUND(E184*H184,2)</f>
        <v>18.41</v>
      </c>
      <c r="J184" s="160">
        <v>3082.23</v>
      </c>
      <c r="K184" s="161">
        <f>ROUND(E184*J184,2)</f>
        <v>1326.59</v>
      </c>
      <c r="L184" s="161">
        <v>12</v>
      </c>
      <c r="M184" s="161">
        <f>G184*(1+L184/100)</f>
        <v>0</v>
      </c>
      <c r="N184" s="159">
        <v>1.47E-3</v>
      </c>
      <c r="O184" s="159">
        <f>ROUND(E184*N184,2)</f>
        <v>0</v>
      </c>
      <c r="P184" s="159">
        <v>2.2000000000000002</v>
      </c>
      <c r="Q184" s="159">
        <f>ROUND(E184*P184,2)</f>
        <v>0.95</v>
      </c>
      <c r="R184" s="161"/>
      <c r="S184" s="161" t="s">
        <v>1498</v>
      </c>
      <c r="T184" s="162" t="s">
        <v>1498</v>
      </c>
      <c r="U184" s="145">
        <v>4.9960000000000004</v>
      </c>
      <c r="V184" s="145">
        <f>ROUND(E184*U184,2)</f>
        <v>2.15</v>
      </c>
      <c r="W184" s="145"/>
      <c r="X184" s="145" t="s">
        <v>1499</v>
      </c>
      <c r="Y184" s="145" t="s">
        <v>1500</v>
      </c>
      <c r="Z184" s="135"/>
      <c r="AA184" s="135"/>
      <c r="AB184" s="135"/>
      <c r="AC184" s="135"/>
      <c r="AD184" s="135"/>
      <c r="AE184" s="135"/>
      <c r="AF184" s="135"/>
      <c r="AG184" s="135" t="s">
        <v>1501</v>
      </c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135"/>
      <c r="AV184" s="135"/>
      <c r="AW184" s="135"/>
      <c r="AX184" s="135"/>
      <c r="AY184" s="135"/>
      <c r="AZ184" s="135"/>
      <c r="BA184" s="135"/>
      <c r="BB184" s="135"/>
      <c r="BC184" s="135"/>
      <c r="BD184" s="135"/>
      <c r="BE184" s="135"/>
      <c r="BF184" s="135"/>
      <c r="BG184" s="135"/>
      <c r="BH184" s="135"/>
    </row>
    <row r="185" spans="1:60" outlineLevel="2">
      <c r="A185" s="142"/>
      <c r="B185" s="143"/>
      <c r="C185" s="173" t="s">
        <v>41</v>
      </c>
      <c r="D185" s="146"/>
      <c r="E185" s="147"/>
      <c r="F185" s="145"/>
      <c r="G185" s="145"/>
      <c r="H185" s="145"/>
      <c r="I185" s="145"/>
      <c r="J185" s="145"/>
      <c r="K185" s="145"/>
      <c r="L185" s="145"/>
      <c r="M185" s="145"/>
      <c r="N185" s="144"/>
      <c r="O185" s="144"/>
      <c r="P185" s="144"/>
      <c r="Q185" s="144"/>
      <c r="R185" s="145"/>
      <c r="S185" s="145"/>
      <c r="T185" s="145"/>
      <c r="U185" s="145"/>
      <c r="V185" s="145"/>
      <c r="W185" s="145"/>
      <c r="X185" s="145"/>
      <c r="Y185" s="145"/>
      <c r="Z185" s="135"/>
      <c r="AA185" s="135"/>
      <c r="AB185" s="135"/>
      <c r="AC185" s="135"/>
      <c r="AD185" s="135"/>
      <c r="AE185" s="135"/>
      <c r="AF185" s="135"/>
      <c r="AG185" s="135" t="s">
        <v>1503</v>
      </c>
      <c r="AH185" s="135">
        <v>0</v>
      </c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135"/>
      <c r="AV185" s="135"/>
      <c r="AW185" s="135"/>
      <c r="AX185" s="135"/>
      <c r="AY185" s="135"/>
      <c r="AZ185" s="135"/>
      <c r="BA185" s="135"/>
      <c r="BB185" s="135"/>
      <c r="BC185" s="135"/>
      <c r="BD185" s="135"/>
      <c r="BE185" s="135"/>
      <c r="BF185" s="135"/>
      <c r="BG185" s="135"/>
      <c r="BH185" s="135"/>
    </row>
    <row r="186" spans="1:60" outlineLevel="3">
      <c r="A186" s="142"/>
      <c r="B186" s="143"/>
      <c r="C186" s="173" t="s">
        <v>42</v>
      </c>
      <c r="D186" s="146"/>
      <c r="E186" s="147">
        <v>0.24</v>
      </c>
      <c r="F186" s="145"/>
      <c r="G186" s="145"/>
      <c r="H186" s="145"/>
      <c r="I186" s="145"/>
      <c r="J186" s="145"/>
      <c r="K186" s="145"/>
      <c r="L186" s="145"/>
      <c r="M186" s="145"/>
      <c r="N186" s="144"/>
      <c r="O186" s="144"/>
      <c r="P186" s="144"/>
      <c r="Q186" s="144"/>
      <c r="R186" s="145"/>
      <c r="S186" s="145"/>
      <c r="T186" s="145"/>
      <c r="U186" s="145"/>
      <c r="V186" s="145"/>
      <c r="W186" s="145"/>
      <c r="X186" s="145"/>
      <c r="Y186" s="145"/>
      <c r="Z186" s="135"/>
      <c r="AA186" s="135"/>
      <c r="AB186" s="135"/>
      <c r="AC186" s="135"/>
      <c r="AD186" s="135"/>
      <c r="AE186" s="135"/>
      <c r="AF186" s="135"/>
      <c r="AG186" s="135" t="s">
        <v>1503</v>
      </c>
      <c r="AH186" s="135">
        <v>0</v>
      </c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5"/>
      <c r="AW186" s="135"/>
      <c r="AX186" s="135"/>
      <c r="AY186" s="135"/>
      <c r="AZ186" s="135"/>
      <c r="BA186" s="135"/>
      <c r="BB186" s="135"/>
      <c r="BC186" s="135"/>
      <c r="BD186" s="135"/>
      <c r="BE186" s="135"/>
      <c r="BF186" s="135"/>
      <c r="BG186" s="135"/>
      <c r="BH186" s="135"/>
    </row>
    <row r="187" spans="1:60" outlineLevel="3">
      <c r="A187" s="142"/>
      <c r="B187" s="143"/>
      <c r="C187" s="173" t="s">
        <v>43</v>
      </c>
      <c r="D187" s="146"/>
      <c r="E187" s="147">
        <v>0.04</v>
      </c>
      <c r="F187" s="145"/>
      <c r="G187" s="145"/>
      <c r="H187" s="145"/>
      <c r="I187" s="145"/>
      <c r="J187" s="145"/>
      <c r="K187" s="145"/>
      <c r="L187" s="145"/>
      <c r="M187" s="145"/>
      <c r="N187" s="144"/>
      <c r="O187" s="144"/>
      <c r="P187" s="144"/>
      <c r="Q187" s="144"/>
      <c r="R187" s="145"/>
      <c r="S187" s="145"/>
      <c r="T187" s="145"/>
      <c r="U187" s="145"/>
      <c r="V187" s="145"/>
      <c r="W187" s="145"/>
      <c r="X187" s="145"/>
      <c r="Y187" s="145"/>
      <c r="Z187" s="135"/>
      <c r="AA187" s="135"/>
      <c r="AB187" s="135"/>
      <c r="AC187" s="135"/>
      <c r="AD187" s="135"/>
      <c r="AE187" s="135"/>
      <c r="AF187" s="135"/>
      <c r="AG187" s="135" t="s">
        <v>1503</v>
      </c>
      <c r="AH187" s="135">
        <v>0</v>
      </c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135"/>
      <c r="AV187" s="135"/>
      <c r="AW187" s="135"/>
      <c r="AX187" s="135"/>
      <c r="AY187" s="135"/>
      <c r="AZ187" s="135"/>
      <c r="BA187" s="135"/>
      <c r="BB187" s="135"/>
      <c r="BC187" s="135"/>
      <c r="BD187" s="135"/>
      <c r="BE187" s="135"/>
      <c r="BF187" s="135"/>
      <c r="BG187" s="135"/>
      <c r="BH187" s="135"/>
    </row>
    <row r="188" spans="1:60" ht="22.5" outlineLevel="3">
      <c r="A188" s="142"/>
      <c r="B188" s="143"/>
      <c r="C188" s="173" t="s">
        <v>44</v>
      </c>
      <c r="D188" s="146"/>
      <c r="E188" s="147">
        <v>0.15</v>
      </c>
      <c r="F188" s="145"/>
      <c r="G188" s="145"/>
      <c r="H188" s="145"/>
      <c r="I188" s="145"/>
      <c r="J188" s="145"/>
      <c r="K188" s="145"/>
      <c r="L188" s="145"/>
      <c r="M188" s="145"/>
      <c r="N188" s="144"/>
      <c r="O188" s="144"/>
      <c r="P188" s="144"/>
      <c r="Q188" s="144"/>
      <c r="R188" s="145"/>
      <c r="S188" s="145"/>
      <c r="T188" s="145"/>
      <c r="U188" s="145"/>
      <c r="V188" s="145"/>
      <c r="W188" s="145"/>
      <c r="X188" s="145"/>
      <c r="Y188" s="145"/>
      <c r="Z188" s="135"/>
      <c r="AA188" s="135"/>
      <c r="AB188" s="135"/>
      <c r="AC188" s="135"/>
      <c r="AD188" s="135"/>
      <c r="AE188" s="135"/>
      <c r="AF188" s="135"/>
      <c r="AG188" s="135" t="s">
        <v>1503</v>
      </c>
      <c r="AH188" s="135">
        <v>0</v>
      </c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5"/>
      <c r="BG188" s="135"/>
      <c r="BH188" s="135"/>
    </row>
    <row r="189" spans="1:60" outlineLevel="1">
      <c r="A189" s="156">
        <v>55</v>
      </c>
      <c r="B189" s="157" t="s">
        <v>45</v>
      </c>
      <c r="C189" s="172" t="s">
        <v>46</v>
      </c>
      <c r="D189" s="158" t="s">
        <v>1517</v>
      </c>
      <c r="E189" s="159">
        <v>3.97</v>
      </c>
      <c r="F189" s="160"/>
      <c r="G189" s="161">
        <f>ROUND(E189*F189,2)</f>
        <v>0</v>
      </c>
      <c r="H189" s="160">
        <v>0</v>
      </c>
      <c r="I189" s="161">
        <f>ROUND(E189*H189,2)</f>
        <v>0</v>
      </c>
      <c r="J189" s="160">
        <v>70.3</v>
      </c>
      <c r="K189" s="161">
        <f>ROUND(E189*J189,2)</f>
        <v>279.08999999999997</v>
      </c>
      <c r="L189" s="161">
        <v>12</v>
      </c>
      <c r="M189" s="161">
        <f>G189*(1+L189/100)</f>
        <v>0</v>
      </c>
      <c r="N189" s="159">
        <v>0</v>
      </c>
      <c r="O189" s="159">
        <f>ROUND(E189*N189,2)</f>
        <v>0</v>
      </c>
      <c r="P189" s="159">
        <v>1.75E-3</v>
      </c>
      <c r="Q189" s="159">
        <f>ROUND(E189*P189,2)</f>
        <v>0.01</v>
      </c>
      <c r="R189" s="161"/>
      <c r="S189" s="161" t="s">
        <v>1498</v>
      </c>
      <c r="T189" s="162" t="s">
        <v>1498</v>
      </c>
      <c r="U189" s="145">
        <v>0.16500000000000001</v>
      </c>
      <c r="V189" s="145">
        <f>ROUND(E189*U189,2)</f>
        <v>0.66</v>
      </c>
      <c r="W189" s="145"/>
      <c r="X189" s="145" t="s">
        <v>1499</v>
      </c>
      <c r="Y189" s="145" t="s">
        <v>1500</v>
      </c>
      <c r="Z189" s="135"/>
      <c r="AA189" s="135"/>
      <c r="AB189" s="135"/>
      <c r="AC189" s="135"/>
      <c r="AD189" s="135"/>
      <c r="AE189" s="135"/>
      <c r="AF189" s="135"/>
      <c r="AG189" s="135" t="s">
        <v>1501</v>
      </c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5"/>
      <c r="BG189" s="135"/>
      <c r="BH189" s="135"/>
    </row>
    <row r="190" spans="1:60" outlineLevel="2">
      <c r="A190" s="142"/>
      <c r="B190" s="143"/>
      <c r="C190" s="173" t="s">
        <v>47</v>
      </c>
      <c r="D190" s="146"/>
      <c r="E190" s="147">
        <v>3.97</v>
      </c>
      <c r="F190" s="145"/>
      <c r="G190" s="145"/>
      <c r="H190" s="145"/>
      <c r="I190" s="145"/>
      <c r="J190" s="145"/>
      <c r="K190" s="145"/>
      <c r="L190" s="145"/>
      <c r="M190" s="145"/>
      <c r="N190" s="144"/>
      <c r="O190" s="144"/>
      <c r="P190" s="144"/>
      <c r="Q190" s="144"/>
      <c r="R190" s="145"/>
      <c r="S190" s="145"/>
      <c r="T190" s="145"/>
      <c r="U190" s="145"/>
      <c r="V190" s="145"/>
      <c r="W190" s="145"/>
      <c r="X190" s="145"/>
      <c r="Y190" s="145"/>
      <c r="Z190" s="135"/>
      <c r="AA190" s="135"/>
      <c r="AB190" s="135"/>
      <c r="AC190" s="135"/>
      <c r="AD190" s="135"/>
      <c r="AE190" s="135"/>
      <c r="AF190" s="135"/>
      <c r="AG190" s="135" t="s">
        <v>1503</v>
      </c>
      <c r="AH190" s="135">
        <v>0</v>
      </c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5"/>
      <c r="BG190" s="135"/>
      <c r="BH190" s="135"/>
    </row>
    <row r="191" spans="1:60" outlineLevel="1">
      <c r="A191" s="156">
        <v>56</v>
      </c>
      <c r="B191" s="157" t="s">
        <v>48</v>
      </c>
      <c r="C191" s="172" t="s">
        <v>49</v>
      </c>
      <c r="D191" s="158" t="s">
        <v>1517</v>
      </c>
      <c r="E191" s="159">
        <v>84.94</v>
      </c>
      <c r="F191" s="160"/>
      <c r="G191" s="161">
        <f>ROUND(E191*F191,2)</f>
        <v>0</v>
      </c>
      <c r="H191" s="160">
        <v>0</v>
      </c>
      <c r="I191" s="161">
        <f>ROUND(E191*H191,2)</f>
        <v>0</v>
      </c>
      <c r="J191" s="160">
        <v>361</v>
      </c>
      <c r="K191" s="161">
        <f>ROUND(E191*J191,2)</f>
        <v>30663.34</v>
      </c>
      <c r="L191" s="161">
        <v>12</v>
      </c>
      <c r="M191" s="161">
        <f>G191*(1+L191/100)</f>
        <v>0</v>
      </c>
      <c r="N191" s="159">
        <v>0</v>
      </c>
      <c r="O191" s="159">
        <f>ROUND(E191*N191,2)</f>
        <v>0</v>
      </c>
      <c r="P191" s="159">
        <v>1.26E-2</v>
      </c>
      <c r="Q191" s="159">
        <f>ROUND(E191*P191,2)</f>
        <v>1.07</v>
      </c>
      <c r="R191" s="161"/>
      <c r="S191" s="161" t="s">
        <v>1498</v>
      </c>
      <c r="T191" s="162" t="s">
        <v>1498</v>
      </c>
      <c r="U191" s="145">
        <v>0.33</v>
      </c>
      <c r="V191" s="145">
        <f>ROUND(E191*U191,2)</f>
        <v>28.03</v>
      </c>
      <c r="W191" s="145"/>
      <c r="X191" s="145" t="s">
        <v>1499</v>
      </c>
      <c r="Y191" s="145" t="s">
        <v>1500</v>
      </c>
      <c r="Z191" s="135"/>
      <c r="AA191" s="135"/>
      <c r="AB191" s="135"/>
      <c r="AC191" s="135"/>
      <c r="AD191" s="135"/>
      <c r="AE191" s="135"/>
      <c r="AF191" s="135"/>
      <c r="AG191" s="135" t="s">
        <v>1501</v>
      </c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5"/>
      <c r="BG191" s="135"/>
      <c r="BH191" s="135"/>
    </row>
    <row r="192" spans="1:60" ht="33.75" outlineLevel="2">
      <c r="A192" s="142"/>
      <c r="B192" s="143"/>
      <c r="C192" s="173" t="s">
        <v>50</v>
      </c>
      <c r="D192" s="146"/>
      <c r="E192" s="147">
        <v>84.94</v>
      </c>
      <c r="F192" s="145"/>
      <c r="G192" s="145"/>
      <c r="H192" s="145"/>
      <c r="I192" s="145"/>
      <c r="J192" s="145"/>
      <c r="K192" s="145"/>
      <c r="L192" s="145"/>
      <c r="M192" s="145"/>
      <c r="N192" s="144"/>
      <c r="O192" s="144"/>
      <c r="P192" s="144"/>
      <c r="Q192" s="144"/>
      <c r="R192" s="145"/>
      <c r="S192" s="145"/>
      <c r="T192" s="145"/>
      <c r="U192" s="145"/>
      <c r="V192" s="145"/>
      <c r="W192" s="145"/>
      <c r="X192" s="145"/>
      <c r="Y192" s="145"/>
      <c r="Z192" s="135"/>
      <c r="AA192" s="135"/>
      <c r="AB192" s="135"/>
      <c r="AC192" s="135"/>
      <c r="AD192" s="135"/>
      <c r="AE192" s="135"/>
      <c r="AF192" s="135"/>
      <c r="AG192" s="135" t="s">
        <v>1503</v>
      </c>
      <c r="AH192" s="135">
        <v>0</v>
      </c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135"/>
      <c r="AV192" s="135"/>
      <c r="AW192" s="135"/>
      <c r="AX192" s="135"/>
      <c r="AY192" s="135"/>
      <c r="AZ192" s="135"/>
      <c r="BA192" s="135"/>
      <c r="BB192" s="135"/>
      <c r="BC192" s="135"/>
      <c r="BD192" s="135"/>
      <c r="BE192" s="135"/>
      <c r="BF192" s="135"/>
      <c r="BG192" s="135"/>
      <c r="BH192" s="135"/>
    </row>
    <row r="193" spans="1:60" outlineLevel="1">
      <c r="A193" s="156">
        <v>57</v>
      </c>
      <c r="B193" s="157" t="s">
        <v>51</v>
      </c>
      <c r="C193" s="172" t="s">
        <v>52</v>
      </c>
      <c r="D193" s="158" t="s">
        <v>1517</v>
      </c>
      <c r="E193" s="159">
        <v>849.4</v>
      </c>
      <c r="F193" s="160"/>
      <c r="G193" s="161">
        <f>ROUND(E193*F193,2)</f>
        <v>0</v>
      </c>
      <c r="H193" s="160">
        <v>0</v>
      </c>
      <c r="I193" s="161">
        <f>ROUND(E193*H193,2)</f>
        <v>0</v>
      </c>
      <c r="J193" s="160">
        <v>62.3</v>
      </c>
      <c r="K193" s="161">
        <f>ROUND(E193*J193,2)</f>
        <v>52917.62</v>
      </c>
      <c r="L193" s="161">
        <v>12</v>
      </c>
      <c r="M193" s="161">
        <f>G193*(1+L193/100)</f>
        <v>0</v>
      </c>
      <c r="N193" s="159">
        <v>0</v>
      </c>
      <c r="O193" s="159">
        <f>ROUND(E193*N193,2)</f>
        <v>0</v>
      </c>
      <c r="P193" s="159">
        <v>2.5200000000000001E-3</v>
      </c>
      <c r="Q193" s="159">
        <f>ROUND(E193*P193,2)</f>
        <v>2.14</v>
      </c>
      <c r="R193" s="161"/>
      <c r="S193" s="161" t="s">
        <v>1498</v>
      </c>
      <c r="T193" s="162" t="s">
        <v>1498</v>
      </c>
      <c r="U193" s="145">
        <v>5.7000000000000002E-2</v>
      </c>
      <c r="V193" s="145">
        <f>ROUND(E193*U193,2)</f>
        <v>48.42</v>
      </c>
      <c r="W193" s="145"/>
      <c r="X193" s="145" t="s">
        <v>1499</v>
      </c>
      <c r="Y193" s="145" t="s">
        <v>1500</v>
      </c>
      <c r="Z193" s="135"/>
      <c r="AA193" s="135"/>
      <c r="AB193" s="135"/>
      <c r="AC193" s="135"/>
      <c r="AD193" s="135"/>
      <c r="AE193" s="135"/>
      <c r="AF193" s="135"/>
      <c r="AG193" s="135" t="s">
        <v>1501</v>
      </c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135"/>
      <c r="AV193" s="135"/>
      <c r="AW193" s="135"/>
      <c r="AX193" s="135"/>
      <c r="AY193" s="135"/>
      <c r="AZ193" s="135"/>
      <c r="BA193" s="135"/>
      <c r="BB193" s="135"/>
      <c r="BC193" s="135"/>
      <c r="BD193" s="135"/>
      <c r="BE193" s="135"/>
      <c r="BF193" s="135"/>
      <c r="BG193" s="135"/>
      <c r="BH193" s="135"/>
    </row>
    <row r="194" spans="1:60" ht="22.5" outlineLevel="2">
      <c r="A194" s="142"/>
      <c r="B194" s="143"/>
      <c r="C194" s="173" t="s">
        <v>53</v>
      </c>
      <c r="D194" s="146"/>
      <c r="E194" s="147">
        <v>849.4</v>
      </c>
      <c r="F194" s="145"/>
      <c r="G194" s="145"/>
      <c r="H194" s="145"/>
      <c r="I194" s="145"/>
      <c r="J194" s="145"/>
      <c r="K194" s="145"/>
      <c r="L194" s="145"/>
      <c r="M194" s="145"/>
      <c r="N194" s="144"/>
      <c r="O194" s="144"/>
      <c r="P194" s="144"/>
      <c r="Q194" s="144"/>
      <c r="R194" s="145"/>
      <c r="S194" s="145"/>
      <c r="T194" s="145"/>
      <c r="U194" s="145"/>
      <c r="V194" s="145"/>
      <c r="W194" s="145"/>
      <c r="X194" s="145"/>
      <c r="Y194" s="145"/>
      <c r="Z194" s="135"/>
      <c r="AA194" s="135"/>
      <c r="AB194" s="135"/>
      <c r="AC194" s="135"/>
      <c r="AD194" s="135"/>
      <c r="AE194" s="135"/>
      <c r="AF194" s="135"/>
      <c r="AG194" s="135" t="s">
        <v>1503</v>
      </c>
      <c r="AH194" s="135">
        <v>0</v>
      </c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5"/>
      <c r="BG194" s="135"/>
      <c r="BH194" s="135"/>
    </row>
    <row r="195" spans="1:60" outlineLevel="1">
      <c r="A195" s="156">
        <v>58</v>
      </c>
      <c r="B195" s="157" t="s">
        <v>54</v>
      </c>
      <c r="C195" s="172" t="s">
        <v>55</v>
      </c>
      <c r="D195" s="158" t="s">
        <v>1548</v>
      </c>
      <c r="E195" s="159">
        <v>7.32</v>
      </c>
      <c r="F195" s="160"/>
      <c r="G195" s="161">
        <f>ROUND(E195*F195,2)</f>
        <v>0</v>
      </c>
      <c r="H195" s="160">
        <v>0</v>
      </c>
      <c r="I195" s="161">
        <f>ROUND(E195*H195,2)</f>
        <v>0</v>
      </c>
      <c r="J195" s="160">
        <v>40.799999999999997</v>
      </c>
      <c r="K195" s="161">
        <f>ROUND(E195*J195,2)</f>
        <v>298.66000000000003</v>
      </c>
      <c r="L195" s="161">
        <v>12</v>
      </c>
      <c r="M195" s="161">
        <f>G195*(1+L195/100)</f>
        <v>0</v>
      </c>
      <c r="N195" s="159">
        <v>0</v>
      </c>
      <c r="O195" s="159">
        <f>ROUND(E195*N195,2)</f>
        <v>0</v>
      </c>
      <c r="P195" s="159">
        <v>8.2400000000000008E-3</v>
      </c>
      <c r="Q195" s="159">
        <f>ROUND(E195*P195,2)</f>
        <v>0.06</v>
      </c>
      <c r="R195" s="161"/>
      <c r="S195" s="161" t="s">
        <v>1498</v>
      </c>
      <c r="T195" s="162" t="s">
        <v>1498</v>
      </c>
      <c r="U195" s="145">
        <v>0.09</v>
      </c>
      <c r="V195" s="145">
        <f>ROUND(E195*U195,2)</f>
        <v>0.66</v>
      </c>
      <c r="W195" s="145"/>
      <c r="X195" s="145" t="s">
        <v>1499</v>
      </c>
      <c r="Y195" s="145" t="s">
        <v>1500</v>
      </c>
      <c r="Z195" s="135"/>
      <c r="AA195" s="135"/>
      <c r="AB195" s="135"/>
      <c r="AC195" s="135"/>
      <c r="AD195" s="135"/>
      <c r="AE195" s="135"/>
      <c r="AF195" s="135"/>
      <c r="AG195" s="135" t="s">
        <v>1501</v>
      </c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5"/>
      <c r="BG195" s="135"/>
      <c r="BH195" s="135"/>
    </row>
    <row r="196" spans="1:60" outlineLevel="2">
      <c r="A196" s="142"/>
      <c r="B196" s="143"/>
      <c r="C196" s="173" t="s">
        <v>56</v>
      </c>
      <c r="D196" s="146"/>
      <c r="E196" s="147">
        <v>7.32</v>
      </c>
      <c r="F196" s="145"/>
      <c r="G196" s="145"/>
      <c r="H196" s="145"/>
      <c r="I196" s="145"/>
      <c r="J196" s="145"/>
      <c r="K196" s="145"/>
      <c r="L196" s="145"/>
      <c r="M196" s="145"/>
      <c r="N196" s="144"/>
      <c r="O196" s="144"/>
      <c r="P196" s="144"/>
      <c r="Q196" s="144"/>
      <c r="R196" s="145"/>
      <c r="S196" s="145"/>
      <c r="T196" s="145"/>
      <c r="U196" s="145"/>
      <c r="V196" s="145"/>
      <c r="W196" s="145"/>
      <c r="X196" s="145"/>
      <c r="Y196" s="145"/>
      <c r="Z196" s="135"/>
      <c r="AA196" s="135"/>
      <c r="AB196" s="135"/>
      <c r="AC196" s="135"/>
      <c r="AD196" s="135"/>
      <c r="AE196" s="135"/>
      <c r="AF196" s="135"/>
      <c r="AG196" s="135" t="s">
        <v>1503</v>
      </c>
      <c r="AH196" s="135">
        <v>0</v>
      </c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5"/>
      <c r="BG196" s="135"/>
      <c r="BH196" s="135"/>
    </row>
    <row r="197" spans="1:60" outlineLevel="1">
      <c r="A197" s="156">
        <v>59</v>
      </c>
      <c r="B197" s="157" t="s">
        <v>57</v>
      </c>
      <c r="C197" s="172" t="s">
        <v>58</v>
      </c>
      <c r="D197" s="158" t="s">
        <v>1517</v>
      </c>
      <c r="E197" s="159">
        <v>3.97</v>
      </c>
      <c r="F197" s="160"/>
      <c r="G197" s="161">
        <f>ROUND(E197*F197,2)</f>
        <v>0</v>
      </c>
      <c r="H197" s="160">
        <v>0</v>
      </c>
      <c r="I197" s="161">
        <f>ROUND(E197*H197,2)</f>
        <v>0</v>
      </c>
      <c r="J197" s="160">
        <v>138.5</v>
      </c>
      <c r="K197" s="161">
        <f>ROUND(E197*J197,2)</f>
        <v>549.85</v>
      </c>
      <c r="L197" s="161">
        <v>12</v>
      </c>
      <c r="M197" s="161">
        <f>G197*(1+L197/100)</f>
        <v>0</v>
      </c>
      <c r="N197" s="159">
        <v>0</v>
      </c>
      <c r="O197" s="159">
        <f>ROUND(E197*N197,2)</f>
        <v>0</v>
      </c>
      <c r="P197" s="159">
        <v>8.6999999999999994E-2</v>
      </c>
      <c r="Q197" s="159">
        <f>ROUND(E197*P197,2)</f>
        <v>0.35</v>
      </c>
      <c r="R197" s="161"/>
      <c r="S197" s="161" t="s">
        <v>1498</v>
      </c>
      <c r="T197" s="162" t="s">
        <v>1498</v>
      </c>
      <c r="U197" s="145">
        <v>0.25900000000000001</v>
      </c>
      <c r="V197" s="145">
        <f>ROUND(E197*U197,2)</f>
        <v>1.03</v>
      </c>
      <c r="W197" s="145"/>
      <c r="X197" s="145" t="s">
        <v>1499</v>
      </c>
      <c r="Y197" s="145" t="s">
        <v>1500</v>
      </c>
      <c r="Z197" s="135"/>
      <c r="AA197" s="135"/>
      <c r="AB197" s="135"/>
      <c r="AC197" s="135"/>
      <c r="AD197" s="135"/>
      <c r="AE197" s="135"/>
      <c r="AF197" s="135"/>
      <c r="AG197" s="135" t="s">
        <v>1501</v>
      </c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5"/>
      <c r="BG197" s="135"/>
      <c r="BH197" s="135"/>
    </row>
    <row r="198" spans="1:60" outlineLevel="2">
      <c r="A198" s="142"/>
      <c r="B198" s="143"/>
      <c r="C198" s="173" t="s">
        <v>59</v>
      </c>
      <c r="D198" s="146"/>
      <c r="E198" s="147">
        <v>3.97</v>
      </c>
      <c r="F198" s="145"/>
      <c r="G198" s="145"/>
      <c r="H198" s="145"/>
      <c r="I198" s="145"/>
      <c r="J198" s="145"/>
      <c r="K198" s="145"/>
      <c r="L198" s="145"/>
      <c r="M198" s="145"/>
      <c r="N198" s="144"/>
      <c r="O198" s="144"/>
      <c r="P198" s="144"/>
      <c r="Q198" s="144"/>
      <c r="R198" s="145"/>
      <c r="S198" s="145"/>
      <c r="T198" s="145"/>
      <c r="U198" s="145"/>
      <c r="V198" s="145"/>
      <c r="W198" s="145"/>
      <c r="X198" s="145"/>
      <c r="Y198" s="145"/>
      <c r="Z198" s="135"/>
      <c r="AA198" s="135"/>
      <c r="AB198" s="135"/>
      <c r="AC198" s="135"/>
      <c r="AD198" s="135"/>
      <c r="AE198" s="135"/>
      <c r="AF198" s="135"/>
      <c r="AG198" s="135" t="s">
        <v>1503</v>
      </c>
      <c r="AH198" s="135">
        <v>0</v>
      </c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135"/>
      <c r="AV198" s="135"/>
      <c r="AW198" s="135"/>
      <c r="AX198" s="135"/>
      <c r="AY198" s="135"/>
      <c r="AZ198" s="135"/>
      <c r="BA198" s="135"/>
      <c r="BB198" s="135"/>
      <c r="BC198" s="135"/>
      <c r="BD198" s="135"/>
      <c r="BE198" s="135"/>
      <c r="BF198" s="135"/>
      <c r="BG198" s="135"/>
      <c r="BH198" s="135"/>
    </row>
    <row r="199" spans="1:60" outlineLevel="1">
      <c r="A199" s="156">
        <v>60</v>
      </c>
      <c r="B199" s="157" t="s">
        <v>60</v>
      </c>
      <c r="C199" s="172" t="s">
        <v>61</v>
      </c>
      <c r="D199" s="158" t="s">
        <v>1497</v>
      </c>
      <c r="E199" s="159">
        <v>1</v>
      </c>
      <c r="F199" s="160"/>
      <c r="G199" s="161">
        <f>ROUND(E199*F199,2)</f>
        <v>0</v>
      </c>
      <c r="H199" s="160">
        <v>0.01</v>
      </c>
      <c r="I199" s="161">
        <f>ROUND(E199*H199,2)</f>
        <v>0.01</v>
      </c>
      <c r="J199" s="160">
        <v>127.49</v>
      </c>
      <c r="K199" s="161">
        <f>ROUND(E199*J199,2)</f>
        <v>127.49</v>
      </c>
      <c r="L199" s="161">
        <v>12</v>
      </c>
      <c r="M199" s="161">
        <f>G199*(1+L199/100)</f>
        <v>0</v>
      </c>
      <c r="N199" s="159">
        <v>0</v>
      </c>
      <c r="O199" s="159">
        <f>ROUND(E199*N199,2)</f>
        <v>0</v>
      </c>
      <c r="P199" s="159">
        <v>0.08</v>
      </c>
      <c r="Q199" s="159">
        <f>ROUND(E199*P199,2)</f>
        <v>0.08</v>
      </c>
      <c r="R199" s="161"/>
      <c r="S199" s="161" t="s">
        <v>1498</v>
      </c>
      <c r="T199" s="162" t="s">
        <v>1498</v>
      </c>
      <c r="U199" s="145">
        <v>0.222</v>
      </c>
      <c r="V199" s="145">
        <f>ROUND(E199*U199,2)</f>
        <v>0.22</v>
      </c>
      <c r="W199" s="145"/>
      <c r="X199" s="145" t="s">
        <v>1499</v>
      </c>
      <c r="Y199" s="145" t="s">
        <v>1500</v>
      </c>
      <c r="Z199" s="135"/>
      <c r="AA199" s="135"/>
      <c r="AB199" s="135"/>
      <c r="AC199" s="135"/>
      <c r="AD199" s="135"/>
      <c r="AE199" s="135"/>
      <c r="AF199" s="135"/>
      <c r="AG199" s="135" t="s">
        <v>1501</v>
      </c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135"/>
      <c r="AV199" s="135"/>
      <c r="AW199" s="135"/>
      <c r="AX199" s="135"/>
      <c r="AY199" s="135"/>
      <c r="AZ199" s="135"/>
      <c r="BA199" s="135"/>
      <c r="BB199" s="135"/>
      <c r="BC199" s="135"/>
      <c r="BD199" s="135"/>
      <c r="BE199" s="135"/>
      <c r="BF199" s="135"/>
      <c r="BG199" s="135"/>
      <c r="BH199" s="135"/>
    </row>
    <row r="200" spans="1:60" outlineLevel="2">
      <c r="A200" s="142"/>
      <c r="B200" s="143"/>
      <c r="C200" s="173" t="s">
        <v>62</v>
      </c>
      <c r="D200" s="146"/>
      <c r="E200" s="147">
        <v>1</v>
      </c>
      <c r="F200" s="145"/>
      <c r="G200" s="145"/>
      <c r="H200" s="145"/>
      <c r="I200" s="145"/>
      <c r="J200" s="145"/>
      <c r="K200" s="145"/>
      <c r="L200" s="145"/>
      <c r="M200" s="145"/>
      <c r="N200" s="144"/>
      <c r="O200" s="144"/>
      <c r="P200" s="144"/>
      <c r="Q200" s="144"/>
      <c r="R200" s="145"/>
      <c r="S200" s="145"/>
      <c r="T200" s="145"/>
      <c r="U200" s="145"/>
      <c r="V200" s="145"/>
      <c r="W200" s="145"/>
      <c r="X200" s="145"/>
      <c r="Y200" s="145"/>
      <c r="Z200" s="135"/>
      <c r="AA200" s="135"/>
      <c r="AB200" s="135"/>
      <c r="AC200" s="135"/>
      <c r="AD200" s="135"/>
      <c r="AE200" s="135"/>
      <c r="AF200" s="135"/>
      <c r="AG200" s="135" t="s">
        <v>1503</v>
      </c>
      <c r="AH200" s="135">
        <v>0</v>
      </c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5"/>
      <c r="BG200" s="135"/>
      <c r="BH200" s="135"/>
    </row>
    <row r="201" spans="1:60" outlineLevel="1">
      <c r="A201" s="156">
        <v>61</v>
      </c>
      <c r="B201" s="157" t="s">
        <v>63</v>
      </c>
      <c r="C201" s="172" t="s">
        <v>64</v>
      </c>
      <c r="D201" s="158" t="s">
        <v>1497</v>
      </c>
      <c r="E201" s="159">
        <v>12</v>
      </c>
      <c r="F201" s="160"/>
      <c r="G201" s="161">
        <f>ROUND(E201*F201,2)</f>
        <v>0</v>
      </c>
      <c r="H201" s="160">
        <v>0</v>
      </c>
      <c r="I201" s="161">
        <f>ROUND(E201*H201,2)</f>
        <v>0</v>
      </c>
      <c r="J201" s="160">
        <v>12.5</v>
      </c>
      <c r="K201" s="161">
        <f>ROUND(E201*J201,2)</f>
        <v>150</v>
      </c>
      <c r="L201" s="161">
        <v>12</v>
      </c>
      <c r="M201" s="161">
        <f>G201*(1+L201/100)</f>
        <v>0</v>
      </c>
      <c r="N201" s="159">
        <v>0</v>
      </c>
      <c r="O201" s="159">
        <f>ROUND(E201*N201,2)</f>
        <v>0</v>
      </c>
      <c r="P201" s="159">
        <v>0</v>
      </c>
      <c r="Q201" s="159">
        <f>ROUND(E201*P201,2)</f>
        <v>0</v>
      </c>
      <c r="R201" s="161"/>
      <c r="S201" s="161" t="s">
        <v>1498</v>
      </c>
      <c r="T201" s="162" t="s">
        <v>1498</v>
      </c>
      <c r="U201" s="145">
        <v>0.03</v>
      </c>
      <c r="V201" s="145">
        <f>ROUND(E201*U201,2)</f>
        <v>0.36</v>
      </c>
      <c r="W201" s="145"/>
      <c r="X201" s="145" t="s">
        <v>1499</v>
      </c>
      <c r="Y201" s="145" t="s">
        <v>1500</v>
      </c>
      <c r="Z201" s="135"/>
      <c r="AA201" s="135"/>
      <c r="AB201" s="135"/>
      <c r="AC201" s="135"/>
      <c r="AD201" s="135"/>
      <c r="AE201" s="135"/>
      <c r="AF201" s="135"/>
      <c r="AG201" s="135" t="s">
        <v>1501</v>
      </c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5"/>
      <c r="BG201" s="135"/>
      <c r="BH201" s="135"/>
    </row>
    <row r="202" spans="1:60" outlineLevel="2">
      <c r="A202" s="142"/>
      <c r="B202" s="143"/>
      <c r="C202" s="173" t="s">
        <v>65</v>
      </c>
      <c r="D202" s="146"/>
      <c r="E202" s="147">
        <v>12</v>
      </c>
      <c r="F202" s="145"/>
      <c r="G202" s="145"/>
      <c r="H202" s="145"/>
      <c r="I202" s="145"/>
      <c r="J202" s="145"/>
      <c r="K202" s="145"/>
      <c r="L202" s="145"/>
      <c r="M202" s="145"/>
      <c r="N202" s="144"/>
      <c r="O202" s="144"/>
      <c r="P202" s="144"/>
      <c r="Q202" s="144"/>
      <c r="R202" s="145"/>
      <c r="S202" s="145"/>
      <c r="T202" s="145"/>
      <c r="U202" s="145"/>
      <c r="V202" s="145"/>
      <c r="W202" s="145"/>
      <c r="X202" s="145"/>
      <c r="Y202" s="145"/>
      <c r="Z202" s="135"/>
      <c r="AA202" s="135"/>
      <c r="AB202" s="135"/>
      <c r="AC202" s="135"/>
      <c r="AD202" s="135"/>
      <c r="AE202" s="135"/>
      <c r="AF202" s="135"/>
      <c r="AG202" s="135" t="s">
        <v>1503</v>
      </c>
      <c r="AH202" s="135">
        <v>0</v>
      </c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5"/>
      <c r="BG202" s="135"/>
      <c r="BH202" s="135"/>
    </row>
    <row r="203" spans="1:60" outlineLevel="1">
      <c r="A203" s="156">
        <v>62</v>
      </c>
      <c r="B203" s="157" t="s">
        <v>66</v>
      </c>
      <c r="C203" s="172" t="s">
        <v>67</v>
      </c>
      <c r="D203" s="158" t="s">
        <v>1497</v>
      </c>
      <c r="E203" s="159">
        <v>11</v>
      </c>
      <c r="F203" s="160"/>
      <c r="G203" s="161">
        <f>ROUND(E203*F203,2)</f>
        <v>0</v>
      </c>
      <c r="H203" s="160">
        <v>0</v>
      </c>
      <c r="I203" s="161">
        <f>ROUND(E203*H203,2)</f>
        <v>0</v>
      </c>
      <c r="J203" s="160">
        <v>20.8</v>
      </c>
      <c r="K203" s="161">
        <f>ROUND(E203*J203,2)</f>
        <v>228.8</v>
      </c>
      <c r="L203" s="161">
        <v>12</v>
      </c>
      <c r="M203" s="161">
        <f>G203*(1+L203/100)</f>
        <v>0</v>
      </c>
      <c r="N203" s="159">
        <v>0</v>
      </c>
      <c r="O203" s="159">
        <f>ROUND(E203*N203,2)</f>
        <v>0</v>
      </c>
      <c r="P203" s="159">
        <v>0</v>
      </c>
      <c r="Q203" s="159">
        <f>ROUND(E203*P203,2)</f>
        <v>0</v>
      </c>
      <c r="R203" s="161"/>
      <c r="S203" s="161" t="s">
        <v>1498</v>
      </c>
      <c r="T203" s="162" t="s">
        <v>1498</v>
      </c>
      <c r="U203" s="145">
        <v>0.05</v>
      </c>
      <c r="V203" s="145">
        <f>ROUND(E203*U203,2)</f>
        <v>0.55000000000000004</v>
      </c>
      <c r="W203" s="145"/>
      <c r="X203" s="145" t="s">
        <v>1499</v>
      </c>
      <c r="Y203" s="145" t="s">
        <v>1500</v>
      </c>
      <c r="Z203" s="135"/>
      <c r="AA203" s="135"/>
      <c r="AB203" s="135"/>
      <c r="AC203" s="135"/>
      <c r="AD203" s="135"/>
      <c r="AE203" s="135"/>
      <c r="AF203" s="135"/>
      <c r="AG203" s="135" t="s">
        <v>1501</v>
      </c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5"/>
      <c r="BG203" s="135"/>
      <c r="BH203" s="135"/>
    </row>
    <row r="204" spans="1:60" outlineLevel="2">
      <c r="A204" s="142"/>
      <c r="B204" s="143"/>
      <c r="C204" s="173" t="s">
        <v>68</v>
      </c>
      <c r="D204" s="146"/>
      <c r="E204" s="147">
        <v>11</v>
      </c>
      <c r="F204" s="145"/>
      <c r="G204" s="145"/>
      <c r="H204" s="145"/>
      <c r="I204" s="145"/>
      <c r="J204" s="145"/>
      <c r="K204" s="145"/>
      <c r="L204" s="145"/>
      <c r="M204" s="145"/>
      <c r="N204" s="144"/>
      <c r="O204" s="144"/>
      <c r="P204" s="144"/>
      <c r="Q204" s="144"/>
      <c r="R204" s="145"/>
      <c r="S204" s="145"/>
      <c r="T204" s="145"/>
      <c r="U204" s="145"/>
      <c r="V204" s="145"/>
      <c r="W204" s="145"/>
      <c r="X204" s="145"/>
      <c r="Y204" s="145"/>
      <c r="Z204" s="135"/>
      <c r="AA204" s="135"/>
      <c r="AB204" s="135"/>
      <c r="AC204" s="135"/>
      <c r="AD204" s="135"/>
      <c r="AE204" s="135"/>
      <c r="AF204" s="135"/>
      <c r="AG204" s="135" t="s">
        <v>1503</v>
      </c>
      <c r="AH204" s="135">
        <v>0</v>
      </c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  <c r="BB204" s="135"/>
      <c r="BC204" s="135"/>
      <c r="BD204" s="135"/>
      <c r="BE204" s="135"/>
      <c r="BF204" s="135"/>
      <c r="BG204" s="135"/>
      <c r="BH204" s="135"/>
    </row>
    <row r="205" spans="1:60" outlineLevel="1">
      <c r="A205" s="156">
        <v>63</v>
      </c>
      <c r="B205" s="157" t="s">
        <v>69</v>
      </c>
      <c r="C205" s="172" t="s">
        <v>70</v>
      </c>
      <c r="D205" s="158" t="s">
        <v>1517</v>
      </c>
      <c r="E205" s="159">
        <v>0.9</v>
      </c>
      <c r="F205" s="160"/>
      <c r="G205" s="161">
        <f>ROUND(E205*F205,2)</f>
        <v>0</v>
      </c>
      <c r="H205" s="160">
        <v>64.03</v>
      </c>
      <c r="I205" s="161">
        <f>ROUND(E205*H205,2)</f>
        <v>57.63</v>
      </c>
      <c r="J205" s="160">
        <v>443.97</v>
      </c>
      <c r="K205" s="161">
        <f>ROUND(E205*J205,2)</f>
        <v>399.57</v>
      </c>
      <c r="L205" s="161">
        <v>12</v>
      </c>
      <c r="M205" s="161">
        <f>G205*(1+L205/100)</f>
        <v>0</v>
      </c>
      <c r="N205" s="159">
        <v>2.1900000000000001E-3</v>
      </c>
      <c r="O205" s="159">
        <f>ROUND(E205*N205,2)</f>
        <v>0</v>
      </c>
      <c r="P205" s="159">
        <v>7.4999999999999997E-2</v>
      </c>
      <c r="Q205" s="159">
        <f>ROUND(E205*P205,2)</f>
        <v>7.0000000000000007E-2</v>
      </c>
      <c r="R205" s="161"/>
      <c r="S205" s="161" t="s">
        <v>1498</v>
      </c>
      <c r="T205" s="162" t="s">
        <v>1498</v>
      </c>
      <c r="U205" s="145">
        <v>0.95499999999999996</v>
      </c>
      <c r="V205" s="145">
        <f>ROUND(E205*U205,2)</f>
        <v>0.86</v>
      </c>
      <c r="W205" s="145"/>
      <c r="X205" s="145" t="s">
        <v>1499</v>
      </c>
      <c r="Y205" s="145" t="s">
        <v>1500</v>
      </c>
      <c r="Z205" s="135"/>
      <c r="AA205" s="135"/>
      <c r="AB205" s="135"/>
      <c r="AC205" s="135"/>
      <c r="AD205" s="135"/>
      <c r="AE205" s="135"/>
      <c r="AF205" s="135"/>
      <c r="AG205" s="135" t="s">
        <v>1501</v>
      </c>
      <c r="AH205" s="135"/>
      <c r="AI205" s="135"/>
      <c r="AJ205" s="135"/>
      <c r="AK205" s="135"/>
      <c r="AL205" s="135"/>
      <c r="AM205" s="135"/>
      <c r="AN205" s="135"/>
      <c r="AO205" s="135"/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  <c r="BB205" s="135"/>
      <c r="BC205" s="135"/>
      <c r="BD205" s="135"/>
      <c r="BE205" s="135"/>
      <c r="BF205" s="135"/>
      <c r="BG205" s="135"/>
      <c r="BH205" s="135"/>
    </row>
    <row r="206" spans="1:60" outlineLevel="2">
      <c r="A206" s="142"/>
      <c r="B206" s="143"/>
      <c r="C206" s="173" t="s">
        <v>71</v>
      </c>
      <c r="D206" s="146"/>
      <c r="E206" s="147">
        <v>0.9</v>
      </c>
      <c r="F206" s="145"/>
      <c r="G206" s="145"/>
      <c r="H206" s="145"/>
      <c r="I206" s="145"/>
      <c r="J206" s="145"/>
      <c r="K206" s="145"/>
      <c r="L206" s="145"/>
      <c r="M206" s="145"/>
      <c r="N206" s="144"/>
      <c r="O206" s="144"/>
      <c r="P206" s="144"/>
      <c r="Q206" s="144"/>
      <c r="R206" s="145"/>
      <c r="S206" s="145"/>
      <c r="T206" s="145"/>
      <c r="U206" s="145"/>
      <c r="V206" s="145"/>
      <c r="W206" s="145"/>
      <c r="X206" s="145"/>
      <c r="Y206" s="145"/>
      <c r="Z206" s="135"/>
      <c r="AA206" s="135"/>
      <c r="AB206" s="135"/>
      <c r="AC206" s="135"/>
      <c r="AD206" s="135"/>
      <c r="AE206" s="135"/>
      <c r="AF206" s="135"/>
      <c r="AG206" s="135" t="s">
        <v>1503</v>
      </c>
      <c r="AH206" s="135">
        <v>0</v>
      </c>
      <c r="AI206" s="135"/>
      <c r="AJ206" s="135"/>
      <c r="AK206" s="135"/>
      <c r="AL206" s="135"/>
      <c r="AM206" s="135"/>
      <c r="AN206" s="135"/>
      <c r="AO206" s="135"/>
      <c r="AP206" s="135"/>
      <c r="AQ206" s="135"/>
      <c r="AR206" s="135"/>
      <c r="AS206" s="135"/>
      <c r="AT206" s="135"/>
      <c r="AU206" s="135"/>
      <c r="AV206" s="135"/>
      <c r="AW206" s="135"/>
      <c r="AX206" s="135"/>
      <c r="AY206" s="135"/>
      <c r="AZ206" s="135"/>
      <c r="BA206" s="135"/>
      <c r="BB206" s="135"/>
      <c r="BC206" s="135"/>
      <c r="BD206" s="135"/>
      <c r="BE206" s="135"/>
      <c r="BF206" s="135"/>
      <c r="BG206" s="135"/>
      <c r="BH206" s="135"/>
    </row>
    <row r="207" spans="1:60" outlineLevel="1">
      <c r="A207" s="156">
        <v>64</v>
      </c>
      <c r="B207" s="157" t="s">
        <v>72</v>
      </c>
      <c r="C207" s="172" t="s">
        <v>73</v>
      </c>
      <c r="D207" s="158" t="s">
        <v>1517</v>
      </c>
      <c r="E207" s="159">
        <v>1.8</v>
      </c>
      <c r="F207" s="160"/>
      <c r="G207" s="161">
        <f>ROUND(E207*F207,2)</f>
        <v>0</v>
      </c>
      <c r="H207" s="160">
        <v>29.21</v>
      </c>
      <c r="I207" s="161">
        <f>ROUND(E207*H207,2)</f>
        <v>52.58</v>
      </c>
      <c r="J207" s="160">
        <v>282.29000000000002</v>
      </c>
      <c r="K207" s="161">
        <f>ROUND(E207*J207,2)</f>
        <v>508.12</v>
      </c>
      <c r="L207" s="161">
        <v>12</v>
      </c>
      <c r="M207" s="161">
        <f>G207*(1+L207/100)</f>
        <v>0</v>
      </c>
      <c r="N207" s="159">
        <v>1E-3</v>
      </c>
      <c r="O207" s="159">
        <f>ROUND(E207*N207,2)</f>
        <v>0</v>
      </c>
      <c r="P207" s="159">
        <v>6.2E-2</v>
      </c>
      <c r="Q207" s="159">
        <f>ROUND(E207*P207,2)</f>
        <v>0.11</v>
      </c>
      <c r="R207" s="161"/>
      <c r="S207" s="161" t="s">
        <v>1498</v>
      </c>
      <c r="T207" s="162" t="s">
        <v>1498</v>
      </c>
      <c r="U207" s="145">
        <v>0.61199999999999999</v>
      </c>
      <c r="V207" s="145">
        <f>ROUND(E207*U207,2)</f>
        <v>1.1000000000000001</v>
      </c>
      <c r="W207" s="145"/>
      <c r="X207" s="145" t="s">
        <v>1499</v>
      </c>
      <c r="Y207" s="145" t="s">
        <v>1500</v>
      </c>
      <c r="Z207" s="135"/>
      <c r="AA207" s="135"/>
      <c r="AB207" s="135"/>
      <c r="AC207" s="135"/>
      <c r="AD207" s="135"/>
      <c r="AE207" s="135"/>
      <c r="AF207" s="135"/>
      <c r="AG207" s="135" t="s">
        <v>1501</v>
      </c>
      <c r="AH207" s="135"/>
      <c r="AI207" s="135"/>
      <c r="AJ207" s="135"/>
      <c r="AK207" s="135"/>
      <c r="AL207" s="135"/>
      <c r="AM207" s="135"/>
      <c r="AN207" s="135"/>
      <c r="AO207" s="135"/>
      <c r="AP207" s="135"/>
      <c r="AQ207" s="135"/>
      <c r="AR207" s="135"/>
      <c r="AS207" s="135"/>
      <c r="AT207" s="135"/>
      <c r="AU207" s="135"/>
      <c r="AV207" s="135"/>
      <c r="AW207" s="135"/>
      <c r="AX207" s="135"/>
      <c r="AY207" s="135"/>
      <c r="AZ207" s="135"/>
      <c r="BA207" s="135"/>
      <c r="BB207" s="135"/>
      <c r="BC207" s="135"/>
      <c r="BD207" s="135"/>
      <c r="BE207" s="135"/>
      <c r="BF207" s="135"/>
      <c r="BG207" s="135"/>
      <c r="BH207" s="135"/>
    </row>
    <row r="208" spans="1:60" outlineLevel="2">
      <c r="A208" s="142"/>
      <c r="B208" s="143"/>
      <c r="C208" s="173" t="s">
        <v>74</v>
      </c>
      <c r="D208" s="146"/>
      <c r="E208" s="147">
        <v>1.8</v>
      </c>
      <c r="F208" s="145"/>
      <c r="G208" s="145"/>
      <c r="H208" s="145"/>
      <c r="I208" s="145"/>
      <c r="J208" s="145"/>
      <c r="K208" s="145"/>
      <c r="L208" s="145"/>
      <c r="M208" s="145"/>
      <c r="N208" s="144"/>
      <c r="O208" s="144"/>
      <c r="P208" s="144"/>
      <c r="Q208" s="144"/>
      <c r="R208" s="145"/>
      <c r="S208" s="145"/>
      <c r="T208" s="145"/>
      <c r="U208" s="145"/>
      <c r="V208" s="145"/>
      <c r="W208" s="145"/>
      <c r="X208" s="145"/>
      <c r="Y208" s="145"/>
      <c r="Z208" s="135"/>
      <c r="AA208" s="135"/>
      <c r="AB208" s="135"/>
      <c r="AC208" s="135"/>
      <c r="AD208" s="135"/>
      <c r="AE208" s="135"/>
      <c r="AF208" s="135"/>
      <c r="AG208" s="135" t="s">
        <v>1503</v>
      </c>
      <c r="AH208" s="135">
        <v>0</v>
      </c>
      <c r="AI208" s="135"/>
      <c r="AJ208" s="135"/>
      <c r="AK208" s="135"/>
      <c r="AL208" s="135"/>
      <c r="AM208" s="135"/>
      <c r="AN208" s="135"/>
      <c r="AO208" s="135"/>
      <c r="AP208" s="135"/>
      <c r="AQ208" s="135"/>
      <c r="AR208" s="135"/>
      <c r="AS208" s="135"/>
      <c r="AT208" s="135"/>
      <c r="AU208" s="135"/>
      <c r="AV208" s="135"/>
      <c r="AW208" s="135"/>
      <c r="AX208" s="135"/>
      <c r="AY208" s="135"/>
      <c r="AZ208" s="135"/>
      <c r="BA208" s="135"/>
      <c r="BB208" s="135"/>
      <c r="BC208" s="135"/>
      <c r="BD208" s="135"/>
      <c r="BE208" s="135"/>
      <c r="BF208" s="135"/>
      <c r="BG208" s="135"/>
      <c r="BH208" s="135"/>
    </row>
    <row r="209" spans="1:60" outlineLevel="1">
      <c r="A209" s="156">
        <v>65</v>
      </c>
      <c r="B209" s="157" t="s">
        <v>75</v>
      </c>
      <c r="C209" s="172" t="s">
        <v>76</v>
      </c>
      <c r="D209" s="158" t="s">
        <v>1517</v>
      </c>
      <c r="E209" s="159">
        <v>3.15</v>
      </c>
      <c r="F209" s="160"/>
      <c r="G209" s="161">
        <f>ROUND(E209*F209,2)</f>
        <v>0</v>
      </c>
      <c r="H209" s="160">
        <v>26.87</v>
      </c>
      <c r="I209" s="161">
        <f>ROUND(E209*H209,2)</f>
        <v>84.64</v>
      </c>
      <c r="J209" s="160">
        <v>215.13</v>
      </c>
      <c r="K209" s="161">
        <f>ROUND(E209*J209,2)</f>
        <v>677.66</v>
      </c>
      <c r="L209" s="161">
        <v>12</v>
      </c>
      <c r="M209" s="161">
        <f>G209*(1+L209/100)</f>
        <v>0</v>
      </c>
      <c r="N209" s="159">
        <v>9.2000000000000003E-4</v>
      </c>
      <c r="O209" s="159">
        <f>ROUND(E209*N209,2)</f>
        <v>0</v>
      </c>
      <c r="P209" s="159">
        <v>5.3999999999999999E-2</v>
      </c>
      <c r="Q209" s="159">
        <f>ROUND(E209*P209,2)</f>
        <v>0.17</v>
      </c>
      <c r="R209" s="161"/>
      <c r="S209" s="161" t="s">
        <v>1498</v>
      </c>
      <c r="T209" s="162" t="s">
        <v>1498</v>
      </c>
      <c r="U209" s="145">
        <v>0.46500000000000002</v>
      </c>
      <c r="V209" s="145">
        <f>ROUND(E209*U209,2)</f>
        <v>1.46</v>
      </c>
      <c r="W209" s="145"/>
      <c r="X209" s="145" t="s">
        <v>1499</v>
      </c>
      <c r="Y209" s="145" t="s">
        <v>1500</v>
      </c>
      <c r="Z209" s="135"/>
      <c r="AA209" s="135"/>
      <c r="AB209" s="135"/>
      <c r="AC209" s="135"/>
      <c r="AD209" s="135"/>
      <c r="AE209" s="135"/>
      <c r="AF209" s="135"/>
      <c r="AG209" s="135" t="s">
        <v>1501</v>
      </c>
      <c r="AH209" s="135"/>
      <c r="AI209" s="135"/>
      <c r="AJ209" s="135"/>
      <c r="AK209" s="135"/>
      <c r="AL209" s="135"/>
      <c r="AM209" s="135"/>
      <c r="AN209" s="135"/>
      <c r="AO209" s="135"/>
      <c r="AP209" s="135"/>
      <c r="AQ209" s="135"/>
      <c r="AR209" s="135"/>
      <c r="AS209" s="135"/>
      <c r="AT209" s="135"/>
      <c r="AU209" s="135"/>
      <c r="AV209" s="135"/>
      <c r="AW209" s="135"/>
      <c r="AX209" s="135"/>
      <c r="AY209" s="135"/>
      <c r="AZ209" s="135"/>
      <c r="BA209" s="135"/>
      <c r="BB209" s="135"/>
      <c r="BC209" s="135"/>
      <c r="BD209" s="135"/>
      <c r="BE209" s="135"/>
      <c r="BF209" s="135"/>
      <c r="BG209" s="135"/>
      <c r="BH209" s="135"/>
    </row>
    <row r="210" spans="1:60" outlineLevel="2">
      <c r="A210" s="142"/>
      <c r="B210" s="143"/>
      <c r="C210" s="173" t="s">
        <v>77</v>
      </c>
      <c r="D210" s="146"/>
      <c r="E210" s="147">
        <v>3.15</v>
      </c>
      <c r="F210" s="145"/>
      <c r="G210" s="145"/>
      <c r="H210" s="145"/>
      <c r="I210" s="145"/>
      <c r="J210" s="145"/>
      <c r="K210" s="145"/>
      <c r="L210" s="145"/>
      <c r="M210" s="145"/>
      <c r="N210" s="144"/>
      <c r="O210" s="144"/>
      <c r="P210" s="144"/>
      <c r="Q210" s="144"/>
      <c r="R210" s="145"/>
      <c r="S210" s="145"/>
      <c r="T210" s="145"/>
      <c r="U210" s="145"/>
      <c r="V210" s="145"/>
      <c r="W210" s="145"/>
      <c r="X210" s="145"/>
      <c r="Y210" s="145"/>
      <c r="Z210" s="135"/>
      <c r="AA210" s="135"/>
      <c r="AB210" s="135"/>
      <c r="AC210" s="135"/>
      <c r="AD210" s="135"/>
      <c r="AE210" s="135"/>
      <c r="AF210" s="135"/>
      <c r="AG210" s="135" t="s">
        <v>1503</v>
      </c>
      <c r="AH210" s="135">
        <v>0</v>
      </c>
      <c r="AI210" s="135"/>
      <c r="AJ210" s="135"/>
      <c r="AK210" s="135"/>
      <c r="AL210" s="135"/>
      <c r="AM210" s="135"/>
      <c r="AN210" s="135"/>
      <c r="AO210" s="135"/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  <c r="BB210" s="135"/>
      <c r="BC210" s="135"/>
      <c r="BD210" s="135"/>
      <c r="BE210" s="135"/>
      <c r="BF210" s="135"/>
      <c r="BG210" s="135"/>
      <c r="BH210" s="135"/>
    </row>
    <row r="211" spans="1:60" outlineLevel="1">
      <c r="A211" s="156">
        <v>66</v>
      </c>
      <c r="B211" s="157" t="s">
        <v>78</v>
      </c>
      <c r="C211" s="172" t="s">
        <v>79</v>
      </c>
      <c r="D211" s="158" t="s">
        <v>1517</v>
      </c>
      <c r="E211" s="159">
        <v>8.4</v>
      </c>
      <c r="F211" s="160"/>
      <c r="G211" s="161">
        <f>ROUND(E211*F211,2)</f>
        <v>0</v>
      </c>
      <c r="H211" s="160">
        <v>34.17</v>
      </c>
      <c r="I211" s="161">
        <f>ROUND(E211*H211,2)</f>
        <v>287.02999999999997</v>
      </c>
      <c r="J211" s="160">
        <v>431.33</v>
      </c>
      <c r="K211" s="161">
        <f>ROUND(E211*J211,2)</f>
        <v>3623.17</v>
      </c>
      <c r="L211" s="161">
        <v>12</v>
      </c>
      <c r="M211" s="161">
        <f>G211*(1+L211/100)</f>
        <v>0</v>
      </c>
      <c r="N211" s="159">
        <v>1.17E-3</v>
      </c>
      <c r="O211" s="159">
        <f>ROUND(E211*N211,2)</f>
        <v>0.01</v>
      </c>
      <c r="P211" s="159">
        <v>7.5999999999999998E-2</v>
      </c>
      <c r="Q211" s="159">
        <f>ROUND(E211*P211,2)</f>
        <v>0.64</v>
      </c>
      <c r="R211" s="161"/>
      <c r="S211" s="161" t="s">
        <v>1498</v>
      </c>
      <c r="T211" s="162" t="s">
        <v>1498</v>
      </c>
      <c r="U211" s="145">
        <v>0.93899999999999995</v>
      </c>
      <c r="V211" s="145">
        <f>ROUND(E211*U211,2)</f>
        <v>7.89</v>
      </c>
      <c r="W211" s="145"/>
      <c r="X211" s="145" t="s">
        <v>1499</v>
      </c>
      <c r="Y211" s="145" t="s">
        <v>1500</v>
      </c>
      <c r="Z211" s="135"/>
      <c r="AA211" s="135"/>
      <c r="AB211" s="135"/>
      <c r="AC211" s="135"/>
      <c r="AD211" s="135"/>
      <c r="AE211" s="135"/>
      <c r="AF211" s="135"/>
      <c r="AG211" s="135" t="s">
        <v>1501</v>
      </c>
      <c r="AH211" s="135"/>
      <c r="AI211" s="135"/>
      <c r="AJ211" s="135"/>
      <c r="AK211" s="135"/>
      <c r="AL211" s="135"/>
      <c r="AM211" s="135"/>
      <c r="AN211" s="135"/>
      <c r="AO211" s="135"/>
      <c r="AP211" s="135"/>
      <c r="AQ211" s="135"/>
      <c r="AR211" s="135"/>
      <c r="AS211" s="135"/>
      <c r="AT211" s="135"/>
      <c r="AU211" s="135"/>
      <c r="AV211" s="135"/>
      <c r="AW211" s="135"/>
      <c r="AX211" s="135"/>
      <c r="AY211" s="135"/>
      <c r="AZ211" s="135"/>
      <c r="BA211" s="135"/>
      <c r="BB211" s="135"/>
      <c r="BC211" s="135"/>
      <c r="BD211" s="135"/>
      <c r="BE211" s="135"/>
      <c r="BF211" s="135"/>
      <c r="BG211" s="135"/>
      <c r="BH211" s="135"/>
    </row>
    <row r="212" spans="1:60" outlineLevel="2">
      <c r="A212" s="142"/>
      <c r="B212" s="143"/>
      <c r="C212" s="173" t="s">
        <v>80</v>
      </c>
      <c r="D212" s="146"/>
      <c r="E212" s="147">
        <v>8.4</v>
      </c>
      <c r="F212" s="145"/>
      <c r="G212" s="145"/>
      <c r="H212" s="145"/>
      <c r="I212" s="145"/>
      <c r="J212" s="145"/>
      <c r="K212" s="145"/>
      <c r="L212" s="145"/>
      <c r="M212" s="145"/>
      <c r="N212" s="144"/>
      <c r="O212" s="144"/>
      <c r="P212" s="144"/>
      <c r="Q212" s="144"/>
      <c r="R212" s="145"/>
      <c r="S212" s="145"/>
      <c r="T212" s="145"/>
      <c r="U212" s="145"/>
      <c r="V212" s="145"/>
      <c r="W212" s="145"/>
      <c r="X212" s="145"/>
      <c r="Y212" s="145"/>
      <c r="Z212" s="135"/>
      <c r="AA212" s="135"/>
      <c r="AB212" s="135"/>
      <c r="AC212" s="135"/>
      <c r="AD212" s="135"/>
      <c r="AE212" s="135"/>
      <c r="AF212" s="135"/>
      <c r="AG212" s="135" t="s">
        <v>1503</v>
      </c>
      <c r="AH212" s="135">
        <v>0</v>
      </c>
      <c r="AI212" s="135"/>
      <c r="AJ212" s="135"/>
      <c r="AK212" s="135"/>
      <c r="AL212" s="135"/>
      <c r="AM212" s="135"/>
      <c r="AN212" s="135"/>
      <c r="AO212" s="135"/>
      <c r="AP212" s="135"/>
      <c r="AQ212" s="135"/>
      <c r="AR212" s="135"/>
      <c r="AS212" s="135"/>
      <c r="AT212" s="135"/>
      <c r="AU212" s="135"/>
      <c r="AV212" s="135"/>
      <c r="AW212" s="135"/>
      <c r="AX212" s="135"/>
      <c r="AY212" s="135"/>
      <c r="AZ212" s="135"/>
      <c r="BA212" s="135"/>
      <c r="BB212" s="135"/>
      <c r="BC212" s="135"/>
      <c r="BD212" s="135"/>
      <c r="BE212" s="135"/>
      <c r="BF212" s="135"/>
      <c r="BG212" s="135"/>
      <c r="BH212" s="135"/>
    </row>
    <row r="213" spans="1:60" outlineLevel="1">
      <c r="A213" s="156">
        <v>67</v>
      </c>
      <c r="B213" s="157" t="s">
        <v>81</v>
      </c>
      <c r="C213" s="172" t="s">
        <v>82</v>
      </c>
      <c r="D213" s="158" t="s">
        <v>1548</v>
      </c>
      <c r="E213" s="159">
        <v>11.13</v>
      </c>
      <c r="F213" s="160"/>
      <c r="G213" s="161">
        <f>ROUND(E213*F213,2)</f>
        <v>0</v>
      </c>
      <c r="H213" s="160">
        <v>0</v>
      </c>
      <c r="I213" s="161">
        <f>ROUND(E213*H213,2)</f>
        <v>0</v>
      </c>
      <c r="J213" s="160">
        <v>41.9</v>
      </c>
      <c r="K213" s="161">
        <f>ROUND(E213*J213,2)</f>
        <v>466.35</v>
      </c>
      <c r="L213" s="161">
        <v>12</v>
      </c>
      <c r="M213" s="161">
        <f>G213*(1+L213/100)</f>
        <v>0</v>
      </c>
      <c r="N213" s="159">
        <v>0</v>
      </c>
      <c r="O213" s="159">
        <f>ROUND(E213*N213,2)</f>
        <v>0</v>
      </c>
      <c r="P213" s="159">
        <v>1.1129999999999999E-2</v>
      </c>
      <c r="Q213" s="159">
        <f>ROUND(E213*P213,2)</f>
        <v>0.12</v>
      </c>
      <c r="R213" s="161"/>
      <c r="S213" s="161" t="s">
        <v>1498</v>
      </c>
      <c r="T213" s="162" t="s">
        <v>1498</v>
      </c>
      <c r="U213" s="145">
        <v>8.3000000000000004E-2</v>
      </c>
      <c r="V213" s="145">
        <f>ROUND(E213*U213,2)</f>
        <v>0.92</v>
      </c>
      <c r="W213" s="145"/>
      <c r="X213" s="145" t="s">
        <v>1499</v>
      </c>
      <c r="Y213" s="145" t="s">
        <v>1500</v>
      </c>
      <c r="Z213" s="135"/>
      <c r="AA213" s="135"/>
      <c r="AB213" s="135"/>
      <c r="AC213" s="135"/>
      <c r="AD213" s="135"/>
      <c r="AE213" s="135"/>
      <c r="AF213" s="135"/>
      <c r="AG213" s="135" t="s">
        <v>1501</v>
      </c>
      <c r="AH213" s="135"/>
      <c r="AI213" s="135"/>
      <c r="AJ213" s="135"/>
      <c r="AK213" s="135"/>
      <c r="AL213" s="135"/>
      <c r="AM213" s="135"/>
      <c r="AN213" s="135"/>
      <c r="AO213" s="135"/>
      <c r="AP213" s="135"/>
      <c r="AQ213" s="135"/>
      <c r="AR213" s="135"/>
      <c r="AS213" s="135"/>
      <c r="AT213" s="135"/>
      <c r="AU213" s="135"/>
      <c r="AV213" s="135"/>
      <c r="AW213" s="135"/>
      <c r="AX213" s="135"/>
      <c r="AY213" s="135"/>
      <c r="AZ213" s="135"/>
      <c r="BA213" s="135"/>
      <c r="BB213" s="135"/>
      <c r="BC213" s="135"/>
      <c r="BD213" s="135"/>
      <c r="BE213" s="135"/>
      <c r="BF213" s="135"/>
      <c r="BG213" s="135"/>
      <c r="BH213" s="135"/>
    </row>
    <row r="214" spans="1:60" outlineLevel="2">
      <c r="A214" s="142"/>
      <c r="B214" s="143"/>
      <c r="C214" s="173" t="s">
        <v>83</v>
      </c>
      <c r="D214" s="146"/>
      <c r="E214" s="147">
        <v>11.13</v>
      </c>
      <c r="F214" s="145"/>
      <c r="G214" s="145"/>
      <c r="H214" s="145"/>
      <c r="I214" s="145"/>
      <c r="J214" s="145"/>
      <c r="K214" s="145"/>
      <c r="L214" s="145"/>
      <c r="M214" s="145"/>
      <c r="N214" s="144"/>
      <c r="O214" s="144"/>
      <c r="P214" s="144"/>
      <c r="Q214" s="144"/>
      <c r="R214" s="145"/>
      <c r="S214" s="145"/>
      <c r="T214" s="145"/>
      <c r="U214" s="145"/>
      <c r="V214" s="145"/>
      <c r="W214" s="145"/>
      <c r="X214" s="145"/>
      <c r="Y214" s="145"/>
      <c r="Z214" s="135"/>
      <c r="AA214" s="135"/>
      <c r="AB214" s="135"/>
      <c r="AC214" s="135"/>
      <c r="AD214" s="135"/>
      <c r="AE214" s="135"/>
      <c r="AF214" s="135"/>
      <c r="AG214" s="135" t="s">
        <v>1503</v>
      </c>
      <c r="AH214" s="135">
        <v>0</v>
      </c>
      <c r="AI214" s="135"/>
      <c r="AJ214" s="135"/>
      <c r="AK214" s="135"/>
      <c r="AL214" s="135"/>
      <c r="AM214" s="135"/>
      <c r="AN214" s="135"/>
      <c r="AO214" s="135"/>
      <c r="AP214" s="135"/>
      <c r="AQ214" s="135"/>
      <c r="AR214" s="135"/>
      <c r="AS214" s="135"/>
      <c r="AT214" s="135"/>
      <c r="AU214" s="135"/>
      <c r="AV214" s="135"/>
      <c r="AW214" s="135"/>
      <c r="AX214" s="135"/>
      <c r="AY214" s="135"/>
      <c r="AZ214" s="135"/>
      <c r="BA214" s="135"/>
      <c r="BB214" s="135"/>
      <c r="BC214" s="135"/>
      <c r="BD214" s="135"/>
      <c r="BE214" s="135"/>
      <c r="BF214" s="135"/>
      <c r="BG214" s="135"/>
      <c r="BH214" s="135"/>
    </row>
    <row r="215" spans="1:60" outlineLevel="1">
      <c r="A215" s="156">
        <v>68</v>
      </c>
      <c r="B215" s="157" t="s">
        <v>84</v>
      </c>
      <c r="C215" s="172" t="s">
        <v>85</v>
      </c>
      <c r="D215" s="158" t="s">
        <v>1548</v>
      </c>
      <c r="E215" s="159">
        <v>0.1</v>
      </c>
      <c r="F215" s="160"/>
      <c r="G215" s="161">
        <f>ROUND(E215*F215,2)</f>
        <v>0</v>
      </c>
      <c r="H215" s="160">
        <v>1283.6099999999999</v>
      </c>
      <c r="I215" s="161">
        <f>ROUND(E215*H215,2)</f>
        <v>128.36000000000001</v>
      </c>
      <c r="J215" s="160">
        <v>3376.39</v>
      </c>
      <c r="K215" s="161">
        <f>ROUND(E215*J215,2)</f>
        <v>337.64</v>
      </c>
      <c r="L215" s="161">
        <v>12</v>
      </c>
      <c r="M215" s="161">
        <f>G215*(1+L215/100)</f>
        <v>0</v>
      </c>
      <c r="N215" s="159">
        <v>0</v>
      </c>
      <c r="O215" s="159">
        <f>ROUND(E215*N215,2)</f>
        <v>0</v>
      </c>
      <c r="P215" s="159">
        <v>5.6520000000000001E-2</v>
      </c>
      <c r="Q215" s="159">
        <f>ROUND(E215*P215,2)</f>
        <v>0.01</v>
      </c>
      <c r="R215" s="161"/>
      <c r="S215" s="161" t="s">
        <v>1498</v>
      </c>
      <c r="T215" s="162" t="s">
        <v>1498</v>
      </c>
      <c r="U215" s="145">
        <v>5.5</v>
      </c>
      <c r="V215" s="145">
        <f>ROUND(E215*U215,2)</f>
        <v>0.55000000000000004</v>
      </c>
      <c r="W215" s="145"/>
      <c r="X215" s="145" t="s">
        <v>1499</v>
      </c>
      <c r="Y215" s="145" t="s">
        <v>1500</v>
      </c>
      <c r="Z215" s="135"/>
      <c r="AA215" s="135"/>
      <c r="AB215" s="135"/>
      <c r="AC215" s="135"/>
      <c r="AD215" s="135"/>
      <c r="AE215" s="135"/>
      <c r="AF215" s="135"/>
      <c r="AG215" s="135" t="s">
        <v>1501</v>
      </c>
      <c r="AH215" s="135"/>
      <c r="AI215" s="135"/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  <c r="BB215" s="135"/>
      <c r="BC215" s="135"/>
      <c r="BD215" s="135"/>
      <c r="BE215" s="135"/>
      <c r="BF215" s="135"/>
      <c r="BG215" s="135"/>
      <c r="BH215" s="135"/>
    </row>
    <row r="216" spans="1:60" outlineLevel="2">
      <c r="A216" s="142"/>
      <c r="B216" s="143"/>
      <c r="C216" s="173" t="s">
        <v>86</v>
      </c>
      <c r="D216" s="146"/>
      <c r="E216" s="147">
        <v>0.1</v>
      </c>
      <c r="F216" s="145"/>
      <c r="G216" s="145"/>
      <c r="H216" s="145"/>
      <c r="I216" s="145"/>
      <c r="J216" s="145"/>
      <c r="K216" s="145"/>
      <c r="L216" s="145"/>
      <c r="M216" s="145"/>
      <c r="N216" s="144"/>
      <c r="O216" s="144"/>
      <c r="P216" s="144"/>
      <c r="Q216" s="144"/>
      <c r="R216" s="145"/>
      <c r="S216" s="145"/>
      <c r="T216" s="145"/>
      <c r="U216" s="145"/>
      <c r="V216" s="145"/>
      <c r="W216" s="145"/>
      <c r="X216" s="145"/>
      <c r="Y216" s="145"/>
      <c r="Z216" s="135"/>
      <c r="AA216" s="135"/>
      <c r="AB216" s="135"/>
      <c r="AC216" s="135"/>
      <c r="AD216" s="135"/>
      <c r="AE216" s="135"/>
      <c r="AF216" s="135"/>
      <c r="AG216" s="135" t="s">
        <v>1503</v>
      </c>
      <c r="AH216" s="135">
        <v>0</v>
      </c>
      <c r="AI216" s="135"/>
      <c r="AJ216" s="135"/>
      <c r="AK216" s="135"/>
      <c r="AL216" s="135"/>
      <c r="AM216" s="135"/>
      <c r="AN216" s="135"/>
      <c r="AO216" s="135"/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  <c r="BB216" s="135"/>
      <c r="BC216" s="135"/>
      <c r="BD216" s="135"/>
      <c r="BE216" s="135"/>
      <c r="BF216" s="135"/>
      <c r="BG216" s="135"/>
      <c r="BH216" s="135"/>
    </row>
    <row r="217" spans="1:60" outlineLevel="1">
      <c r="A217" s="156">
        <v>69</v>
      </c>
      <c r="B217" s="157" t="s">
        <v>87</v>
      </c>
      <c r="C217" s="172" t="s">
        <v>88</v>
      </c>
      <c r="D217" s="158" t="s">
        <v>1548</v>
      </c>
      <c r="E217" s="159">
        <v>0.1</v>
      </c>
      <c r="F217" s="160"/>
      <c r="G217" s="161">
        <f>ROUND(E217*F217,2)</f>
        <v>0</v>
      </c>
      <c r="H217" s="160">
        <v>39.119999999999997</v>
      </c>
      <c r="I217" s="161">
        <f>ROUND(E217*H217,2)</f>
        <v>3.91</v>
      </c>
      <c r="J217" s="160">
        <v>600.88</v>
      </c>
      <c r="K217" s="161">
        <f>ROUND(E217*J217,2)</f>
        <v>60.09</v>
      </c>
      <c r="L217" s="161">
        <v>12</v>
      </c>
      <c r="M217" s="161">
        <f>G217*(1+L217/100)</f>
        <v>0</v>
      </c>
      <c r="N217" s="159">
        <v>1.34E-3</v>
      </c>
      <c r="O217" s="159">
        <f>ROUND(E217*N217,2)</f>
        <v>0</v>
      </c>
      <c r="P217" s="159">
        <v>0</v>
      </c>
      <c r="Q217" s="159">
        <f>ROUND(E217*P217,2)</f>
        <v>0</v>
      </c>
      <c r="R217" s="161"/>
      <c r="S217" s="161" t="s">
        <v>1498</v>
      </c>
      <c r="T217" s="162" t="s">
        <v>1498</v>
      </c>
      <c r="U217" s="145">
        <v>1.05</v>
      </c>
      <c r="V217" s="145">
        <f>ROUND(E217*U217,2)</f>
        <v>0.11</v>
      </c>
      <c r="W217" s="145"/>
      <c r="X217" s="145" t="s">
        <v>1499</v>
      </c>
      <c r="Y217" s="145" t="s">
        <v>1500</v>
      </c>
      <c r="Z217" s="135"/>
      <c r="AA217" s="135"/>
      <c r="AB217" s="135"/>
      <c r="AC217" s="135"/>
      <c r="AD217" s="135"/>
      <c r="AE217" s="135"/>
      <c r="AF217" s="135"/>
      <c r="AG217" s="135" t="s">
        <v>1501</v>
      </c>
      <c r="AH217" s="135"/>
      <c r="AI217" s="135"/>
      <c r="AJ217" s="135"/>
      <c r="AK217" s="135"/>
      <c r="AL217" s="135"/>
      <c r="AM217" s="135"/>
      <c r="AN217" s="135"/>
      <c r="AO217" s="135"/>
      <c r="AP217" s="135"/>
      <c r="AQ217" s="135"/>
      <c r="AR217" s="135"/>
      <c r="AS217" s="135"/>
      <c r="AT217" s="135"/>
      <c r="AU217" s="135"/>
      <c r="AV217" s="135"/>
      <c r="AW217" s="135"/>
      <c r="AX217" s="135"/>
      <c r="AY217" s="135"/>
      <c r="AZ217" s="135"/>
      <c r="BA217" s="135"/>
      <c r="BB217" s="135"/>
      <c r="BC217" s="135"/>
      <c r="BD217" s="135"/>
      <c r="BE217" s="135"/>
      <c r="BF217" s="135"/>
      <c r="BG217" s="135"/>
      <c r="BH217" s="135"/>
    </row>
    <row r="218" spans="1:60" outlineLevel="2">
      <c r="A218" s="142"/>
      <c r="B218" s="143"/>
      <c r="C218" s="173" t="s">
        <v>86</v>
      </c>
      <c r="D218" s="146"/>
      <c r="E218" s="147">
        <v>0.1</v>
      </c>
      <c r="F218" s="145"/>
      <c r="G218" s="145"/>
      <c r="H218" s="145"/>
      <c r="I218" s="145"/>
      <c r="J218" s="145"/>
      <c r="K218" s="145"/>
      <c r="L218" s="145"/>
      <c r="M218" s="145"/>
      <c r="N218" s="144"/>
      <c r="O218" s="144"/>
      <c r="P218" s="144"/>
      <c r="Q218" s="144"/>
      <c r="R218" s="145"/>
      <c r="S218" s="145"/>
      <c r="T218" s="145"/>
      <c r="U218" s="145"/>
      <c r="V218" s="145"/>
      <c r="W218" s="145"/>
      <c r="X218" s="145"/>
      <c r="Y218" s="145"/>
      <c r="Z218" s="135"/>
      <c r="AA218" s="135"/>
      <c r="AB218" s="135"/>
      <c r="AC218" s="135"/>
      <c r="AD218" s="135"/>
      <c r="AE218" s="135"/>
      <c r="AF218" s="135"/>
      <c r="AG218" s="135" t="s">
        <v>1503</v>
      </c>
      <c r="AH218" s="135">
        <v>0</v>
      </c>
      <c r="AI218" s="135"/>
      <c r="AJ218" s="135"/>
      <c r="AK218" s="135"/>
      <c r="AL218" s="135"/>
      <c r="AM218" s="135"/>
      <c r="AN218" s="135"/>
      <c r="AO218" s="135"/>
      <c r="AP218" s="135"/>
      <c r="AQ218" s="135"/>
      <c r="AR218" s="135"/>
      <c r="AS218" s="135"/>
      <c r="AT218" s="135"/>
      <c r="AU218" s="135"/>
      <c r="AV218" s="135"/>
      <c r="AW218" s="135"/>
      <c r="AX218" s="135"/>
      <c r="AY218" s="135"/>
      <c r="AZ218" s="135"/>
      <c r="BA218" s="135"/>
      <c r="BB218" s="135"/>
      <c r="BC218" s="135"/>
      <c r="BD218" s="135"/>
      <c r="BE218" s="135"/>
      <c r="BF218" s="135"/>
      <c r="BG218" s="135"/>
      <c r="BH218" s="135"/>
    </row>
    <row r="219" spans="1:60" outlineLevel="1">
      <c r="A219" s="156">
        <v>70</v>
      </c>
      <c r="B219" s="157" t="s">
        <v>89</v>
      </c>
      <c r="C219" s="172" t="s">
        <v>90</v>
      </c>
      <c r="D219" s="158" t="s">
        <v>1548</v>
      </c>
      <c r="E219" s="159">
        <v>0.1</v>
      </c>
      <c r="F219" s="160"/>
      <c r="G219" s="161">
        <f>ROUND(E219*F219,2)</f>
        <v>0</v>
      </c>
      <c r="H219" s="160">
        <v>234.68</v>
      </c>
      <c r="I219" s="161">
        <f>ROUND(E219*H219,2)</f>
        <v>23.47</v>
      </c>
      <c r="J219" s="160">
        <v>755.32</v>
      </c>
      <c r="K219" s="161">
        <f>ROUND(E219*J219,2)</f>
        <v>75.53</v>
      </c>
      <c r="L219" s="161">
        <v>12</v>
      </c>
      <c r="M219" s="161">
        <f>G219*(1+L219/100)</f>
        <v>0</v>
      </c>
      <c r="N219" s="159">
        <v>2.0000000000000002E-5</v>
      </c>
      <c r="O219" s="159">
        <f>ROUND(E219*N219,2)</f>
        <v>0</v>
      </c>
      <c r="P219" s="159">
        <v>0</v>
      </c>
      <c r="Q219" s="159">
        <f>ROUND(E219*P219,2)</f>
        <v>0</v>
      </c>
      <c r="R219" s="161"/>
      <c r="S219" s="161" t="s">
        <v>1498</v>
      </c>
      <c r="T219" s="162" t="s">
        <v>1498</v>
      </c>
      <c r="U219" s="145">
        <v>1.54</v>
      </c>
      <c r="V219" s="145">
        <f>ROUND(E219*U219,2)</f>
        <v>0.15</v>
      </c>
      <c r="W219" s="145"/>
      <c r="X219" s="145" t="s">
        <v>1499</v>
      </c>
      <c r="Y219" s="145" t="s">
        <v>1500</v>
      </c>
      <c r="Z219" s="135"/>
      <c r="AA219" s="135"/>
      <c r="AB219" s="135"/>
      <c r="AC219" s="135"/>
      <c r="AD219" s="135"/>
      <c r="AE219" s="135"/>
      <c r="AF219" s="135"/>
      <c r="AG219" s="135" t="s">
        <v>1501</v>
      </c>
      <c r="AH219" s="135"/>
      <c r="AI219" s="135"/>
      <c r="AJ219" s="135"/>
      <c r="AK219" s="135"/>
      <c r="AL219" s="135"/>
      <c r="AM219" s="135"/>
      <c r="AN219" s="135"/>
      <c r="AO219" s="135"/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  <c r="BB219" s="135"/>
      <c r="BC219" s="135"/>
      <c r="BD219" s="135"/>
      <c r="BE219" s="135"/>
      <c r="BF219" s="135"/>
      <c r="BG219" s="135"/>
      <c r="BH219" s="135"/>
    </row>
    <row r="220" spans="1:60" outlineLevel="2">
      <c r="A220" s="142"/>
      <c r="B220" s="143"/>
      <c r="C220" s="173" t="s">
        <v>86</v>
      </c>
      <c r="D220" s="146"/>
      <c r="E220" s="147">
        <v>0.1</v>
      </c>
      <c r="F220" s="145"/>
      <c r="G220" s="145"/>
      <c r="H220" s="145"/>
      <c r="I220" s="145"/>
      <c r="J220" s="145"/>
      <c r="K220" s="145"/>
      <c r="L220" s="145"/>
      <c r="M220" s="145"/>
      <c r="N220" s="144"/>
      <c r="O220" s="144"/>
      <c r="P220" s="144"/>
      <c r="Q220" s="144"/>
      <c r="R220" s="145"/>
      <c r="S220" s="145"/>
      <c r="T220" s="145"/>
      <c r="U220" s="145"/>
      <c r="V220" s="145"/>
      <c r="W220" s="145"/>
      <c r="X220" s="145"/>
      <c r="Y220" s="145"/>
      <c r="Z220" s="135"/>
      <c r="AA220" s="135"/>
      <c r="AB220" s="135"/>
      <c r="AC220" s="135"/>
      <c r="AD220" s="135"/>
      <c r="AE220" s="135"/>
      <c r="AF220" s="135"/>
      <c r="AG220" s="135" t="s">
        <v>1503</v>
      </c>
      <c r="AH220" s="135">
        <v>0</v>
      </c>
      <c r="AI220" s="135"/>
      <c r="AJ220" s="135"/>
      <c r="AK220" s="135"/>
      <c r="AL220" s="135"/>
      <c r="AM220" s="135"/>
      <c r="AN220" s="135"/>
      <c r="AO220" s="135"/>
      <c r="AP220" s="135"/>
      <c r="AQ220" s="135"/>
      <c r="AR220" s="135"/>
      <c r="AS220" s="135"/>
      <c r="AT220" s="135"/>
      <c r="AU220" s="135"/>
      <c r="AV220" s="135"/>
      <c r="AW220" s="135"/>
      <c r="AX220" s="135"/>
      <c r="AY220" s="135"/>
      <c r="AZ220" s="135"/>
      <c r="BA220" s="135"/>
      <c r="BB220" s="135"/>
      <c r="BC220" s="135"/>
      <c r="BD220" s="135"/>
      <c r="BE220" s="135"/>
      <c r="BF220" s="135"/>
      <c r="BG220" s="135"/>
      <c r="BH220" s="135"/>
    </row>
    <row r="221" spans="1:60" outlineLevel="1">
      <c r="A221" s="156">
        <v>71</v>
      </c>
      <c r="B221" s="157" t="s">
        <v>91</v>
      </c>
      <c r="C221" s="172" t="s">
        <v>92</v>
      </c>
      <c r="D221" s="158" t="s">
        <v>1548</v>
      </c>
      <c r="E221" s="159">
        <v>0.4</v>
      </c>
      <c r="F221" s="160"/>
      <c r="G221" s="161">
        <f>ROUND(E221*F221,2)</f>
        <v>0</v>
      </c>
      <c r="H221" s="160">
        <v>1501.63</v>
      </c>
      <c r="I221" s="161">
        <f>ROUND(E221*H221,2)</f>
        <v>600.65</v>
      </c>
      <c r="J221" s="160">
        <v>3813.37</v>
      </c>
      <c r="K221" s="161">
        <f>ROUND(E221*J221,2)</f>
        <v>1525.35</v>
      </c>
      <c r="L221" s="161">
        <v>12</v>
      </c>
      <c r="M221" s="161">
        <f>G221*(1+L221/100)</f>
        <v>0</v>
      </c>
      <c r="N221" s="159">
        <v>0</v>
      </c>
      <c r="O221" s="159">
        <f>ROUND(E221*N221,2)</f>
        <v>0</v>
      </c>
      <c r="P221" s="159">
        <v>7.85E-2</v>
      </c>
      <c r="Q221" s="159">
        <f>ROUND(E221*P221,2)</f>
        <v>0.03</v>
      </c>
      <c r="R221" s="161"/>
      <c r="S221" s="161" t="s">
        <v>1498</v>
      </c>
      <c r="T221" s="162" t="s">
        <v>1498</v>
      </c>
      <c r="U221" s="145">
        <v>6.2</v>
      </c>
      <c r="V221" s="145">
        <f>ROUND(E221*U221,2)</f>
        <v>2.48</v>
      </c>
      <c r="W221" s="145"/>
      <c r="X221" s="145" t="s">
        <v>1499</v>
      </c>
      <c r="Y221" s="145" t="s">
        <v>1500</v>
      </c>
      <c r="Z221" s="135"/>
      <c r="AA221" s="135"/>
      <c r="AB221" s="135"/>
      <c r="AC221" s="135"/>
      <c r="AD221" s="135"/>
      <c r="AE221" s="135"/>
      <c r="AF221" s="135"/>
      <c r="AG221" s="135" t="s">
        <v>1501</v>
      </c>
      <c r="AH221" s="135"/>
      <c r="AI221" s="135"/>
      <c r="AJ221" s="135"/>
      <c r="AK221" s="135"/>
      <c r="AL221" s="135"/>
      <c r="AM221" s="135"/>
      <c r="AN221" s="135"/>
      <c r="AO221" s="135"/>
      <c r="AP221" s="135"/>
      <c r="AQ221" s="135"/>
      <c r="AR221" s="135"/>
      <c r="AS221" s="135"/>
      <c r="AT221" s="135"/>
      <c r="AU221" s="135"/>
      <c r="AV221" s="135"/>
      <c r="AW221" s="135"/>
      <c r="AX221" s="135"/>
      <c r="AY221" s="135"/>
      <c r="AZ221" s="135"/>
      <c r="BA221" s="135"/>
      <c r="BB221" s="135"/>
      <c r="BC221" s="135"/>
      <c r="BD221" s="135"/>
      <c r="BE221" s="135"/>
      <c r="BF221" s="135"/>
      <c r="BG221" s="135"/>
      <c r="BH221" s="135"/>
    </row>
    <row r="222" spans="1:60" outlineLevel="2">
      <c r="A222" s="142"/>
      <c r="B222" s="143"/>
      <c r="C222" s="173" t="s">
        <v>93</v>
      </c>
      <c r="D222" s="146"/>
      <c r="E222" s="147">
        <v>0.4</v>
      </c>
      <c r="F222" s="145"/>
      <c r="G222" s="145"/>
      <c r="H222" s="145"/>
      <c r="I222" s="145"/>
      <c r="J222" s="145"/>
      <c r="K222" s="145"/>
      <c r="L222" s="145"/>
      <c r="M222" s="145"/>
      <c r="N222" s="144"/>
      <c r="O222" s="144"/>
      <c r="P222" s="144"/>
      <c r="Q222" s="144"/>
      <c r="R222" s="145"/>
      <c r="S222" s="145"/>
      <c r="T222" s="145"/>
      <c r="U222" s="145"/>
      <c r="V222" s="145"/>
      <c r="W222" s="145"/>
      <c r="X222" s="145"/>
      <c r="Y222" s="145"/>
      <c r="Z222" s="135"/>
      <c r="AA222" s="135"/>
      <c r="AB222" s="135"/>
      <c r="AC222" s="135"/>
      <c r="AD222" s="135"/>
      <c r="AE222" s="135"/>
      <c r="AF222" s="135"/>
      <c r="AG222" s="135" t="s">
        <v>1503</v>
      </c>
      <c r="AH222" s="135">
        <v>0</v>
      </c>
      <c r="AI222" s="135"/>
      <c r="AJ222" s="135"/>
      <c r="AK222" s="135"/>
      <c r="AL222" s="135"/>
      <c r="AM222" s="135"/>
      <c r="AN222" s="135"/>
      <c r="AO222" s="135"/>
      <c r="AP222" s="135"/>
      <c r="AQ222" s="135"/>
      <c r="AR222" s="135"/>
      <c r="AS222" s="135"/>
      <c r="AT222" s="135"/>
      <c r="AU222" s="135"/>
      <c r="AV222" s="135"/>
      <c r="AW222" s="135"/>
      <c r="AX222" s="135"/>
      <c r="AY222" s="135"/>
      <c r="AZ222" s="135"/>
      <c r="BA222" s="135"/>
      <c r="BB222" s="135"/>
      <c r="BC222" s="135"/>
      <c r="BD222" s="135"/>
      <c r="BE222" s="135"/>
      <c r="BF222" s="135"/>
      <c r="BG222" s="135"/>
      <c r="BH222" s="135"/>
    </row>
    <row r="223" spans="1:60" outlineLevel="1">
      <c r="A223" s="156">
        <v>72</v>
      </c>
      <c r="B223" s="157" t="s">
        <v>94</v>
      </c>
      <c r="C223" s="172" t="s">
        <v>95</v>
      </c>
      <c r="D223" s="158" t="s">
        <v>1548</v>
      </c>
      <c r="E223" s="159">
        <v>0.4</v>
      </c>
      <c r="F223" s="160"/>
      <c r="G223" s="161">
        <f>ROUND(E223*F223,2)</f>
        <v>0</v>
      </c>
      <c r="H223" s="160">
        <v>39.119999999999997</v>
      </c>
      <c r="I223" s="161">
        <f>ROUND(E223*H223,2)</f>
        <v>15.65</v>
      </c>
      <c r="J223" s="160">
        <v>695.88</v>
      </c>
      <c r="K223" s="161">
        <f>ROUND(E223*J223,2)</f>
        <v>278.35000000000002</v>
      </c>
      <c r="L223" s="161">
        <v>12</v>
      </c>
      <c r="M223" s="161">
        <f>G223*(1+L223/100)</f>
        <v>0</v>
      </c>
      <c r="N223" s="159">
        <v>1.34E-3</v>
      </c>
      <c r="O223" s="159">
        <f>ROUND(E223*N223,2)</f>
        <v>0</v>
      </c>
      <c r="P223" s="159">
        <v>0</v>
      </c>
      <c r="Q223" s="159">
        <f>ROUND(E223*P223,2)</f>
        <v>0</v>
      </c>
      <c r="R223" s="161"/>
      <c r="S223" s="161" t="s">
        <v>1498</v>
      </c>
      <c r="T223" s="162" t="s">
        <v>1498</v>
      </c>
      <c r="U223" s="145">
        <v>1.23</v>
      </c>
      <c r="V223" s="145">
        <f>ROUND(E223*U223,2)</f>
        <v>0.49</v>
      </c>
      <c r="W223" s="145"/>
      <c r="X223" s="145" t="s">
        <v>1499</v>
      </c>
      <c r="Y223" s="145" t="s">
        <v>1500</v>
      </c>
      <c r="Z223" s="135"/>
      <c r="AA223" s="135"/>
      <c r="AB223" s="135"/>
      <c r="AC223" s="135"/>
      <c r="AD223" s="135"/>
      <c r="AE223" s="135"/>
      <c r="AF223" s="135"/>
      <c r="AG223" s="135" t="s">
        <v>1501</v>
      </c>
      <c r="AH223" s="135"/>
      <c r="AI223" s="135"/>
      <c r="AJ223" s="135"/>
      <c r="AK223" s="135"/>
      <c r="AL223" s="135"/>
      <c r="AM223" s="135"/>
      <c r="AN223" s="135"/>
      <c r="AO223" s="135"/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  <c r="BB223" s="135"/>
      <c r="BC223" s="135"/>
      <c r="BD223" s="135"/>
      <c r="BE223" s="135"/>
      <c r="BF223" s="135"/>
      <c r="BG223" s="135"/>
      <c r="BH223" s="135"/>
    </row>
    <row r="224" spans="1:60" outlineLevel="2">
      <c r="A224" s="142"/>
      <c r="B224" s="143"/>
      <c r="C224" s="173" t="s">
        <v>93</v>
      </c>
      <c r="D224" s="146"/>
      <c r="E224" s="147">
        <v>0.4</v>
      </c>
      <c r="F224" s="145"/>
      <c r="G224" s="145"/>
      <c r="H224" s="145"/>
      <c r="I224" s="145"/>
      <c r="J224" s="145"/>
      <c r="K224" s="145"/>
      <c r="L224" s="145"/>
      <c r="M224" s="145"/>
      <c r="N224" s="144"/>
      <c r="O224" s="144"/>
      <c r="P224" s="144"/>
      <c r="Q224" s="144"/>
      <c r="R224" s="145"/>
      <c r="S224" s="145"/>
      <c r="T224" s="145"/>
      <c r="U224" s="145"/>
      <c r="V224" s="145"/>
      <c r="W224" s="145"/>
      <c r="X224" s="145"/>
      <c r="Y224" s="145"/>
      <c r="Z224" s="135"/>
      <c r="AA224" s="135"/>
      <c r="AB224" s="135"/>
      <c r="AC224" s="135"/>
      <c r="AD224" s="135"/>
      <c r="AE224" s="135"/>
      <c r="AF224" s="135"/>
      <c r="AG224" s="135" t="s">
        <v>1503</v>
      </c>
      <c r="AH224" s="135">
        <v>0</v>
      </c>
      <c r="AI224" s="135"/>
      <c r="AJ224" s="135"/>
      <c r="AK224" s="135"/>
      <c r="AL224" s="135"/>
      <c r="AM224" s="135"/>
      <c r="AN224" s="135"/>
      <c r="AO224" s="135"/>
      <c r="AP224" s="135"/>
      <c r="AQ224" s="135"/>
      <c r="AR224" s="135"/>
      <c r="AS224" s="135"/>
      <c r="AT224" s="135"/>
      <c r="AU224" s="135"/>
      <c r="AV224" s="135"/>
      <c r="AW224" s="135"/>
      <c r="AX224" s="135"/>
      <c r="AY224" s="135"/>
      <c r="AZ224" s="135"/>
      <c r="BA224" s="135"/>
      <c r="BB224" s="135"/>
      <c r="BC224" s="135"/>
      <c r="BD224" s="135"/>
      <c r="BE224" s="135"/>
      <c r="BF224" s="135"/>
      <c r="BG224" s="135"/>
      <c r="BH224" s="135"/>
    </row>
    <row r="225" spans="1:60" outlineLevel="1">
      <c r="A225" s="156">
        <v>73</v>
      </c>
      <c r="B225" s="157" t="s">
        <v>96</v>
      </c>
      <c r="C225" s="172" t="s">
        <v>97</v>
      </c>
      <c r="D225" s="158" t="s">
        <v>1548</v>
      </c>
      <c r="E225" s="159">
        <v>0.4</v>
      </c>
      <c r="F225" s="160"/>
      <c r="G225" s="161">
        <f>ROUND(E225*F225,2)</f>
        <v>0</v>
      </c>
      <c r="H225" s="160">
        <v>234.68</v>
      </c>
      <c r="I225" s="161">
        <f>ROUND(E225*H225,2)</f>
        <v>93.87</v>
      </c>
      <c r="J225" s="160">
        <v>887.32</v>
      </c>
      <c r="K225" s="161">
        <f>ROUND(E225*J225,2)</f>
        <v>354.93</v>
      </c>
      <c r="L225" s="161">
        <v>12</v>
      </c>
      <c r="M225" s="161">
        <f>G225*(1+L225/100)</f>
        <v>0</v>
      </c>
      <c r="N225" s="159">
        <v>2.0000000000000002E-5</v>
      </c>
      <c r="O225" s="159">
        <f>ROUND(E225*N225,2)</f>
        <v>0</v>
      </c>
      <c r="P225" s="159">
        <v>0</v>
      </c>
      <c r="Q225" s="159">
        <f>ROUND(E225*P225,2)</f>
        <v>0</v>
      </c>
      <c r="R225" s="161"/>
      <c r="S225" s="161" t="s">
        <v>1498</v>
      </c>
      <c r="T225" s="162" t="s">
        <v>1498</v>
      </c>
      <c r="U225" s="145">
        <v>1.8</v>
      </c>
      <c r="V225" s="145">
        <f>ROUND(E225*U225,2)</f>
        <v>0.72</v>
      </c>
      <c r="W225" s="145"/>
      <c r="X225" s="145" t="s">
        <v>1499</v>
      </c>
      <c r="Y225" s="145" t="s">
        <v>1500</v>
      </c>
      <c r="Z225" s="135"/>
      <c r="AA225" s="135"/>
      <c r="AB225" s="135"/>
      <c r="AC225" s="135"/>
      <c r="AD225" s="135"/>
      <c r="AE225" s="135"/>
      <c r="AF225" s="135"/>
      <c r="AG225" s="135" t="s">
        <v>1501</v>
      </c>
      <c r="AH225" s="135"/>
      <c r="AI225" s="135"/>
      <c r="AJ225" s="135"/>
      <c r="AK225" s="135"/>
      <c r="AL225" s="135"/>
      <c r="AM225" s="135"/>
      <c r="AN225" s="135"/>
      <c r="AO225" s="135"/>
      <c r="AP225" s="135"/>
      <c r="AQ225" s="135"/>
      <c r="AR225" s="135"/>
      <c r="AS225" s="135"/>
      <c r="AT225" s="135"/>
      <c r="AU225" s="135"/>
      <c r="AV225" s="135"/>
      <c r="AW225" s="135"/>
      <c r="AX225" s="135"/>
      <c r="AY225" s="135"/>
      <c r="AZ225" s="135"/>
      <c r="BA225" s="135"/>
      <c r="BB225" s="135"/>
      <c r="BC225" s="135"/>
      <c r="BD225" s="135"/>
      <c r="BE225" s="135"/>
      <c r="BF225" s="135"/>
      <c r="BG225" s="135"/>
      <c r="BH225" s="135"/>
    </row>
    <row r="226" spans="1:60" outlineLevel="2">
      <c r="A226" s="142"/>
      <c r="B226" s="143"/>
      <c r="C226" s="173" t="s">
        <v>93</v>
      </c>
      <c r="D226" s="146"/>
      <c r="E226" s="147">
        <v>0.4</v>
      </c>
      <c r="F226" s="145"/>
      <c r="G226" s="145"/>
      <c r="H226" s="145"/>
      <c r="I226" s="145"/>
      <c r="J226" s="145"/>
      <c r="K226" s="145"/>
      <c r="L226" s="145"/>
      <c r="M226" s="145"/>
      <c r="N226" s="144"/>
      <c r="O226" s="144"/>
      <c r="P226" s="144"/>
      <c r="Q226" s="144"/>
      <c r="R226" s="145"/>
      <c r="S226" s="145"/>
      <c r="T226" s="145"/>
      <c r="U226" s="145"/>
      <c r="V226" s="145"/>
      <c r="W226" s="145"/>
      <c r="X226" s="145"/>
      <c r="Y226" s="145"/>
      <c r="Z226" s="135"/>
      <c r="AA226" s="135"/>
      <c r="AB226" s="135"/>
      <c r="AC226" s="135"/>
      <c r="AD226" s="135"/>
      <c r="AE226" s="135"/>
      <c r="AF226" s="135"/>
      <c r="AG226" s="135" t="s">
        <v>1503</v>
      </c>
      <c r="AH226" s="135">
        <v>0</v>
      </c>
      <c r="AI226" s="135"/>
      <c r="AJ226" s="135"/>
      <c r="AK226" s="135"/>
      <c r="AL226" s="135"/>
      <c r="AM226" s="135"/>
      <c r="AN226" s="135"/>
      <c r="AO226" s="135"/>
      <c r="AP226" s="135"/>
      <c r="AQ226" s="135"/>
      <c r="AR226" s="135"/>
      <c r="AS226" s="135"/>
      <c r="AT226" s="135"/>
      <c r="AU226" s="135"/>
      <c r="AV226" s="135"/>
      <c r="AW226" s="135"/>
      <c r="AX226" s="135"/>
      <c r="AY226" s="135"/>
      <c r="AZ226" s="135"/>
      <c r="BA226" s="135"/>
      <c r="BB226" s="135"/>
      <c r="BC226" s="135"/>
      <c r="BD226" s="135"/>
      <c r="BE226" s="135"/>
      <c r="BF226" s="135"/>
      <c r="BG226" s="135"/>
      <c r="BH226" s="135"/>
    </row>
    <row r="227" spans="1:60" outlineLevel="1">
      <c r="A227" s="156">
        <v>74</v>
      </c>
      <c r="B227" s="157" t="s">
        <v>98</v>
      </c>
      <c r="C227" s="172" t="s">
        <v>99</v>
      </c>
      <c r="D227" s="158" t="s">
        <v>1548</v>
      </c>
      <c r="E227" s="159">
        <v>10.3</v>
      </c>
      <c r="F227" s="160"/>
      <c r="G227" s="161">
        <f>ROUND(E227*F227,2)</f>
        <v>0</v>
      </c>
      <c r="H227" s="160">
        <v>67.150000000000006</v>
      </c>
      <c r="I227" s="161">
        <f>ROUND(E227*H227,2)</f>
        <v>691.65</v>
      </c>
      <c r="J227" s="160">
        <v>508.85</v>
      </c>
      <c r="K227" s="161">
        <f>ROUND(E227*J227,2)</f>
        <v>5241.16</v>
      </c>
      <c r="L227" s="161">
        <v>12</v>
      </c>
      <c r="M227" s="161">
        <f>G227*(1+L227/100)</f>
        <v>0</v>
      </c>
      <c r="N227" s="159">
        <v>0</v>
      </c>
      <c r="O227" s="159">
        <f>ROUND(E227*N227,2)</f>
        <v>0</v>
      </c>
      <c r="P227" s="159">
        <v>4.6000000000000001E-4</v>
      </c>
      <c r="Q227" s="159">
        <f>ROUND(E227*P227,2)</f>
        <v>0</v>
      </c>
      <c r="R227" s="161"/>
      <c r="S227" s="161" t="s">
        <v>1498</v>
      </c>
      <c r="T227" s="162" t="s">
        <v>1498</v>
      </c>
      <c r="U227" s="145">
        <v>0.81</v>
      </c>
      <c r="V227" s="145">
        <f>ROUND(E227*U227,2)</f>
        <v>8.34</v>
      </c>
      <c r="W227" s="145"/>
      <c r="X227" s="145" t="s">
        <v>1499</v>
      </c>
      <c r="Y227" s="145" t="s">
        <v>1500</v>
      </c>
      <c r="Z227" s="135"/>
      <c r="AA227" s="135"/>
      <c r="AB227" s="135"/>
      <c r="AC227" s="135"/>
      <c r="AD227" s="135"/>
      <c r="AE227" s="135"/>
      <c r="AF227" s="135"/>
      <c r="AG227" s="135" t="s">
        <v>1501</v>
      </c>
      <c r="AH227" s="135"/>
      <c r="AI227" s="135"/>
      <c r="AJ227" s="135"/>
      <c r="AK227" s="135"/>
      <c r="AL227" s="135"/>
      <c r="AM227" s="135"/>
      <c r="AN227" s="135"/>
      <c r="AO227" s="135"/>
      <c r="AP227" s="135"/>
      <c r="AQ227" s="135"/>
      <c r="AR227" s="135"/>
      <c r="AS227" s="135"/>
      <c r="AT227" s="135"/>
      <c r="AU227" s="135"/>
      <c r="AV227" s="135"/>
      <c r="AW227" s="135"/>
      <c r="AX227" s="135"/>
      <c r="AY227" s="135"/>
      <c r="AZ227" s="135"/>
      <c r="BA227" s="135"/>
      <c r="BB227" s="135"/>
      <c r="BC227" s="135"/>
      <c r="BD227" s="135"/>
      <c r="BE227" s="135"/>
      <c r="BF227" s="135"/>
      <c r="BG227" s="135"/>
      <c r="BH227" s="135"/>
    </row>
    <row r="228" spans="1:60" outlineLevel="2">
      <c r="A228" s="142"/>
      <c r="B228" s="143"/>
      <c r="C228" s="173" t="s">
        <v>100</v>
      </c>
      <c r="D228" s="146"/>
      <c r="E228" s="147">
        <v>10.3</v>
      </c>
      <c r="F228" s="145"/>
      <c r="G228" s="145"/>
      <c r="H228" s="145"/>
      <c r="I228" s="145"/>
      <c r="J228" s="145"/>
      <c r="K228" s="145"/>
      <c r="L228" s="145"/>
      <c r="M228" s="145"/>
      <c r="N228" s="144"/>
      <c r="O228" s="144"/>
      <c r="P228" s="144"/>
      <c r="Q228" s="144"/>
      <c r="R228" s="145"/>
      <c r="S228" s="145"/>
      <c r="T228" s="145"/>
      <c r="U228" s="145"/>
      <c r="V228" s="145"/>
      <c r="W228" s="145"/>
      <c r="X228" s="145"/>
      <c r="Y228" s="145"/>
      <c r="Z228" s="135"/>
      <c r="AA228" s="135"/>
      <c r="AB228" s="135"/>
      <c r="AC228" s="135"/>
      <c r="AD228" s="135"/>
      <c r="AE228" s="135"/>
      <c r="AF228" s="135"/>
      <c r="AG228" s="135" t="s">
        <v>1503</v>
      </c>
      <c r="AH228" s="135">
        <v>0</v>
      </c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35"/>
      <c r="AU228" s="135"/>
      <c r="AV228" s="135"/>
      <c r="AW228" s="135"/>
      <c r="AX228" s="135"/>
      <c r="AY228" s="135"/>
      <c r="AZ228" s="135"/>
      <c r="BA228" s="135"/>
      <c r="BB228" s="135"/>
      <c r="BC228" s="135"/>
      <c r="BD228" s="135"/>
      <c r="BE228" s="135"/>
      <c r="BF228" s="135"/>
      <c r="BG228" s="135"/>
      <c r="BH228" s="135"/>
    </row>
    <row r="229" spans="1:60" outlineLevel="1">
      <c r="A229" s="156">
        <v>75</v>
      </c>
      <c r="B229" s="157" t="s">
        <v>101</v>
      </c>
      <c r="C229" s="172" t="s">
        <v>102</v>
      </c>
      <c r="D229" s="158" t="s">
        <v>1548</v>
      </c>
      <c r="E229" s="159">
        <v>11.5</v>
      </c>
      <c r="F229" s="160"/>
      <c r="G229" s="161">
        <f>ROUND(E229*F229,2)</f>
        <v>0</v>
      </c>
      <c r="H229" s="160">
        <v>164.94</v>
      </c>
      <c r="I229" s="161">
        <f>ROUND(E229*H229,2)</f>
        <v>1896.81</v>
      </c>
      <c r="J229" s="160">
        <v>942.06</v>
      </c>
      <c r="K229" s="161">
        <f>ROUND(E229*J229,2)</f>
        <v>10833.69</v>
      </c>
      <c r="L229" s="161">
        <v>12</v>
      </c>
      <c r="M229" s="161">
        <f>G229*(1+L229/100)</f>
        <v>0</v>
      </c>
      <c r="N229" s="159">
        <v>0</v>
      </c>
      <c r="O229" s="159">
        <f>ROUND(E229*N229,2)</f>
        <v>0</v>
      </c>
      <c r="P229" s="159">
        <v>4.6000000000000001E-4</v>
      </c>
      <c r="Q229" s="159">
        <f>ROUND(E229*P229,2)</f>
        <v>0.01</v>
      </c>
      <c r="R229" s="161"/>
      <c r="S229" s="161" t="s">
        <v>1498</v>
      </c>
      <c r="T229" s="162" t="s">
        <v>1498</v>
      </c>
      <c r="U229" s="145">
        <v>1.5</v>
      </c>
      <c r="V229" s="145">
        <f>ROUND(E229*U229,2)</f>
        <v>17.25</v>
      </c>
      <c r="W229" s="145"/>
      <c r="X229" s="145" t="s">
        <v>1499</v>
      </c>
      <c r="Y229" s="145" t="s">
        <v>1500</v>
      </c>
      <c r="Z229" s="135"/>
      <c r="AA229" s="135"/>
      <c r="AB229" s="135"/>
      <c r="AC229" s="135"/>
      <c r="AD229" s="135"/>
      <c r="AE229" s="135"/>
      <c r="AF229" s="135"/>
      <c r="AG229" s="135" t="s">
        <v>1501</v>
      </c>
      <c r="AH229" s="135"/>
      <c r="AI229" s="135"/>
      <c r="AJ229" s="135"/>
      <c r="AK229" s="135"/>
      <c r="AL229" s="135"/>
      <c r="AM229" s="135"/>
      <c r="AN229" s="135"/>
      <c r="AO229" s="135"/>
      <c r="AP229" s="135"/>
      <c r="AQ229" s="135"/>
      <c r="AR229" s="135"/>
      <c r="AS229" s="135"/>
      <c r="AT229" s="135"/>
      <c r="AU229" s="135"/>
      <c r="AV229" s="135"/>
      <c r="AW229" s="135"/>
      <c r="AX229" s="135"/>
      <c r="AY229" s="135"/>
      <c r="AZ229" s="135"/>
      <c r="BA229" s="135"/>
      <c r="BB229" s="135"/>
      <c r="BC229" s="135"/>
      <c r="BD229" s="135"/>
      <c r="BE229" s="135"/>
      <c r="BF229" s="135"/>
      <c r="BG229" s="135"/>
      <c r="BH229" s="135"/>
    </row>
    <row r="230" spans="1:60" ht="22.5" outlineLevel="2">
      <c r="A230" s="142"/>
      <c r="B230" s="143"/>
      <c r="C230" s="173" t="s">
        <v>103</v>
      </c>
      <c r="D230" s="146"/>
      <c r="E230" s="147">
        <v>11.5</v>
      </c>
      <c r="F230" s="145"/>
      <c r="G230" s="145"/>
      <c r="H230" s="145"/>
      <c r="I230" s="145"/>
      <c r="J230" s="145"/>
      <c r="K230" s="145"/>
      <c r="L230" s="145"/>
      <c r="M230" s="145"/>
      <c r="N230" s="144"/>
      <c r="O230" s="144"/>
      <c r="P230" s="144"/>
      <c r="Q230" s="144"/>
      <c r="R230" s="145"/>
      <c r="S230" s="145"/>
      <c r="T230" s="145"/>
      <c r="U230" s="145"/>
      <c r="V230" s="145"/>
      <c r="W230" s="145"/>
      <c r="X230" s="145"/>
      <c r="Y230" s="145"/>
      <c r="Z230" s="135"/>
      <c r="AA230" s="135"/>
      <c r="AB230" s="135"/>
      <c r="AC230" s="135"/>
      <c r="AD230" s="135"/>
      <c r="AE230" s="135"/>
      <c r="AF230" s="135"/>
      <c r="AG230" s="135" t="s">
        <v>1503</v>
      </c>
      <c r="AH230" s="135">
        <v>0</v>
      </c>
      <c r="AI230" s="135"/>
      <c r="AJ230" s="135"/>
      <c r="AK230" s="135"/>
      <c r="AL230" s="135"/>
      <c r="AM230" s="135"/>
      <c r="AN230" s="135"/>
      <c r="AO230" s="135"/>
      <c r="AP230" s="135"/>
      <c r="AQ230" s="135"/>
      <c r="AR230" s="135"/>
      <c r="AS230" s="135"/>
      <c r="AT230" s="135"/>
      <c r="AU230" s="135"/>
      <c r="AV230" s="135"/>
      <c r="AW230" s="135"/>
      <c r="AX230" s="135"/>
      <c r="AY230" s="135"/>
      <c r="AZ230" s="135"/>
      <c r="BA230" s="135"/>
      <c r="BB230" s="135"/>
      <c r="BC230" s="135"/>
      <c r="BD230" s="135"/>
      <c r="BE230" s="135"/>
      <c r="BF230" s="135"/>
      <c r="BG230" s="135"/>
      <c r="BH230" s="135"/>
    </row>
    <row r="231" spans="1:60" outlineLevel="1">
      <c r="A231" s="156">
        <v>76</v>
      </c>
      <c r="B231" s="157" t="s">
        <v>104</v>
      </c>
      <c r="C231" s="172" t="s">
        <v>105</v>
      </c>
      <c r="D231" s="158" t="s">
        <v>1517</v>
      </c>
      <c r="E231" s="159">
        <v>4.5</v>
      </c>
      <c r="F231" s="160"/>
      <c r="G231" s="161">
        <f>ROUND(E231*F231,2)</f>
        <v>0</v>
      </c>
      <c r="H231" s="160">
        <v>15.78</v>
      </c>
      <c r="I231" s="161">
        <f>ROUND(E231*H231,2)</f>
        <v>71.010000000000005</v>
      </c>
      <c r="J231" s="160">
        <v>142.72</v>
      </c>
      <c r="K231" s="161">
        <f>ROUND(E231*J231,2)</f>
        <v>642.24</v>
      </c>
      <c r="L231" s="161">
        <v>12</v>
      </c>
      <c r="M231" s="161">
        <f>G231*(1+L231/100)</f>
        <v>0</v>
      </c>
      <c r="N231" s="159">
        <v>5.4000000000000001E-4</v>
      </c>
      <c r="O231" s="159">
        <f>ROUND(E231*N231,2)</f>
        <v>0</v>
      </c>
      <c r="P231" s="159">
        <v>0.18</v>
      </c>
      <c r="Q231" s="159">
        <f>ROUND(E231*P231,2)</f>
        <v>0.81</v>
      </c>
      <c r="R231" s="161"/>
      <c r="S231" s="161" t="s">
        <v>1498</v>
      </c>
      <c r="T231" s="162" t="s">
        <v>1498</v>
      </c>
      <c r="U231" s="145">
        <v>0.309</v>
      </c>
      <c r="V231" s="145">
        <f>ROUND(E231*U231,2)</f>
        <v>1.39</v>
      </c>
      <c r="W231" s="145"/>
      <c r="X231" s="145" t="s">
        <v>1499</v>
      </c>
      <c r="Y231" s="145" t="s">
        <v>1500</v>
      </c>
      <c r="Z231" s="135"/>
      <c r="AA231" s="135"/>
      <c r="AB231" s="135"/>
      <c r="AC231" s="135"/>
      <c r="AD231" s="135"/>
      <c r="AE231" s="135"/>
      <c r="AF231" s="135"/>
      <c r="AG231" s="135" t="s">
        <v>1501</v>
      </c>
      <c r="AH231" s="135"/>
      <c r="AI231" s="135"/>
      <c r="AJ231" s="135"/>
      <c r="AK231" s="135"/>
      <c r="AL231" s="135"/>
      <c r="AM231" s="135"/>
      <c r="AN231" s="135"/>
      <c r="AO231" s="135"/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  <c r="BB231" s="135"/>
      <c r="BC231" s="135"/>
      <c r="BD231" s="135"/>
      <c r="BE231" s="135"/>
      <c r="BF231" s="135"/>
      <c r="BG231" s="135"/>
      <c r="BH231" s="135"/>
    </row>
    <row r="232" spans="1:60" outlineLevel="2">
      <c r="A232" s="142"/>
      <c r="B232" s="143"/>
      <c r="C232" s="173" t="s">
        <v>106</v>
      </c>
      <c r="D232" s="146"/>
      <c r="E232" s="147">
        <v>4.5</v>
      </c>
      <c r="F232" s="145"/>
      <c r="G232" s="145"/>
      <c r="H232" s="145"/>
      <c r="I232" s="145"/>
      <c r="J232" s="145"/>
      <c r="K232" s="145"/>
      <c r="L232" s="145"/>
      <c r="M232" s="145"/>
      <c r="N232" s="144"/>
      <c r="O232" s="144"/>
      <c r="P232" s="144"/>
      <c r="Q232" s="144"/>
      <c r="R232" s="145"/>
      <c r="S232" s="145"/>
      <c r="T232" s="145"/>
      <c r="U232" s="145"/>
      <c r="V232" s="145"/>
      <c r="W232" s="145"/>
      <c r="X232" s="145"/>
      <c r="Y232" s="145"/>
      <c r="Z232" s="135"/>
      <c r="AA232" s="135"/>
      <c r="AB232" s="135"/>
      <c r="AC232" s="135"/>
      <c r="AD232" s="135"/>
      <c r="AE232" s="135"/>
      <c r="AF232" s="135"/>
      <c r="AG232" s="135" t="s">
        <v>1503</v>
      </c>
      <c r="AH232" s="135">
        <v>0</v>
      </c>
      <c r="AI232" s="135"/>
      <c r="AJ232" s="135"/>
      <c r="AK232" s="135"/>
      <c r="AL232" s="135"/>
      <c r="AM232" s="135"/>
      <c r="AN232" s="135"/>
      <c r="AO232" s="135"/>
      <c r="AP232" s="135"/>
      <c r="AQ232" s="135"/>
      <c r="AR232" s="135"/>
      <c r="AS232" s="135"/>
      <c r="AT232" s="135"/>
      <c r="AU232" s="135"/>
      <c r="AV232" s="135"/>
      <c r="AW232" s="135"/>
      <c r="AX232" s="135"/>
      <c r="AY232" s="135"/>
      <c r="AZ232" s="135"/>
      <c r="BA232" s="135"/>
      <c r="BB232" s="135"/>
      <c r="BC232" s="135"/>
      <c r="BD232" s="135"/>
      <c r="BE232" s="135"/>
      <c r="BF232" s="135"/>
      <c r="BG232" s="135"/>
      <c r="BH232" s="135"/>
    </row>
    <row r="233" spans="1:60" outlineLevel="1">
      <c r="A233" s="156">
        <v>77</v>
      </c>
      <c r="B233" s="157" t="s">
        <v>107</v>
      </c>
      <c r="C233" s="172" t="s">
        <v>108</v>
      </c>
      <c r="D233" s="158" t="s">
        <v>1548</v>
      </c>
      <c r="E233" s="159">
        <v>0.3</v>
      </c>
      <c r="F233" s="160"/>
      <c r="G233" s="161">
        <f>ROUND(E233*F233,2)</f>
        <v>0</v>
      </c>
      <c r="H233" s="160">
        <v>0</v>
      </c>
      <c r="I233" s="161">
        <f>ROUND(E233*H233,2)</f>
        <v>0</v>
      </c>
      <c r="J233" s="160">
        <v>638</v>
      </c>
      <c r="K233" s="161">
        <f>ROUND(E233*J233,2)</f>
        <v>191.4</v>
      </c>
      <c r="L233" s="161">
        <v>12</v>
      </c>
      <c r="M233" s="161">
        <f>G233*(1+L233/100)</f>
        <v>0</v>
      </c>
      <c r="N233" s="159">
        <v>0</v>
      </c>
      <c r="O233" s="159">
        <f>ROUND(E233*N233,2)</f>
        <v>0</v>
      </c>
      <c r="P233" s="159">
        <v>9.9000000000000005E-2</v>
      </c>
      <c r="Q233" s="159">
        <f>ROUND(E233*P233,2)</f>
        <v>0.03</v>
      </c>
      <c r="R233" s="161"/>
      <c r="S233" s="161" t="s">
        <v>1498</v>
      </c>
      <c r="T233" s="162" t="s">
        <v>1498</v>
      </c>
      <c r="U233" s="145">
        <v>1.536</v>
      </c>
      <c r="V233" s="145">
        <f>ROUND(E233*U233,2)</f>
        <v>0.46</v>
      </c>
      <c r="W233" s="145"/>
      <c r="X233" s="145" t="s">
        <v>1499</v>
      </c>
      <c r="Y233" s="145" t="s">
        <v>1500</v>
      </c>
      <c r="Z233" s="135"/>
      <c r="AA233" s="135"/>
      <c r="AB233" s="135"/>
      <c r="AC233" s="135"/>
      <c r="AD233" s="135"/>
      <c r="AE233" s="135"/>
      <c r="AF233" s="135"/>
      <c r="AG233" s="135" t="s">
        <v>1501</v>
      </c>
      <c r="AH233" s="135"/>
      <c r="AI233" s="135"/>
      <c r="AJ233" s="135"/>
      <c r="AK233" s="135"/>
      <c r="AL233" s="135"/>
      <c r="AM233" s="135"/>
      <c r="AN233" s="135"/>
      <c r="AO233" s="135"/>
      <c r="AP233" s="135"/>
      <c r="AQ233" s="135"/>
      <c r="AR233" s="135"/>
      <c r="AS233" s="135"/>
      <c r="AT233" s="135"/>
      <c r="AU233" s="135"/>
      <c r="AV233" s="135"/>
      <c r="AW233" s="135"/>
      <c r="AX233" s="135"/>
      <c r="AY233" s="135"/>
      <c r="AZ233" s="135"/>
      <c r="BA233" s="135"/>
      <c r="BB233" s="135"/>
      <c r="BC233" s="135"/>
      <c r="BD233" s="135"/>
      <c r="BE233" s="135"/>
      <c r="BF233" s="135"/>
      <c r="BG233" s="135"/>
      <c r="BH233" s="135"/>
    </row>
    <row r="234" spans="1:60" outlineLevel="2">
      <c r="A234" s="142"/>
      <c r="B234" s="143"/>
      <c r="C234" s="173" t="s">
        <v>109</v>
      </c>
      <c r="D234" s="146"/>
      <c r="E234" s="147">
        <v>0.3</v>
      </c>
      <c r="F234" s="145"/>
      <c r="G234" s="145"/>
      <c r="H234" s="145"/>
      <c r="I234" s="145"/>
      <c r="J234" s="145"/>
      <c r="K234" s="145"/>
      <c r="L234" s="145"/>
      <c r="M234" s="145"/>
      <c r="N234" s="144"/>
      <c r="O234" s="144"/>
      <c r="P234" s="144"/>
      <c r="Q234" s="144"/>
      <c r="R234" s="145"/>
      <c r="S234" s="145"/>
      <c r="T234" s="145"/>
      <c r="U234" s="145"/>
      <c r="V234" s="145"/>
      <c r="W234" s="145"/>
      <c r="X234" s="145"/>
      <c r="Y234" s="145"/>
      <c r="Z234" s="135"/>
      <c r="AA234" s="135"/>
      <c r="AB234" s="135"/>
      <c r="AC234" s="135"/>
      <c r="AD234" s="135"/>
      <c r="AE234" s="135"/>
      <c r="AF234" s="135"/>
      <c r="AG234" s="135" t="s">
        <v>1503</v>
      </c>
      <c r="AH234" s="135">
        <v>0</v>
      </c>
      <c r="AI234" s="135"/>
      <c r="AJ234" s="135"/>
      <c r="AK234" s="135"/>
      <c r="AL234" s="135"/>
      <c r="AM234" s="135"/>
      <c r="AN234" s="135"/>
      <c r="AO234" s="135"/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  <c r="BB234" s="135"/>
      <c r="BC234" s="135"/>
      <c r="BD234" s="135"/>
      <c r="BE234" s="135"/>
      <c r="BF234" s="135"/>
      <c r="BG234" s="135"/>
      <c r="BH234" s="135"/>
    </row>
    <row r="235" spans="1:60" outlineLevel="1">
      <c r="A235" s="156">
        <v>78</v>
      </c>
      <c r="B235" s="157" t="s">
        <v>110</v>
      </c>
      <c r="C235" s="172" t="s">
        <v>111</v>
      </c>
      <c r="D235" s="158" t="s">
        <v>1548</v>
      </c>
      <c r="E235" s="159">
        <v>7.8</v>
      </c>
      <c r="F235" s="160"/>
      <c r="G235" s="161">
        <f>ROUND(E235*F235,2)</f>
        <v>0</v>
      </c>
      <c r="H235" s="160">
        <v>0</v>
      </c>
      <c r="I235" s="161">
        <f>ROUND(E235*H235,2)</f>
        <v>0</v>
      </c>
      <c r="J235" s="160">
        <v>605</v>
      </c>
      <c r="K235" s="161">
        <f>ROUND(E235*J235,2)</f>
        <v>4719</v>
      </c>
      <c r="L235" s="161">
        <v>12</v>
      </c>
      <c r="M235" s="161">
        <f>G235*(1+L235/100)</f>
        <v>0</v>
      </c>
      <c r="N235" s="159">
        <v>0</v>
      </c>
      <c r="O235" s="159">
        <f>ROUND(E235*N235,2)</f>
        <v>0</v>
      </c>
      <c r="P235" s="159">
        <v>6.6000000000000003E-2</v>
      </c>
      <c r="Q235" s="159">
        <f>ROUND(E235*P235,2)</f>
        <v>0.51</v>
      </c>
      <c r="R235" s="161"/>
      <c r="S235" s="161" t="s">
        <v>1498</v>
      </c>
      <c r="T235" s="162" t="s">
        <v>1498</v>
      </c>
      <c r="U235" s="145">
        <v>1.456</v>
      </c>
      <c r="V235" s="145">
        <f>ROUND(E235*U235,2)</f>
        <v>11.36</v>
      </c>
      <c r="W235" s="145"/>
      <c r="X235" s="145" t="s">
        <v>1499</v>
      </c>
      <c r="Y235" s="145" t="s">
        <v>1500</v>
      </c>
      <c r="Z235" s="135"/>
      <c r="AA235" s="135"/>
      <c r="AB235" s="135"/>
      <c r="AC235" s="135"/>
      <c r="AD235" s="135"/>
      <c r="AE235" s="135"/>
      <c r="AF235" s="135"/>
      <c r="AG235" s="135" t="s">
        <v>1501</v>
      </c>
      <c r="AH235" s="135"/>
      <c r="AI235" s="135"/>
      <c r="AJ235" s="135"/>
      <c r="AK235" s="135"/>
      <c r="AL235" s="135"/>
      <c r="AM235" s="135"/>
      <c r="AN235" s="135"/>
      <c r="AO235" s="135"/>
      <c r="AP235" s="135"/>
      <c r="AQ235" s="135"/>
      <c r="AR235" s="135"/>
      <c r="AS235" s="135"/>
      <c r="AT235" s="135"/>
      <c r="AU235" s="135"/>
      <c r="AV235" s="135"/>
      <c r="AW235" s="135"/>
      <c r="AX235" s="135"/>
      <c r="AY235" s="135"/>
      <c r="AZ235" s="135"/>
      <c r="BA235" s="135"/>
      <c r="BB235" s="135"/>
      <c r="BC235" s="135"/>
      <c r="BD235" s="135"/>
      <c r="BE235" s="135"/>
      <c r="BF235" s="135"/>
      <c r="BG235" s="135"/>
      <c r="BH235" s="135"/>
    </row>
    <row r="236" spans="1:60" outlineLevel="2">
      <c r="A236" s="142"/>
      <c r="B236" s="143"/>
      <c r="C236" s="173" t="s">
        <v>112</v>
      </c>
      <c r="D236" s="146"/>
      <c r="E236" s="147">
        <v>7.8</v>
      </c>
      <c r="F236" s="145"/>
      <c r="G236" s="145"/>
      <c r="H236" s="145"/>
      <c r="I236" s="145"/>
      <c r="J236" s="145"/>
      <c r="K236" s="145"/>
      <c r="L236" s="145"/>
      <c r="M236" s="145"/>
      <c r="N236" s="144"/>
      <c r="O236" s="144"/>
      <c r="P236" s="144"/>
      <c r="Q236" s="144"/>
      <c r="R236" s="145"/>
      <c r="S236" s="145"/>
      <c r="T236" s="145"/>
      <c r="U236" s="145"/>
      <c r="V236" s="145"/>
      <c r="W236" s="145"/>
      <c r="X236" s="145"/>
      <c r="Y236" s="145"/>
      <c r="Z236" s="135"/>
      <c r="AA236" s="135"/>
      <c r="AB236" s="135"/>
      <c r="AC236" s="135"/>
      <c r="AD236" s="135"/>
      <c r="AE236" s="135"/>
      <c r="AF236" s="135"/>
      <c r="AG236" s="135" t="s">
        <v>1503</v>
      </c>
      <c r="AH236" s="135">
        <v>0</v>
      </c>
      <c r="AI236" s="135"/>
      <c r="AJ236" s="135"/>
      <c r="AK236" s="135"/>
      <c r="AL236" s="135"/>
      <c r="AM236" s="135"/>
      <c r="AN236" s="135"/>
      <c r="AO236" s="135"/>
      <c r="AP236" s="135"/>
      <c r="AQ236" s="135"/>
      <c r="AR236" s="135"/>
      <c r="AS236" s="135"/>
      <c r="AT236" s="135"/>
      <c r="AU236" s="135"/>
      <c r="AV236" s="135"/>
      <c r="AW236" s="135"/>
      <c r="AX236" s="135"/>
      <c r="AY236" s="135"/>
      <c r="AZ236" s="135"/>
      <c r="BA236" s="135"/>
      <c r="BB236" s="135"/>
      <c r="BC236" s="135"/>
      <c r="BD236" s="135"/>
      <c r="BE236" s="135"/>
      <c r="BF236" s="135"/>
      <c r="BG236" s="135"/>
      <c r="BH236" s="135"/>
    </row>
    <row r="237" spans="1:60" outlineLevel="1">
      <c r="A237" s="156">
        <v>79</v>
      </c>
      <c r="B237" s="157" t="s">
        <v>113</v>
      </c>
      <c r="C237" s="172" t="s">
        <v>114</v>
      </c>
      <c r="D237" s="158" t="s">
        <v>1517</v>
      </c>
      <c r="E237" s="159">
        <v>28.645</v>
      </c>
      <c r="F237" s="160"/>
      <c r="G237" s="161">
        <f>ROUND(E237*F237,2)</f>
        <v>0</v>
      </c>
      <c r="H237" s="160">
        <v>0</v>
      </c>
      <c r="I237" s="161">
        <f>ROUND(E237*H237,2)</f>
        <v>0</v>
      </c>
      <c r="J237" s="160">
        <v>108</v>
      </c>
      <c r="K237" s="161">
        <f>ROUND(E237*J237,2)</f>
        <v>3093.66</v>
      </c>
      <c r="L237" s="161">
        <v>12</v>
      </c>
      <c r="M237" s="161">
        <f>G237*(1+L237/100)</f>
        <v>0</v>
      </c>
      <c r="N237" s="159">
        <v>0</v>
      </c>
      <c r="O237" s="159">
        <f>ROUND(E237*N237,2)</f>
        <v>0</v>
      </c>
      <c r="P237" s="159">
        <v>4.5999999999999999E-2</v>
      </c>
      <c r="Q237" s="159">
        <f>ROUND(E237*P237,2)</f>
        <v>1.32</v>
      </c>
      <c r="R237" s="161"/>
      <c r="S237" s="161" t="s">
        <v>1498</v>
      </c>
      <c r="T237" s="162" t="s">
        <v>1498</v>
      </c>
      <c r="U237" s="145">
        <v>0.26</v>
      </c>
      <c r="V237" s="145">
        <f>ROUND(E237*U237,2)</f>
        <v>7.45</v>
      </c>
      <c r="W237" s="145"/>
      <c r="X237" s="145" t="s">
        <v>1499</v>
      </c>
      <c r="Y237" s="145" t="s">
        <v>1500</v>
      </c>
      <c r="Z237" s="135"/>
      <c r="AA237" s="135"/>
      <c r="AB237" s="135"/>
      <c r="AC237" s="135"/>
      <c r="AD237" s="135"/>
      <c r="AE237" s="135"/>
      <c r="AF237" s="135"/>
      <c r="AG237" s="135" t="s">
        <v>1501</v>
      </c>
      <c r="AH237" s="135"/>
      <c r="AI237" s="135"/>
      <c r="AJ237" s="135"/>
      <c r="AK237" s="135"/>
      <c r="AL237" s="135"/>
      <c r="AM237" s="135"/>
      <c r="AN237" s="135"/>
      <c r="AO237" s="135"/>
      <c r="AP237" s="135"/>
      <c r="AQ237" s="135"/>
      <c r="AR237" s="135"/>
      <c r="AS237" s="135"/>
      <c r="AT237" s="135"/>
      <c r="AU237" s="135"/>
      <c r="AV237" s="135"/>
      <c r="AW237" s="135"/>
      <c r="AX237" s="135"/>
      <c r="AY237" s="135"/>
      <c r="AZ237" s="135"/>
      <c r="BA237" s="135"/>
      <c r="BB237" s="135"/>
      <c r="BC237" s="135"/>
      <c r="BD237" s="135"/>
      <c r="BE237" s="135"/>
      <c r="BF237" s="135"/>
      <c r="BG237" s="135"/>
      <c r="BH237" s="135"/>
    </row>
    <row r="238" spans="1:60" outlineLevel="2">
      <c r="A238" s="142"/>
      <c r="B238" s="143"/>
      <c r="C238" s="173" t="s">
        <v>115</v>
      </c>
      <c r="D238" s="146"/>
      <c r="E238" s="147"/>
      <c r="F238" s="145"/>
      <c r="G238" s="145"/>
      <c r="H238" s="145"/>
      <c r="I238" s="145"/>
      <c r="J238" s="145"/>
      <c r="K238" s="145"/>
      <c r="L238" s="145"/>
      <c r="M238" s="145"/>
      <c r="N238" s="144"/>
      <c r="O238" s="144"/>
      <c r="P238" s="144"/>
      <c r="Q238" s="144"/>
      <c r="R238" s="145"/>
      <c r="S238" s="145"/>
      <c r="T238" s="145"/>
      <c r="U238" s="145"/>
      <c r="V238" s="145"/>
      <c r="W238" s="145"/>
      <c r="X238" s="145"/>
      <c r="Y238" s="145"/>
      <c r="Z238" s="135"/>
      <c r="AA238" s="135"/>
      <c r="AB238" s="135"/>
      <c r="AC238" s="135"/>
      <c r="AD238" s="135"/>
      <c r="AE238" s="135"/>
      <c r="AF238" s="135"/>
      <c r="AG238" s="135" t="s">
        <v>1503</v>
      </c>
      <c r="AH238" s="135">
        <v>0</v>
      </c>
      <c r="AI238" s="135"/>
      <c r="AJ238" s="135"/>
      <c r="AK238" s="135"/>
      <c r="AL238" s="135"/>
      <c r="AM238" s="135"/>
      <c r="AN238" s="135"/>
      <c r="AO238" s="135"/>
      <c r="AP238" s="135"/>
      <c r="AQ238" s="135"/>
      <c r="AR238" s="135"/>
      <c r="AS238" s="135"/>
      <c r="AT238" s="135"/>
      <c r="AU238" s="135"/>
      <c r="AV238" s="135"/>
      <c r="AW238" s="135"/>
      <c r="AX238" s="135"/>
      <c r="AY238" s="135"/>
      <c r="AZ238" s="135"/>
      <c r="BA238" s="135"/>
      <c r="BB238" s="135"/>
      <c r="BC238" s="135"/>
      <c r="BD238" s="135"/>
      <c r="BE238" s="135"/>
      <c r="BF238" s="135"/>
      <c r="BG238" s="135"/>
      <c r="BH238" s="135"/>
    </row>
    <row r="239" spans="1:60" outlineLevel="3">
      <c r="A239" s="142"/>
      <c r="B239" s="143"/>
      <c r="C239" s="173" t="s">
        <v>116</v>
      </c>
      <c r="D239" s="146"/>
      <c r="E239" s="147">
        <v>0.6</v>
      </c>
      <c r="F239" s="145"/>
      <c r="G239" s="145"/>
      <c r="H239" s="145"/>
      <c r="I239" s="145"/>
      <c r="J239" s="145"/>
      <c r="K239" s="145"/>
      <c r="L239" s="145"/>
      <c r="M239" s="145"/>
      <c r="N239" s="144"/>
      <c r="O239" s="144"/>
      <c r="P239" s="144"/>
      <c r="Q239" s="144"/>
      <c r="R239" s="145"/>
      <c r="S239" s="145"/>
      <c r="T239" s="145"/>
      <c r="U239" s="145"/>
      <c r="V239" s="145"/>
      <c r="W239" s="145"/>
      <c r="X239" s="145"/>
      <c r="Y239" s="145"/>
      <c r="Z239" s="135"/>
      <c r="AA239" s="135"/>
      <c r="AB239" s="135"/>
      <c r="AC239" s="135"/>
      <c r="AD239" s="135"/>
      <c r="AE239" s="135"/>
      <c r="AF239" s="135"/>
      <c r="AG239" s="135" t="s">
        <v>1503</v>
      </c>
      <c r="AH239" s="135">
        <v>0</v>
      </c>
      <c r="AI239" s="135"/>
      <c r="AJ239" s="135"/>
      <c r="AK239" s="135"/>
      <c r="AL239" s="135"/>
      <c r="AM239" s="135"/>
      <c r="AN239" s="135"/>
      <c r="AO239" s="135"/>
      <c r="AP239" s="135"/>
      <c r="AQ239" s="135"/>
      <c r="AR239" s="135"/>
      <c r="AS239" s="135"/>
      <c r="AT239" s="135"/>
      <c r="AU239" s="135"/>
      <c r="AV239" s="135"/>
      <c r="AW239" s="135"/>
      <c r="AX239" s="135"/>
      <c r="AY239" s="135"/>
      <c r="AZ239" s="135"/>
      <c r="BA239" s="135"/>
      <c r="BB239" s="135"/>
      <c r="BC239" s="135"/>
      <c r="BD239" s="135"/>
      <c r="BE239" s="135"/>
      <c r="BF239" s="135"/>
      <c r="BG239" s="135"/>
      <c r="BH239" s="135"/>
    </row>
    <row r="240" spans="1:60" outlineLevel="3">
      <c r="A240" s="142"/>
      <c r="B240" s="143"/>
      <c r="C240" s="173" t="s">
        <v>117</v>
      </c>
      <c r="D240" s="146"/>
      <c r="E240" s="147">
        <v>5</v>
      </c>
      <c r="F240" s="145"/>
      <c r="G240" s="145"/>
      <c r="H240" s="145"/>
      <c r="I240" s="145"/>
      <c r="J240" s="145"/>
      <c r="K240" s="145"/>
      <c r="L240" s="145"/>
      <c r="M240" s="145"/>
      <c r="N240" s="144"/>
      <c r="O240" s="144"/>
      <c r="P240" s="144"/>
      <c r="Q240" s="144"/>
      <c r="R240" s="145"/>
      <c r="S240" s="145"/>
      <c r="T240" s="145"/>
      <c r="U240" s="145"/>
      <c r="V240" s="145"/>
      <c r="W240" s="145"/>
      <c r="X240" s="145"/>
      <c r="Y240" s="145"/>
      <c r="Z240" s="135"/>
      <c r="AA240" s="135"/>
      <c r="AB240" s="135"/>
      <c r="AC240" s="135"/>
      <c r="AD240" s="135"/>
      <c r="AE240" s="135"/>
      <c r="AF240" s="135"/>
      <c r="AG240" s="135" t="s">
        <v>1503</v>
      </c>
      <c r="AH240" s="135">
        <v>0</v>
      </c>
      <c r="AI240" s="135"/>
      <c r="AJ240" s="135"/>
      <c r="AK240" s="135"/>
      <c r="AL240" s="135"/>
      <c r="AM240" s="135"/>
      <c r="AN240" s="135"/>
      <c r="AO240" s="135"/>
      <c r="AP240" s="135"/>
      <c r="AQ240" s="135"/>
      <c r="AR240" s="135"/>
      <c r="AS240" s="135"/>
      <c r="AT240" s="135"/>
      <c r="AU240" s="135"/>
      <c r="AV240" s="135"/>
      <c r="AW240" s="135"/>
      <c r="AX240" s="135"/>
      <c r="AY240" s="135"/>
      <c r="AZ240" s="135"/>
      <c r="BA240" s="135"/>
      <c r="BB240" s="135"/>
      <c r="BC240" s="135"/>
      <c r="BD240" s="135"/>
      <c r="BE240" s="135"/>
      <c r="BF240" s="135"/>
      <c r="BG240" s="135"/>
      <c r="BH240" s="135"/>
    </row>
    <row r="241" spans="1:60" outlineLevel="3">
      <c r="A241" s="142"/>
      <c r="B241" s="143"/>
      <c r="C241" s="173" t="s">
        <v>118</v>
      </c>
      <c r="D241" s="146"/>
      <c r="E241" s="147">
        <v>11.21</v>
      </c>
      <c r="F241" s="145"/>
      <c r="G241" s="145"/>
      <c r="H241" s="145"/>
      <c r="I241" s="145"/>
      <c r="J241" s="145"/>
      <c r="K241" s="145"/>
      <c r="L241" s="145"/>
      <c r="M241" s="145"/>
      <c r="N241" s="144"/>
      <c r="O241" s="144"/>
      <c r="P241" s="144"/>
      <c r="Q241" s="144"/>
      <c r="R241" s="145"/>
      <c r="S241" s="145"/>
      <c r="T241" s="145"/>
      <c r="U241" s="145"/>
      <c r="V241" s="145"/>
      <c r="W241" s="145"/>
      <c r="X241" s="145"/>
      <c r="Y241" s="145"/>
      <c r="Z241" s="135"/>
      <c r="AA241" s="135"/>
      <c r="AB241" s="135"/>
      <c r="AC241" s="135"/>
      <c r="AD241" s="135"/>
      <c r="AE241" s="135"/>
      <c r="AF241" s="135"/>
      <c r="AG241" s="135" t="s">
        <v>1503</v>
      </c>
      <c r="AH241" s="135">
        <v>0</v>
      </c>
      <c r="AI241" s="135"/>
      <c r="AJ241" s="135"/>
      <c r="AK241" s="135"/>
      <c r="AL241" s="135"/>
      <c r="AM241" s="135"/>
      <c r="AN241" s="135"/>
      <c r="AO241" s="135"/>
      <c r="AP241" s="135"/>
      <c r="AQ241" s="135"/>
      <c r="AR241" s="135"/>
      <c r="AS241" s="135"/>
      <c r="AT241" s="135"/>
      <c r="AU241" s="135"/>
      <c r="AV241" s="135"/>
      <c r="AW241" s="135"/>
      <c r="AX241" s="135"/>
      <c r="AY241" s="135"/>
      <c r="AZ241" s="135"/>
      <c r="BA241" s="135"/>
      <c r="BB241" s="135"/>
      <c r="BC241" s="135"/>
      <c r="BD241" s="135"/>
      <c r="BE241" s="135"/>
      <c r="BF241" s="135"/>
      <c r="BG241" s="135"/>
      <c r="BH241" s="135"/>
    </row>
    <row r="242" spans="1:60" outlineLevel="3">
      <c r="A242" s="142"/>
      <c r="B242" s="143"/>
      <c r="C242" s="173" t="s">
        <v>119</v>
      </c>
      <c r="D242" s="146"/>
      <c r="E242" s="147">
        <v>7.84</v>
      </c>
      <c r="F242" s="145"/>
      <c r="G242" s="145"/>
      <c r="H242" s="145"/>
      <c r="I242" s="145"/>
      <c r="J242" s="145"/>
      <c r="K242" s="145"/>
      <c r="L242" s="145"/>
      <c r="M242" s="145"/>
      <c r="N242" s="144"/>
      <c r="O242" s="144"/>
      <c r="P242" s="144"/>
      <c r="Q242" s="144"/>
      <c r="R242" s="145"/>
      <c r="S242" s="145"/>
      <c r="T242" s="145"/>
      <c r="U242" s="145"/>
      <c r="V242" s="145"/>
      <c r="W242" s="145"/>
      <c r="X242" s="145"/>
      <c r="Y242" s="145"/>
      <c r="Z242" s="135"/>
      <c r="AA242" s="135"/>
      <c r="AB242" s="135"/>
      <c r="AC242" s="135"/>
      <c r="AD242" s="135"/>
      <c r="AE242" s="135"/>
      <c r="AF242" s="135"/>
      <c r="AG242" s="135" t="s">
        <v>1503</v>
      </c>
      <c r="AH242" s="135">
        <v>0</v>
      </c>
      <c r="AI242" s="135"/>
      <c r="AJ242" s="135"/>
      <c r="AK242" s="135"/>
      <c r="AL242" s="135"/>
      <c r="AM242" s="135"/>
      <c r="AN242" s="135"/>
      <c r="AO242" s="135"/>
      <c r="AP242" s="135"/>
      <c r="AQ242" s="135"/>
      <c r="AR242" s="135"/>
      <c r="AS242" s="135"/>
      <c r="AT242" s="135"/>
      <c r="AU242" s="135"/>
      <c r="AV242" s="135"/>
      <c r="AW242" s="135"/>
      <c r="AX242" s="135"/>
      <c r="AY242" s="135"/>
      <c r="AZ242" s="135"/>
      <c r="BA242" s="135"/>
      <c r="BB242" s="135"/>
      <c r="BC242" s="135"/>
      <c r="BD242" s="135"/>
      <c r="BE242" s="135"/>
      <c r="BF242" s="135"/>
      <c r="BG242" s="135"/>
      <c r="BH242" s="135"/>
    </row>
    <row r="243" spans="1:60" outlineLevel="3">
      <c r="A243" s="142"/>
      <c r="B243" s="143"/>
      <c r="C243" s="173" t="s">
        <v>120</v>
      </c>
      <c r="D243" s="146"/>
      <c r="E243" s="147">
        <v>4</v>
      </c>
      <c r="F243" s="145"/>
      <c r="G243" s="145"/>
      <c r="H243" s="145"/>
      <c r="I243" s="145"/>
      <c r="J243" s="145"/>
      <c r="K243" s="145"/>
      <c r="L243" s="145"/>
      <c r="M243" s="145"/>
      <c r="N243" s="144"/>
      <c r="O243" s="144"/>
      <c r="P243" s="144"/>
      <c r="Q243" s="144"/>
      <c r="R243" s="145"/>
      <c r="S243" s="145"/>
      <c r="T243" s="145"/>
      <c r="U243" s="145"/>
      <c r="V243" s="145"/>
      <c r="W243" s="145"/>
      <c r="X243" s="145"/>
      <c r="Y243" s="145"/>
      <c r="Z243" s="135"/>
      <c r="AA243" s="135"/>
      <c r="AB243" s="135"/>
      <c r="AC243" s="135"/>
      <c r="AD243" s="135"/>
      <c r="AE243" s="135"/>
      <c r="AF243" s="135"/>
      <c r="AG243" s="135" t="s">
        <v>1503</v>
      </c>
      <c r="AH243" s="135">
        <v>0</v>
      </c>
      <c r="AI243" s="135"/>
      <c r="AJ243" s="135"/>
      <c r="AK243" s="135"/>
      <c r="AL243" s="135"/>
      <c r="AM243" s="135"/>
      <c r="AN243" s="135"/>
      <c r="AO243" s="135"/>
      <c r="AP243" s="135"/>
      <c r="AQ243" s="135"/>
      <c r="AR243" s="135"/>
      <c r="AS243" s="135"/>
      <c r="AT243" s="135"/>
      <c r="AU243" s="135"/>
      <c r="AV243" s="135"/>
      <c r="AW243" s="135"/>
      <c r="AX243" s="135"/>
      <c r="AY243" s="135"/>
      <c r="AZ243" s="135"/>
      <c r="BA243" s="135"/>
      <c r="BB243" s="135"/>
      <c r="BC243" s="135"/>
      <c r="BD243" s="135"/>
      <c r="BE243" s="135"/>
      <c r="BF243" s="135"/>
      <c r="BG243" s="135"/>
      <c r="BH243" s="135"/>
    </row>
    <row r="244" spans="1:60" outlineLevel="1">
      <c r="A244" s="156">
        <v>80</v>
      </c>
      <c r="B244" s="157" t="s">
        <v>121</v>
      </c>
      <c r="C244" s="172" t="s">
        <v>122</v>
      </c>
      <c r="D244" s="158" t="s">
        <v>1517</v>
      </c>
      <c r="E244" s="159">
        <v>28.645</v>
      </c>
      <c r="F244" s="160"/>
      <c r="G244" s="161">
        <f>ROUND(E244*F244,2)</f>
        <v>0</v>
      </c>
      <c r="H244" s="160">
        <v>0</v>
      </c>
      <c r="I244" s="161">
        <f>ROUND(E244*H244,2)</f>
        <v>0</v>
      </c>
      <c r="J244" s="160">
        <v>136</v>
      </c>
      <c r="K244" s="161">
        <f>ROUND(E244*J244,2)</f>
        <v>3895.72</v>
      </c>
      <c r="L244" s="161">
        <v>12</v>
      </c>
      <c r="M244" s="161">
        <f>G244*(1+L244/100)</f>
        <v>0</v>
      </c>
      <c r="N244" s="159">
        <v>0</v>
      </c>
      <c r="O244" s="159">
        <f>ROUND(E244*N244,2)</f>
        <v>0</v>
      </c>
      <c r="P244" s="159">
        <v>6.8000000000000005E-2</v>
      </c>
      <c r="Q244" s="159">
        <f>ROUND(E244*P244,2)</f>
        <v>1.95</v>
      </c>
      <c r="R244" s="161"/>
      <c r="S244" s="161" t="s">
        <v>1498</v>
      </c>
      <c r="T244" s="162" t="s">
        <v>1498</v>
      </c>
      <c r="U244" s="145">
        <v>0.3</v>
      </c>
      <c r="V244" s="145">
        <f>ROUND(E244*U244,2)</f>
        <v>8.59</v>
      </c>
      <c r="W244" s="145"/>
      <c r="X244" s="145" t="s">
        <v>1499</v>
      </c>
      <c r="Y244" s="145" t="s">
        <v>1500</v>
      </c>
      <c r="Z244" s="135"/>
      <c r="AA244" s="135"/>
      <c r="AB244" s="135"/>
      <c r="AC244" s="135"/>
      <c r="AD244" s="135"/>
      <c r="AE244" s="135"/>
      <c r="AF244" s="135"/>
      <c r="AG244" s="135" t="s">
        <v>1501</v>
      </c>
      <c r="AH244" s="135"/>
      <c r="AI244" s="135"/>
      <c r="AJ244" s="135"/>
      <c r="AK244" s="135"/>
      <c r="AL244" s="135"/>
      <c r="AM244" s="135"/>
      <c r="AN244" s="135"/>
      <c r="AO244" s="135"/>
      <c r="AP244" s="135"/>
      <c r="AQ244" s="135"/>
      <c r="AR244" s="135"/>
      <c r="AS244" s="135"/>
      <c r="AT244" s="135"/>
      <c r="AU244" s="135"/>
      <c r="AV244" s="135"/>
      <c r="AW244" s="135"/>
      <c r="AX244" s="135"/>
      <c r="AY244" s="135"/>
      <c r="AZ244" s="135"/>
      <c r="BA244" s="135"/>
      <c r="BB244" s="135"/>
      <c r="BC244" s="135"/>
      <c r="BD244" s="135"/>
      <c r="BE244" s="135"/>
      <c r="BF244" s="135"/>
      <c r="BG244" s="135"/>
      <c r="BH244" s="135"/>
    </row>
    <row r="245" spans="1:60" outlineLevel="2">
      <c r="A245" s="142"/>
      <c r="B245" s="143"/>
      <c r="C245" s="173" t="s">
        <v>123</v>
      </c>
      <c r="D245" s="146"/>
      <c r="E245" s="147"/>
      <c r="F245" s="145"/>
      <c r="G245" s="145"/>
      <c r="H245" s="145"/>
      <c r="I245" s="145"/>
      <c r="J245" s="145"/>
      <c r="K245" s="145"/>
      <c r="L245" s="145"/>
      <c r="M245" s="145"/>
      <c r="N245" s="144"/>
      <c r="O245" s="144"/>
      <c r="P245" s="144"/>
      <c r="Q245" s="144"/>
      <c r="R245" s="145"/>
      <c r="S245" s="145"/>
      <c r="T245" s="145"/>
      <c r="U245" s="145"/>
      <c r="V245" s="145"/>
      <c r="W245" s="145"/>
      <c r="X245" s="145"/>
      <c r="Y245" s="145"/>
      <c r="Z245" s="135"/>
      <c r="AA245" s="135"/>
      <c r="AB245" s="135"/>
      <c r="AC245" s="135"/>
      <c r="AD245" s="135"/>
      <c r="AE245" s="135"/>
      <c r="AF245" s="135"/>
      <c r="AG245" s="135" t="s">
        <v>1503</v>
      </c>
      <c r="AH245" s="135">
        <v>0</v>
      </c>
      <c r="AI245" s="135"/>
      <c r="AJ245" s="135"/>
      <c r="AK245" s="135"/>
      <c r="AL245" s="135"/>
      <c r="AM245" s="135"/>
      <c r="AN245" s="135"/>
      <c r="AO245" s="135"/>
      <c r="AP245" s="135"/>
      <c r="AQ245" s="135"/>
      <c r="AR245" s="135"/>
      <c r="AS245" s="135"/>
      <c r="AT245" s="135"/>
      <c r="AU245" s="135"/>
      <c r="AV245" s="135"/>
      <c r="AW245" s="135"/>
      <c r="AX245" s="135"/>
      <c r="AY245" s="135"/>
      <c r="AZ245" s="135"/>
      <c r="BA245" s="135"/>
      <c r="BB245" s="135"/>
      <c r="BC245" s="135"/>
      <c r="BD245" s="135"/>
      <c r="BE245" s="135"/>
      <c r="BF245" s="135"/>
      <c r="BG245" s="135"/>
      <c r="BH245" s="135"/>
    </row>
    <row r="246" spans="1:60" outlineLevel="3">
      <c r="A246" s="142"/>
      <c r="B246" s="143"/>
      <c r="C246" s="173" t="s">
        <v>116</v>
      </c>
      <c r="D246" s="146"/>
      <c r="E246" s="147">
        <v>0.6</v>
      </c>
      <c r="F246" s="145"/>
      <c r="G246" s="145"/>
      <c r="H246" s="145"/>
      <c r="I246" s="145"/>
      <c r="J246" s="145"/>
      <c r="K246" s="145"/>
      <c r="L246" s="145"/>
      <c r="M246" s="145"/>
      <c r="N246" s="144"/>
      <c r="O246" s="144"/>
      <c r="P246" s="144"/>
      <c r="Q246" s="144"/>
      <c r="R246" s="145"/>
      <c r="S246" s="145"/>
      <c r="T246" s="145"/>
      <c r="U246" s="145"/>
      <c r="V246" s="145"/>
      <c r="W246" s="145"/>
      <c r="X246" s="145"/>
      <c r="Y246" s="145"/>
      <c r="Z246" s="135"/>
      <c r="AA246" s="135"/>
      <c r="AB246" s="135"/>
      <c r="AC246" s="135"/>
      <c r="AD246" s="135"/>
      <c r="AE246" s="135"/>
      <c r="AF246" s="135"/>
      <c r="AG246" s="135" t="s">
        <v>1503</v>
      </c>
      <c r="AH246" s="135">
        <v>0</v>
      </c>
      <c r="AI246" s="135"/>
      <c r="AJ246" s="135"/>
      <c r="AK246" s="135"/>
      <c r="AL246" s="135"/>
      <c r="AM246" s="135"/>
      <c r="AN246" s="135"/>
      <c r="AO246" s="135"/>
      <c r="AP246" s="135"/>
      <c r="AQ246" s="135"/>
      <c r="AR246" s="135"/>
      <c r="AS246" s="135"/>
      <c r="AT246" s="135"/>
      <c r="AU246" s="135"/>
      <c r="AV246" s="135"/>
      <c r="AW246" s="135"/>
      <c r="AX246" s="135"/>
      <c r="AY246" s="135"/>
      <c r="AZ246" s="135"/>
      <c r="BA246" s="135"/>
      <c r="BB246" s="135"/>
      <c r="BC246" s="135"/>
      <c r="BD246" s="135"/>
      <c r="BE246" s="135"/>
      <c r="BF246" s="135"/>
      <c r="BG246" s="135"/>
      <c r="BH246" s="135"/>
    </row>
    <row r="247" spans="1:60" outlineLevel="3">
      <c r="A247" s="142"/>
      <c r="B247" s="143"/>
      <c r="C247" s="173" t="s">
        <v>117</v>
      </c>
      <c r="D247" s="146"/>
      <c r="E247" s="147">
        <v>5</v>
      </c>
      <c r="F247" s="145"/>
      <c r="G247" s="145"/>
      <c r="H247" s="145"/>
      <c r="I247" s="145"/>
      <c r="J247" s="145"/>
      <c r="K247" s="145"/>
      <c r="L247" s="145"/>
      <c r="M247" s="145"/>
      <c r="N247" s="144"/>
      <c r="O247" s="144"/>
      <c r="P247" s="144"/>
      <c r="Q247" s="144"/>
      <c r="R247" s="145"/>
      <c r="S247" s="145"/>
      <c r="T247" s="145"/>
      <c r="U247" s="145"/>
      <c r="V247" s="145"/>
      <c r="W247" s="145"/>
      <c r="X247" s="145"/>
      <c r="Y247" s="145"/>
      <c r="Z247" s="135"/>
      <c r="AA247" s="135"/>
      <c r="AB247" s="135"/>
      <c r="AC247" s="135"/>
      <c r="AD247" s="135"/>
      <c r="AE247" s="135"/>
      <c r="AF247" s="135"/>
      <c r="AG247" s="135" t="s">
        <v>1503</v>
      </c>
      <c r="AH247" s="135">
        <v>0</v>
      </c>
      <c r="AI247" s="135"/>
      <c r="AJ247" s="135"/>
      <c r="AK247" s="135"/>
      <c r="AL247" s="135"/>
      <c r="AM247" s="135"/>
      <c r="AN247" s="135"/>
      <c r="AO247" s="135"/>
      <c r="AP247" s="135"/>
      <c r="AQ247" s="135"/>
      <c r="AR247" s="135"/>
      <c r="AS247" s="135"/>
      <c r="AT247" s="135"/>
      <c r="AU247" s="135"/>
      <c r="AV247" s="135"/>
      <c r="AW247" s="135"/>
      <c r="AX247" s="135"/>
      <c r="AY247" s="135"/>
      <c r="AZ247" s="135"/>
      <c r="BA247" s="135"/>
      <c r="BB247" s="135"/>
      <c r="BC247" s="135"/>
      <c r="BD247" s="135"/>
      <c r="BE247" s="135"/>
      <c r="BF247" s="135"/>
      <c r="BG247" s="135"/>
      <c r="BH247" s="135"/>
    </row>
    <row r="248" spans="1:60" outlineLevel="3">
      <c r="A248" s="142"/>
      <c r="B248" s="143"/>
      <c r="C248" s="173" t="s">
        <v>118</v>
      </c>
      <c r="D248" s="146"/>
      <c r="E248" s="147">
        <v>11.21</v>
      </c>
      <c r="F248" s="145"/>
      <c r="G248" s="145"/>
      <c r="H248" s="145"/>
      <c r="I248" s="145"/>
      <c r="J248" s="145"/>
      <c r="K248" s="145"/>
      <c r="L248" s="145"/>
      <c r="M248" s="145"/>
      <c r="N248" s="144"/>
      <c r="O248" s="144"/>
      <c r="P248" s="144"/>
      <c r="Q248" s="144"/>
      <c r="R248" s="145"/>
      <c r="S248" s="145"/>
      <c r="T248" s="145"/>
      <c r="U248" s="145"/>
      <c r="V248" s="145"/>
      <c r="W248" s="145"/>
      <c r="X248" s="145"/>
      <c r="Y248" s="145"/>
      <c r="Z248" s="135"/>
      <c r="AA248" s="135"/>
      <c r="AB248" s="135"/>
      <c r="AC248" s="135"/>
      <c r="AD248" s="135"/>
      <c r="AE248" s="135"/>
      <c r="AF248" s="135"/>
      <c r="AG248" s="135" t="s">
        <v>1503</v>
      </c>
      <c r="AH248" s="135">
        <v>0</v>
      </c>
      <c r="AI248" s="135"/>
      <c r="AJ248" s="135"/>
      <c r="AK248" s="135"/>
      <c r="AL248" s="135"/>
      <c r="AM248" s="135"/>
      <c r="AN248" s="135"/>
      <c r="AO248" s="135"/>
      <c r="AP248" s="135"/>
      <c r="AQ248" s="135"/>
      <c r="AR248" s="135"/>
      <c r="AS248" s="135"/>
      <c r="AT248" s="135"/>
      <c r="AU248" s="135"/>
      <c r="AV248" s="135"/>
      <c r="AW248" s="135"/>
      <c r="AX248" s="135"/>
      <c r="AY248" s="135"/>
      <c r="AZ248" s="135"/>
      <c r="BA248" s="135"/>
      <c r="BB248" s="135"/>
      <c r="BC248" s="135"/>
      <c r="BD248" s="135"/>
      <c r="BE248" s="135"/>
      <c r="BF248" s="135"/>
      <c r="BG248" s="135"/>
      <c r="BH248" s="135"/>
    </row>
    <row r="249" spans="1:60" outlineLevel="3">
      <c r="A249" s="142"/>
      <c r="B249" s="143"/>
      <c r="C249" s="173" t="s">
        <v>119</v>
      </c>
      <c r="D249" s="146"/>
      <c r="E249" s="147">
        <v>7.84</v>
      </c>
      <c r="F249" s="145"/>
      <c r="G249" s="145"/>
      <c r="H249" s="145"/>
      <c r="I249" s="145"/>
      <c r="J249" s="145"/>
      <c r="K249" s="145"/>
      <c r="L249" s="145"/>
      <c r="M249" s="145"/>
      <c r="N249" s="144"/>
      <c r="O249" s="144"/>
      <c r="P249" s="144"/>
      <c r="Q249" s="144"/>
      <c r="R249" s="145"/>
      <c r="S249" s="145"/>
      <c r="T249" s="145"/>
      <c r="U249" s="145"/>
      <c r="V249" s="145"/>
      <c r="W249" s="145"/>
      <c r="X249" s="145"/>
      <c r="Y249" s="145"/>
      <c r="Z249" s="135"/>
      <c r="AA249" s="135"/>
      <c r="AB249" s="135"/>
      <c r="AC249" s="135"/>
      <c r="AD249" s="135"/>
      <c r="AE249" s="135"/>
      <c r="AF249" s="135"/>
      <c r="AG249" s="135" t="s">
        <v>1503</v>
      </c>
      <c r="AH249" s="135">
        <v>0</v>
      </c>
      <c r="AI249" s="135"/>
      <c r="AJ249" s="135"/>
      <c r="AK249" s="135"/>
      <c r="AL249" s="135"/>
      <c r="AM249" s="135"/>
      <c r="AN249" s="135"/>
      <c r="AO249" s="135"/>
      <c r="AP249" s="135"/>
      <c r="AQ249" s="135"/>
      <c r="AR249" s="135"/>
      <c r="AS249" s="135"/>
      <c r="AT249" s="135"/>
      <c r="AU249" s="135"/>
      <c r="AV249" s="135"/>
      <c r="AW249" s="135"/>
      <c r="AX249" s="135"/>
      <c r="AY249" s="135"/>
      <c r="AZ249" s="135"/>
      <c r="BA249" s="135"/>
      <c r="BB249" s="135"/>
      <c r="BC249" s="135"/>
      <c r="BD249" s="135"/>
      <c r="BE249" s="135"/>
      <c r="BF249" s="135"/>
      <c r="BG249" s="135"/>
      <c r="BH249" s="135"/>
    </row>
    <row r="250" spans="1:60" outlineLevel="3">
      <c r="A250" s="142"/>
      <c r="B250" s="143"/>
      <c r="C250" s="173" t="s">
        <v>120</v>
      </c>
      <c r="D250" s="146"/>
      <c r="E250" s="147">
        <v>4</v>
      </c>
      <c r="F250" s="145"/>
      <c r="G250" s="145"/>
      <c r="H250" s="145"/>
      <c r="I250" s="145"/>
      <c r="J250" s="145"/>
      <c r="K250" s="145"/>
      <c r="L250" s="145"/>
      <c r="M250" s="145"/>
      <c r="N250" s="144"/>
      <c r="O250" s="144"/>
      <c r="P250" s="144"/>
      <c r="Q250" s="144"/>
      <c r="R250" s="145"/>
      <c r="S250" s="145"/>
      <c r="T250" s="145"/>
      <c r="U250" s="145"/>
      <c r="V250" s="145"/>
      <c r="W250" s="145"/>
      <c r="X250" s="145"/>
      <c r="Y250" s="145"/>
      <c r="Z250" s="135"/>
      <c r="AA250" s="135"/>
      <c r="AB250" s="135"/>
      <c r="AC250" s="135"/>
      <c r="AD250" s="135"/>
      <c r="AE250" s="135"/>
      <c r="AF250" s="135"/>
      <c r="AG250" s="135" t="s">
        <v>1503</v>
      </c>
      <c r="AH250" s="135">
        <v>0</v>
      </c>
      <c r="AI250" s="135"/>
      <c r="AJ250" s="135"/>
      <c r="AK250" s="135"/>
      <c r="AL250" s="135"/>
      <c r="AM250" s="135"/>
      <c r="AN250" s="135"/>
      <c r="AO250" s="135"/>
      <c r="AP250" s="135"/>
      <c r="AQ250" s="135"/>
      <c r="AR250" s="135"/>
      <c r="AS250" s="135"/>
      <c r="AT250" s="135"/>
      <c r="AU250" s="135"/>
      <c r="AV250" s="135"/>
      <c r="AW250" s="135"/>
      <c r="AX250" s="135"/>
      <c r="AY250" s="135"/>
      <c r="AZ250" s="135"/>
      <c r="BA250" s="135"/>
      <c r="BB250" s="135"/>
      <c r="BC250" s="135"/>
      <c r="BD250" s="135"/>
      <c r="BE250" s="135"/>
      <c r="BF250" s="135"/>
      <c r="BG250" s="135"/>
      <c r="BH250" s="135"/>
    </row>
    <row r="251" spans="1:60" ht="22.5" outlineLevel="1">
      <c r="A251" s="156">
        <v>81</v>
      </c>
      <c r="B251" s="157" t="s">
        <v>124</v>
      </c>
      <c r="C251" s="172" t="s">
        <v>125</v>
      </c>
      <c r="D251" s="158" t="s">
        <v>1517</v>
      </c>
      <c r="E251" s="159">
        <v>1.95</v>
      </c>
      <c r="F251" s="160"/>
      <c r="G251" s="161">
        <f>ROUND(E251*F251,2)</f>
        <v>0</v>
      </c>
      <c r="H251" s="160">
        <v>0</v>
      </c>
      <c r="I251" s="161">
        <f>ROUND(E251*H251,2)</f>
        <v>0</v>
      </c>
      <c r="J251" s="160">
        <v>690</v>
      </c>
      <c r="K251" s="161">
        <f>ROUND(E251*J251,2)</f>
        <v>1345.5</v>
      </c>
      <c r="L251" s="161">
        <v>12</v>
      </c>
      <c r="M251" s="161">
        <f>G251*(1+L251/100)</f>
        <v>0</v>
      </c>
      <c r="N251" s="159">
        <v>0</v>
      </c>
      <c r="O251" s="159">
        <f>ROUND(E251*N251,2)</f>
        <v>0</v>
      </c>
      <c r="P251" s="159">
        <v>0</v>
      </c>
      <c r="Q251" s="159">
        <f>ROUND(E251*P251,2)</f>
        <v>0</v>
      </c>
      <c r="R251" s="161"/>
      <c r="S251" s="161" t="s">
        <v>1560</v>
      </c>
      <c r="T251" s="162" t="s">
        <v>1561</v>
      </c>
      <c r="U251" s="145">
        <v>0</v>
      </c>
      <c r="V251" s="145">
        <f>ROUND(E251*U251,2)</f>
        <v>0</v>
      </c>
      <c r="W251" s="145"/>
      <c r="X251" s="145" t="s">
        <v>1499</v>
      </c>
      <c r="Y251" s="145" t="s">
        <v>1500</v>
      </c>
      <c r="Z251" s="135"/>
      <c r="AA251" s="135"/>
      <c r="AB251" s="135"/>
      <c r="AC251" s="135"/>
      <c r="AD251" s="135"/>
      <c r="AE251" s="135"/>
      <c r="AF251" s="135"/>
      <c r="AG251" s="135" t="s">
        <v>1501</v>
      </c>
      <c r="AH251" s="135"/>
      <c r="AI251" s="135"/>
      <c r="AJ251" s="135"/>
      <c r="AK251" s="135"/>
      <c r="AL251" s="135"/>
      <c r="AM251" s="135"/>
      <c r="AN251" s="135"/>
      <c r="AO251" s="135"/>
      <c r="AP251" s="135"/>
      <c r="AQ251" s="135"/>
      <c r="AR251" s="135"/>
      <c r="AS251" s="135"/>
      <c r="AT251" s="135"/>
      <c r="AU251" s="135"/>
      <c r="AV251" s="135"/>
      <c r="AW251" s="135"/>
      <c r="AX251" s="135"/>
      <c r="AY251" s="135"/>
      <c r="AZ251" s="135"/>
      <c r="BA251" s="135"/>
      <c r="BB251" s="135"/>
      <c r="BC251" s="135"/>
      <c r="BD251" s="135"/>
      <c r="BE251" s="135"/>
      <c r="BF251" s="135"/>
      <c r="BG251" s="135"/>
      <c r="BH251" s="135"/>
    </row>
    <row r="252" spans="1:60" outlineLevel="2">
      <c r="A252" s="142"/>
      <c r="B252" s="143"/>
      <c r="C252" s="173" t="s">
        <v>126</v>
      </c>
      <c r="D252" s="146"/>
      <c r="E252" s="147">
        <v>1.95</v>
      </c>
      <c r="F252" s="145"/>
      <c r="G252" s="145"/>
      <c r="H252" s="145"/>
      <c r="I252" s="145"/>
      <c r="J252" s="145"/>
      <c r="K252" s="145"/>
      <c r="L252" s="145"/>
      <c r="M252" s="145"/>
      <c r="N252" s="144"/>
      <c r="O252" s="144"/>
      <c r="P252" s="144"/>
      <c r="Q252" s="144"/>
      <c r="R252" s="145"/>
      <c r="S252" s="145"/>
      <c r="T252" s="145"/>
      <c r="U252" s="145"/>
      <c r="V252" s="145"/>
      <c r="W252" s="145"/>
      <c r="X252" s="145"/>
      <c r="Y252" s="145"/>
      <c r="Z252" s="135"/>
      <c r="AA252" s="135"/>
      <c r="AB252" s="135"/>
      <c r="AC252" s="135"/>
      <c r="AD252" s="135"/>
      <c r="AE252" s="135"/>
      <c r="AF252" s="135"/>
      <c r="AG252" s="135" t="s">
        <v>1503</v>
      </c>
      <c r="AH252" s="135">
        <v>0</v>
      </c>
      <c r="AI252" s="135"/>
      <c r="AJ252" s="135"/>
      <c r="AK252" s="135"/>
      <c r="AL252" s="135"/>
      <c r="AM252" s="135"/>
      <c r="AN252" s="135"/>
      <c r="AO252" s="135"/>
      <c r="AP252" s="135"/>
      <c r="AQ252" s="135"/>
      <c r="AR252" s="135"/>
      <c r="AS252" s="135"/>
      <c r="AT252" s="135"/>
      <c r="AU252" s="135"/>
      <c r="AV252" s="135"/>
      <c r="AW252" s="135"/>
      <c r="AX252" s="135"/>
      <c r="AY252" s="135"/>
      <c r="AZ252" s="135"/>
      <c r="BA252" s="135"/>
      <c r="BB252" s="135"/>
      <c r="BC252" s="135"/>
      <c r="BD252" s="135"/>
      <c r="BE252" s="135"/>
      <c r="BF252" s="135"/>
      <c r="BG252" s="135"/>
      <c r="BH252" s="135"/>
    </row>
    <row r="253" spans="1:60" outlineLevel="1">
      <c r="A253" s="164">
        <v>82</v>
      </c>
      <c r="B253" s="165" t="s">
        <v>127</v>
      </c>
      <c r="C253" s="174" t="s">
        <v>128</v>
      </c>
      <c r="D253" s="166" t="s">
        <v>129</v>
      </c>
      <c r="E253" s="167">
        <v>14.40198</v>
      </c>
      <c r="F253" s="168"/>
      <c r="G253" s="169">
        <f t="shared" ref="G253:G258" si="0">ROUND(E253*F253,2)</f>
        <v>0</v>
      </c>
      <c r="H253" s="168">
        <v>0</v>
      </c>
      <c r="I253" s="169">
        <f t="shared" ref="I253:I258" si="1">ROUND(E253*H253,2)</f>
        <v>0</v>
      </c>
      <c r="J253" s="168">
        <v>275.5</v>
      </c>
      <c r="K253" s="169">
        <f t="shared" ref="K253:K258" si="2">ROUND(E253*J253,2)</f>
        <v>3967.75</v>
      </c>
      <c r="L253" s="169">
        <v>12</v>
      </c>
      <c r="M253" s="169">
        <f t="shared" ref="M253:M258" si="3">G253*(1+L253/100)</f>
        <v>0</v>
      </c>
      <c r="N253" s="167">
        <v>0</v>
      </c>
      <c r="O253" s="167">
        <f t="shared" ref="O253:O258" si="4">ROUND(E253*N253,2)</f>
        <v>0</v>
      </c>
      <c r="P253" s="167">
        <v>0</v>
      </c>
      <c r="Q253" s="167">
        <f t="shared" ref="Q253:Q258" si="5">ROUND(E253*P253,2)</f>
        <v>0</v>
      </c>
      <c r="R253" s="169"/>
      <c r="S253" s="169" t="s">
        <v>1498</v>
      </c>
      <c r="T253" s="170" t="s">
        <v>1498</v>
      </c>
      <c r="U253" s="145">
        <v>0.49</v>
      </c>
      <c r="V253" s="145">
        <f t="shared" ref="V253:V258" si="6">ROUND(E253*U253,2)</f>
        <v>7.06</v>
      </c>
      <c r="W253" s="145"/>
      <c r="X253" s="145" t="s">
        <v>1499</v>
      </c>
      <c r="Y253" s="145" t="s">
        <v>1500</v>
      </c>
      <c r="Z253" s="135"/>
      <c r="AA253" s="135"/>
      <c r="AB253" s="135"/>
      <c r="AC253" s="135"/>
      <c r="AD253" s="135"/>
      <c r="AE253" s="135"/>
      <c r="AF253" s="135"/>
      <c r="AG253" s="135" t="s">
        <v>2</v>
      </c>
      <c r="AH253" s="135"/>
      <c r="AI253" s="135"/>
      <c r="AJ253" s="135"/>
      <c r="AK253" s="135"/>
      <c r="AL253" s="135"/>
      <c r="AM253" s="135"/>
      <c r="AN253" s="135"/>
      <c r="AO253" s="135"/>
      <c r="AP253" s="135"/>
      <c r="AQ253" s="135"/>
      <c r="AR253" s="135"/>
      <c r="AS253" s="135"/>
      <c r="AT253" s="135"/>
      <c r="AU253" s="135"/>
      <c r="AV253" s="135"/>
      <c r="AW253" s="135"/>
      <c r="AX253" s="135"/>
      <c r="AY253" s="135"/>
      <c r="AZ253" s="135"/>
      <c r="BA253" s="135"/>
      <c r="BB253" s="135"/>
      <c r="BC253" s="135"/>
      <c r="BD253" s="135"/>
      <c r="BE253" s="135"/>
      <c r="BF253" s="135"/>
      <c r="BG253" s="135"/>
      <c r="BH253" s="135"/>
    </row>
    <row r="254" spans="1:60" outlineLevel="1">
      <c r="A254" s="164">
        <v>83</v>
      </c>
      <c r="B254" s="165" t="s">
        <v>130</v>
      </c>
      <c r="C254" s="174" t="s">
        <v>131</v>
      </c>
      <c r="D254" s="166" t="s">
        <v>129</v>
      </c>
      <c r="E254" s="167">
        <v>273.63758999999999</v>
      </c>
      <c r="F254" s="168"/>
      <c r="G254" s="169">
        <f t="shared" si="0"/>
        <v>0</v>
      </c>
      <c r="H254" s="168">
        <v>0</v>
      </c>
      <c r="I254" s="169">
        <f t="shared" si="1"/>
        <v>0</v>
      </c>
      <c r="J254" s="168">
        <v>25</v>
      </c>
      <c r="K254" s="169">
        <f t="shared" si="2"/>
        <v>6840.94</v>
      </c>
      <c r="L254" s="169">
        <v>12</v>
      </c>
      <c r="M254" s="169">
        <f t="shared" si="3"/>
        <v>0</v>
      </c>
      <c r="N254" s="167">
        <v>0</v>
      </c>
      <c r="O254" s="167">
        <f t="shared" si="4"/>
        <v>0</v>
      </c>
      <c r="P254" s="167">
        <v>0</v>
      </c>
      <c r="Q254" s="167">
        <f t="shared" si="5"/>
        <v>0</v>
      </c>
      <c r="R254" s="169"/>
      <c r="S254" s="169" t="s">
        <v>1498</v>
      </c>
      <c r="T254" s="170" t="s">
        <v>1498</v>
      </c>
      <c r="U254" s="145">
        <v>0</v>
      </c>
      <c r="V254" s="145">
        <f t="shared" si="6"/>
        <v>0</v>
      </c>
      <c r="W254" s="145"/>
      <c r="X254" s="145" t="s">
        <v>1499</v>
      </c>
      <c r="Y254" s="145" t="s">
        <v>1500</v>
      </c>
      <c r="Z254" s="135"/>
      <c r="AA254" s="135"/>
      <c r="AB254" s="135"/>
      <c r="AC254" s="135"/>
      <c r="AD254" s="135"/>
      <c r="AE254" s="135"/>
      <c r="AF254" s="135"/>
      <c r="AG254" s="135" t="s">
        <v>2</v>
      </c>
      <c r="AH254" s="135"/>
      <c r="AI254" s="135"/>
      <c r="AJ254" s="135"/>
      <c r="AK254" s="135"/>
      <c r="AL254" s="135"/>
      <c r="AM254" s="135"/>
      <c r="AN254" s="135"/>
      <c r="AO254" s="135"/>
      <c r="AP254" s="135"/>
      <c r="AQ254" s="135"/>
      <c r="AR254" s="135"/>
      <c r="AS254" s="135"/>
      <c r="AT254" s="135"/>
      <c r="AU254" s="135"/>
      <c r="AV254" s="135"/>
      <c r="AW254" s="135"/>
      <c r="AX254" s="135"/>
      <c r="AY254" s="135"/>
      <c r="AZ254" s="135"/>
      <c r="BA254" s="135"/>
      <c r="BB254" s="135"/>
      <c r="BC254" s="135"/>
      <c r="BD254" s="135"/>
      <c r="BE254" s="135"/>
      <c r="BF254" s="135"/>
      <c r="BG254" s="135"/>
      <c r="BH254" s="135"/>
    </row>
    <row r="255" spans="1:60" outlineLevel="1">
      <c r="A255" s="164">
        <v>84</v>
      </c>
      <c r="B255" s="165" t="s">
        <v>132</v>
      </c>
      <c r="C255" s="174" t="s">
        <v>133</v>
      </c>
      <c r="D255" s="166" t="s">
        <v>129</v>
      </c>
      <c r="E255" s="167">
        <v>14.40198</v>
      </c>
      <c r="F255" s="168"/>
      <c r="G255" s="169">
        <f t="shared" si="0"/>
        <v>0</v>
      </c>
      <c r="H255" s="168">
        <v>0</v>
      </c>
      <c r="I255" s="169">
        <f t="shared" si="1"/>
        <v>0</v>
      </c>
      <c r="J255" s="168">
        <v>391.5</v>
      </c>
      <c r="K255" s="169">
        <f t="shared" si="2"/>
        <v>5638.38</v>
      </c>
      <c r="L255" s="169">
        <v>12</v>
      </c>
      <c r="M255" s="169">
        <f t="shared" si="3"/>
        <v>0</v>
      </c>
      <c r="N255" s="167">
        <v>0</v>
      </c>
      <c r="O255" s="167">
        <f t="shared" si="4"/>
        <v>0</v>
      </c>
      <c r="P255" s="167">
        <v>0</v>
      </c>
      <c r="Q255" s="167">
        <f t="shared" si="5"/>
        <v>0</v>
      </c>
      <c r="R255" s="169"/>
      <c r="S255" s="169" t="s">
        <v>1498</v>
      </c>
      <c r="T255" s="170" t="s">
        <v>1498</v>
      </c>
      <c r="U255" s="145">
        <v>0.94199999999999995</v>
      </c>
      <c r="V255" s="145">
        <f t="shared" si="6"/>
        <v>13.57</v>
      </c>
      <c r="W255" s="145"/>
      <c r="X255" s="145" t="s">
        <v>1499</v>
      </c>
      <c r="Y255" s="145" t="s">
        <v>1500</v>
      </c>
      <c r="Z255" s="135"/>
      <c r="AA255" s="135"/>
      <c r="AB255" s="135"/>
      <c r="AC255" s="135"/>
      <c r="AD255" s="135"/>
      <c r="AE255" s="135"/>
      <c r="AF255" s="135"/>
      <c r="AG255" s="135" t="s">
        <v>2</v>
      </c>
      <c r="AH255" s="135"/>
      <c r="AI255" s="135"/>
      <c r="AJ255" s="135"/>
      <c r="AK255" s="135"/>
      <c r="AL255" s="135"/>
      <c r="AM255" s="135"/>
      <c r="AN255" s="135"/>
      <c r="AO255" s="135"/>
      <c r="AP255" s="135"/>
      <c r="AQ255" s="135"/>
      <c r="AR255" s="135"/>
      <c r="AS255" s="135"/>
      <c r="AT255" s="135"/>
      <c r="AU255" s="135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</row>
    <row r="256" spans="1:60" outlineLevel="1">
      <c r="A256" s="164">
        <v>85</v>
      </c>
      <c r="B256" s="165" t="s">
        <v>134</v>
      </c>
      <c r="C256" s="174" t="s">
        <v>135</v>
      </c>
      <c r="D256" s="166" t="s">
        <v>129</v>
      </c>
      <c r="E256" s="167">
        <v>28.80396</v>
      </c>
      <c r="F256" s="168"/>
      <c r="G256" s="169">
        <f t="shared" si="0"/>
        <v>0</v>
      </c>
      <c r="H256" s="168">
        <v>0</v>
      </c>
      <c r="I256" s="169">
        <f t="shared" si="1"/>
        <v>0</v>
      </c>
      <c r="J256" s="168">
        <v>43.6</v>
      </c>
      <c r="K256" s="169">
        <f t="shared" si="2"/>
        <v>1255.8499999999999</v>
      </c>
      <c r="L256" s="169">
        <v>12</v>
      </c>
      <c r="M256" s="169">
        <f t="shared" si="3"/>
        <v>0</v>
      </c>
      <c r="N256" s="167">
        <v>0</v>
      </c>
      <c r="O256" s="167">
        <f t="shared" si="4"/>
        <v>0</v>
      </c>
      <c r="P256" s="167">
        <v>0</v>
      </c>
      <c r="Q256" s="167">
        <f t="shared" si="5"/>
        <v>0</v>
      </c>
      <c r="R256" s="169"/>
      <c r="S256" s="169" t="s">
        <v>1498</v>
      </c>
      <c r="T256" s="170" t="s">
        <v>1498</v>
      </c>
      <c r="U256" s="145">
        <v>0.105</v>
      </c>
      <c r="V256" s="145">
        <f t="shared" si="6"/>
        <v>3.02</v>
      </c>
      <c r="W256" s="145"/>
      <c r="X256" s="145" t="s">
        <v>1499</v>
      </c>
      <c r="Y256" s="145" t="s">
        <v>1500</v>
      </c>
      <c r="Z256" s="135"/>
      <c r="AA256" s="135"/>
      <c r="AB256" s="135"/>
      <c r="AC256" s="135"/>
      <c r="AD256" s="135"/>
      <c r="AE256" s="135"/>
      <c r="AF256" s="135"/>
      <c r="AG256" s="135" t="s">
        <v>2</v>
      </c>
      <c r="AH256" s="135"/>
      <c r="AI256" s="135"/>
      <c r="AJ256" s="135"/>
      <c r="AK256" s="135"/>
      <c r="AL256" s="135"/>
      <c r="AM256" s="135"/>
      <c r="AN256" s="135"/>
      <c r="AO256" s="135"/>
      <c r="AP256" s="135"/>
      <c r="AQ256" s="135"/>
      <c r="AR256" s="135"/>
      <c r="AS256" s="135"/>
      <c r="AT256" s="135"/>
      <c r="AU256" s="135"/>
      <c r="AV256" s="135"/>
      <c r="AW256" s="135"/>
      <c r="AX256" s="135"/>
      <c r="AY256" s="135"/>
      <c r="AZ256" s="135"/>
      <c r="BA256" s="135"/>
      <c r="BB256" s="135"/>
      <c r="BC256" s="135"/>
      <c r="BD256" s="135"/>
      <c r="BE256" s="135"/>
      <c r="BF256" s="135"/>
      <c r="BG256" s="135"/>
      <c r="BH256" s="135"/>
    </row>
    <row r="257" spans="1:60" outlineLevel="1">
      <c r="A257" s="164">
        <v>86</v>
      </c>
      <c r="B257" s="165" t="s">
        <v>136</v>
      </c>
      <c r="C257" s="174" t="s">
        <v>137</v>
      </c>
      <c r="D257" s="166" t="s">
        <v>129</v>
      </c>
      <c r="E257" s="167">
        <v>14.40198</v>
      </c>
      <c r="F257" s="168"/>
      <c r="G257" s="169">
        <f t="shared" si="0"/>
        <v>0</v>
      </c>
      <c r="H257" s="168">
        <v>0</v>
      </c>
      <c r="I257" s="169">
        <f t="shared" si="1"/>
        <v>0</v>
      </c>
      <c r="J257" s="168">
        <v>12.5</v>
      </c>
      <c r="K257" s="169">
        <f t="shared" si="2"/>
        <v>180.02</v>
      </c>
      <c r="L257" s="169">
        <v>12</v>
      </c>
      <c r="M257" s="169">
        <f t="shared" si="3"/>
        <v>0</v>
      </c>
      <c r="N257" s="167">
        <v>0</v>
      </c>
      <c r="O257" s="167">
        <f t="shared" si="4"/>
        <v>0</v>
      </c>
      <c r="P257" s="167">
        <v>0</v>
      </c>
      <c r="Q257" s="167">
        <f t="shared" si="5"/>
        <v>0</v>
      </c>
      <c r="R257" s="169"/>
      <c r="S257" s="169" t="s">
        <v>1498</v>
      </c>
      <c r="T257" s="170" t="s">
        <v>1498</v>
      </c>
      <c r="U257" s="145">
        <v>6.0000000000000001E-3</v>
      </c>
      <c r="V257" s="145">
        <f t="shared" si="6"/>
        <v>0.09</v>
      </c>
      <c r="W257" s="145"/>
      <c r="X257" s="145" t="s">
        <v>1499</v>
      </c>
      <c r="Y257" s="145" t="s">
        <v>1500</v>
      </c>
      <c r="Z257" s="135"/>
      <c r="AA257" s="135"/>
      <c r="AB257" s="135"/>
      <c r="AC257" s="135"/>
      <c r="AD257" s="135"/>
      <c r="AE257" s="135"/>
      <c r="AF257" s="135"/>
      <c r="AG257" s="135" t="s">
        <v>2</v>
      </c>
      <c r="AH257" s="135"/>
      <c r="AI257" s="135"/>
      <c r="AJ257" s="135"/>
      <c r="AK257" s="135"/>
      <c r="AL257" s="135"/>
      <c r="AM257" s="135"/>
      <c r="AN257" s="135"/>
      <c r="AO257" s="135"/>
      <c r="AP257" s="135"/>
      <c r="AQ257" s="135"/>
      <c r="AR257" s="135"/>
      <c r="AS257" s="135"/>
      <c r="AT257" s="135"/>
      <c r="AU257" s="135"/>
      <c r="AV257" s="135"/>
      <c r="AW257" s="135"/>
      <c r="AX257" s="135"/>
      <c r="AY257" s="135"/>
      <c r="AZ257" s="135"/>
      <c r="BA257" s="135"/>
      <c r="BB257" s="135"/>
      <c r="BC257" s="135"/>
      <c r="BD257" s="135"/>
      <c r="BE257" s="135"/>
      <c r="BF257" s="135"/>
      <c r="BG257" s="135"/>
      <c r="BH257" s="135"/>
    </row>
    <row r="258" spans="1:60" ht="22.5" outlineLevel="1">
      <c r="A258" s="164">
        <v>87</v>
      </c>
      <c r="B258" s="165" t="s">
        <v>138</v>
      </c>
      <c r="C258" s="174" t="s">
        <v>139</v>
      </c>
      <c r="D258" s="166" t="s">
        <v>129</v>
      </c>
      <c r="E258" s="167">
        <v>14.40198</v>
      </c>
      <c r="F258" s="168"/>
      <c r="G258" s="169">
        <f t="shared" si="0"/>
        <v>0</v>
      </c>
      <c r="H258" s="168">
        <v>0</v>
      </c>
      <c r="I258" s="169">
        <f t="shared" si="1"/>
        <v>0</v>
      </c>
      <c r="J258" s="168">
        <v>850</v>
      </c>
      <c r="K258" s="169">
        <f t="shared" si="2"/>
        <v>12241.68</v>
      </c>
      <c r="L258" s="169">
        <v>12</v>
      </c>
      <c r="M258" s="169">
        <f t="shared" si="3"/>
        <v>0</v>
      </c>
      <c r="N258" s="167">
        <v>0</v>
      </c>
      <c r="O258" s="167">
        <f t="shared" si="4"/>
        <v>0</v>
      </c>
      <c r="P258" s="167">
        <v>0</v>
      </c>
      <c r="Q258" s="167">
        <f t="shared" si="5"/>
        <v>0</v>
      </c>
      <c r="R258" s="169"/>
      <c r="S258" s="169" t="s">
        <v>1498</v>
      </c>
      <c r="T258" s="170" t="s">
        <v>1561</v>
      </c>
      <c r="U258" s="145">
        <v>0</v>
      </c>
      <c r="V258" s="145">
        <f t="shared" si="6"/>
        <v>0</v>
      </c>
      <c r="W258" s="145"/>
      <c r="X258" s="145" t="s">
        <v>1499</v>
      </c>
      <c r="Y258" s="145" t="s">
        <v>1500</v>
      </c>
      <c r="Z258" s="135"/>
      <c r="AA258" s="135"/>
      <c r="AB258" s="135"/>
      <c r="AC258" s="135"/>
      <c r="AD258" s="135"/>
      <c r="AE258" s="135"/>
      <c r="AF258" s="135"/>
      <c r="AG258" s="135" t="s">
        <v>2</v>
      </c>
      <c r="AH258" s="135"/>
      <c r="AI258" s="135"/>
      <c r="AJ258" s="135"/>
      <c r="AK258" s="135"/>
      <c r="AL258" s="135"/>
      <c r="AM258" s="135"/>
      <c r="AN258" s="135"/>
      <c r="AO258" s="135"/>
      <c r="AP258" s="135"/>
      <c r="AQ258" s="135"/>
      <c r="AR258" s="135"/>
      <c r="AS258" s="135"/>
      <c r="AT258" s="135"/>
      <c r="AU258" s="135"/>
      <c r="AV258" s="135"/>
      <c r="AW258" s="135"/>
      <c r="AX258" s="135"/>
      <c r="AY258" s="135"/>
      <c r="AZ258" s="135"/>
      <c r="BA258" s="135"/>
      <c r="BB258" s="135"/>
      <c r="BC258" s="135"/>
      <c r="BD258" s="135"/>
      <c r="BE258" s="135"/>
      <c r="BF258" s="135"/>
      <c r="BG258" s="135"/>
      <c r="BH258" s="135"/>
    </row>
    <row r="259" spans="1:60">
      <c r="A259" s="149" t="s">
        <v>1493</v>
      </c>
      <c r="B259" s="150" t="s">
        <v>1441</v>
      </c>
      <c r="C259" s="171" t="s">
        <v>1442</v>
      </c>
      <c r="D259" s="151"/>
      <c r="E259" s="152"/>
      <c r="F259" s="153"/>
      <c r="G259" s="153">
        <f>SUMIF(AG260:AG260,"&lt;&gt;NOR",G260:G260)</f>
        <v>0</v>
      </c>
      <c r="H259" s="153"/>
      <c r="I259" s="153">
        <f>SUM(I260:I260)</f>
        <v>0</v>
      </c>
      <c r="J259" s="153"/>
      <c r="K259" s="153">
        <f>SUM(K260:K260)</f>
        <v>11541.18</v>
      </c>
      <c r="L259" s="153"/>
      <c r="M259" s="153">
        <f>SUM(M260:M260)</f>
        <v>0</v>
      </c>
      <c r="N259" s="152"/>
      <c r="O259" s="152">
        <f>SUM(O260:O260)</f>
        <v>0</v>
      </c>
      <c r="P259" s="152"/>
      <c r="Q259" s="152">
        <f>SUM(Q260:Q260)</f>
        <v>0</v>
      </c>
      <c r="R259" s="153"/>
      <c r="S259" s="153"/>
      <c r="T259" s="154"/>
      <c r="U259" s="148"/>
      <c r="V259" s="148">
        <f>SUM(V260:V260)</f>
        <v>23.93</v>
      </c>
      <c r="W259" s="148"/>
      <c r="X259" s="148"/>
      <c r="Y259" s="148"/>
      <c r="AG259" t="s">
        <v>1494</v>
      </c>
    </row>
    <row r="260" spans="1:60" ht="22.5" outlineLevel="1">
      <c r="A260" s="164">
        <v>88</v>
      </c>
      <c r="B260" s="165" t="s">
        <v>140</v>
      </c>
      <c r="C260" s="174" t="s">
        <v>141</v>
      </c>
      <c r="D260" s="166" t="s">
        <v>129</v>
      </c>
      <c r="E260" s="167">
        <v>11.39307</v>
      </c>
      <c r="F260" s="168"/>
      <c r="G260" s="169">
        <f>ROUND(E260*F260,2)</f>
        <v>0</v>
      </c>
      <c r="H260" s="168">
        <v>0</v>
      </c>
      <c r="I260" s="169">
        <f>ROUND(E260*H260,2)</f>
        <v>0</v>
      </c>
      <c r="J260" s="168">
        <v>1013</v>
      </c>
      <c r="K260" s="169">
        <f>ROUND(E260*J260,2)</f>
        <v>11541.18</v>
      </c>
      <c r="L260" s="169">
        <v>12</v>
      </c>
      <c r="M260" s="169">
        <f>G260*(1+L260/100)</f>
        <v>0</v>
      </c>
      <c r="N260" s="167">
        <v>0</v>
      </c>
      <c r="O260" s="167">
        <f>ROUND(E260*N260,2)</f>
        <v>0</v>
      </c>
      <c r="P260" s="167">
        <v>0</v>
      </c>
      <c r="Q260" s="167">
        <f>ROUND(E260*P260,2)</f>
        <v>0</v>
      </c>
      <c r="R260" s="169"/>
      <c r="S260" s="169" t="s">
        <v>1498</v>
      </c>
      <c r="T260" s="170" t="s">
        <v>1498</v>
      </c>
      <c r="U260" s="145">
        <v>2.1</v>
      </c>
      <c r="V260" s="145">
        <f>ROUND(E260*U260,2)</f>
        <v>23.93</v>
      </c>
      <c r="W260" s="145"/>
      <c r="X260" s="145" t="s">
        <v>142</v>
      </c>
      <c r="Y260" s="145" t="s">
        <v>1500</v>
      </c>
      <c r="Z260" s="135"/>
      <c r="AA260" s="135"/>
      <c r="AB260" s="135"/>
      <c r="AC260" s="135"/>
      <c r="AD260" s="135"/>
      <c r="AE260" s="135"/>
      <c r="AF260" s="135"/>
      <c r="AG260" s="135" t="s">
        <v>143</v>
      </c>
      <c r="AH260" s="135"/>
      <c r="AI260" s="135"/>
      <c r="AJ260" s="135"/>
      <c r="AK260" s="135"/>
      <c r="AL260" s="135"/>
      <c r="AM260" s="135"/>
      <c r="AN260" s="135"/>
      <c r="AO260" s="135"/>
      <c r="AP260" s="135"/>
      <c r="AQ260" s="135"/>
      <c r="AR260" s="135"/>
      <c r="AS260" s="135"/>
      <c r="AT260" s="135"/>
      <c r="AU260" s="135"/>
      <c r="AV260" s="135"/>
      <c r="AW260" s="135"/>
      <c r="AX260" s="135"/>
      <c r="AY260" s="135"/>
      <c r="AZ260" s="135"/>
      <c r="BA260" s="135"/>
      <c r="BB260" s="135"/>
      <c r="BC260" s="135"/>
      <c r="BD260" s="135"/>
      <c r="BE260" s="135"/>
      <c r="BF260" s="135"/>
      <c r="BG260" s="135"/>
      <c r="BH260" s="135"/>
    </row>
    <row r="261" spans="1:60">
      <c r="A261" s="149" t="s">
        <v>1493</v>
      </c>
      <c r="B261" s="150" t="s">
        <v>1443</v>
      </c>
      <c r="C261" s="171" t="s">
        <v>1401</v>
      </c>
      <c r="D261" s="151"/>
      <c r="E261" s="152"/>
      <c r="F261" s="153"/>
      <c r="G261" s="153">
        <f>SUMIF(AG262:AG263,"&lt;&gt;NOR",G262:G263)</f>
        <v>0</v>
      </c>
      <c r="H261" s="153"/>
      <c r="I261" s="153">
        <f>SUM(I262:I263)</f>
        <v>0</v>
      </c>
      <c r="J261" s="153"/>
      <c r="K261" s="153">
        <f>SUM(K262:K263)</f>
        <v>12700</v>
      </c>
      <c r="L261" s="153"/>
      <c r="M261" s="153">
        <f>SUM(M262:M263)</f>
        <v>0</v>
      </c>
      <c r="N261" s="152"/>
      <c r="O261" s="152">
        <f>SUM(O262:O263)</f>
        <v>0</v>
      </c>
      <c r="P261" s="152"/>
      <c r="Q261" s="152">
        <f>SUM(Q262:Q263)</f>
        <v>0</v>
      </c>
      <c r="R261" s="153"/>
      <c r="S261" s="153"/>
      <c r="T261" s="154"/>
      <c r="U261" s="148"/>
      <c r="V261" s="148">
        <f>SUM(V262:V263)</f>
        <v>0</v>
      </c>
      <c r="W261" s="148"/>
      <c r="X261" s="148"/>
      <c r="Y261" s="148"/>
      <c r="AG261" t="s">
        <v>1494</v>
      </c>
    </row>
    <row r="262" spans="1:60" ht="22.5" outlineLevel="1">
      <c r="A262" s="156">
        <v>89</v>
      </c>
      <c r="B262" s="157" t="s">
        <v>144</v>
      </c>
      <c r="C262" s="172" t="s">
        <v>145</v>
      </c>
      <c r="D262" s="158" t="s">
        <v>21</v>
      </c>
      <c r="E262" s="159">
        <v>1</v>
      </c>
      <c r="F262" s="160"/>
      <c r="G262" s="161">
        <f>ROUND(E262*F262,2)</f>
        <v>0</v>
      </c>
      <c r="H262" s="160">
        <v>0</v>
      </c>
      <c r="I262" s="161">
        <f>ROUND(E262*H262,2)</f>
        <v>0</v>
      </c>
      <c r="J262" s="160">
        <v>12700</v>
      </c>
      <c r="K262" s="161">
        <f>ROUND(E262*J262,2)</f>
        <v>12700</v>
      </c>
      <c r="L262" s="161">
        <v>12</v>
      </c>
      <c r="M262" s="161">
        <f>G262*(1+L262/100)</f>
        <v>0</v>
      </c>
      <c r="N262" s="159">
        <v>0</v>
      </c>
      <c r="O262" s="159">
        <f>ROUND(E262*N262,2)</f>
        <v>0</v>
      </c>
      <c r="P262" s="159">
        <v>0</v>
      </c>
      <c r="Q262" s="159">
        <f>ROUND(E262*P262,2)</f>
        <v>0</v>
      </c>
      <c r="R262" s="161"/>
      <c r="S262" s="161" t="s">
        <v>1560</v>
      </c>
      <c r="T262" s="162" t="s">
        <v>1561</v>
      </c>
      <c r="U262" s="145">
        <v>0</v>
      </c>
      <c r="V262" s="145">
        <f>ROUND(E262*U262,2)</f>
        <v>0</v>
      </c>
      <c r="W262" s="145"/>
      <c r="X262" s="145" t="s">
        <v>1499</v>
      </c>
      <c r="Y262" s="145" t="s">
        <v>1500</v>
      </c>
      <c r="Z262" s="135"/>
      <c r="AA262" s="135"/>
      <c r="AB262" s="135"/>
      <c r="AC262" s="135"/>
      <c r="AD262" s="135"/>
      <c r="AE262" s="135"/>
      <c r="AF262" s="135"/>
      <c r="AG262" s="135" t="s">
        <v>1501</v>
      </c>
      <c r="AH262" s="135"/>
      <c r="AI262" s="135"/>
      <c r="AJ262" s="135"/>
      <c r="AK262" s="135"/>
      <c r="AL262" s="135"/>
      <c r="AM262" s="135"/>
      <c r="AN262" s="135"/>
      <c r="AO262" s="135"/>
      <c r="AP262" s="135"/>
      <c r="AQ262" s="135"/>
      <c r="AR262" s="135"/>
      <c r="AS262" s="135"/>
      <c r="AT262" s="135"/>
      <c r="AU262" s="135"/>
      <c r="AV262" s="135"/>
      <c r="AW262" s="135"/>
      <c r="AX262" s="135"/>
      <c r="AY262" s="135"/>
      <c r="AZ262" s="135"/>
      <c r="BA262" s="135"/>
      <c r="BB262" s="135"/>
      <c r="BC262" s="135"/>
      <c r="BD262" s="135"/>
      <c r="BE262" s="135"/>
      <c r="BF262" s="135"/>
      <c r="BG262" s="135"/>
      <c r="BH262" s="135"/>
    </row>
    <row r="263" spans="1:60" ht="45" outlineLevel="2">
      <c r="A263" s="142"/>
      <c r="B263" s="143"/>
      <c r="C263" s="587" t="s">
        <v>220</v>
      </c>
      <c r="D263" s="588"/>
      <c r="E263" s="588"/>
      <c r="F263" s="588"/>
      <c r="G263" s="588"/>
      <c r="H263" s="145"/>
      <c r="I263" s="145"/>
      <c r="J263" s="145"/>
      <c r="K263" s="145"/>
      <c r="L263" s="145"/>
      <c r="M263" s="145"/>
      <c r="N263" s="144"/>
      <c r="O263" s="144"/>
      <c r="P263" s="144"/>
      <c r="Q263" s="144"/>
      <c r="R263" s="145"/>
      <c r="S263" s="145"/>
      <c r="T263" s="145"/>
      <c r="U263" s="145"/>
      <c r="V263" s="145"/>
      <c r="W263" s="145"/>
      <c r="X263" s="145"/>
      <c r="Y263" s="145"/>
      <c r="Z263" s="135"/>
      <c r="AA263" s="135"/>
      <c r="AB263" s="135"/>
      <c r="AC263" s="135"/>
      <c r="AD263" s="135"/>
      <c r="AE263" s="135"/>
      <c r="AF263" s="135"/>
      <c r="AG263" s="135" t="s">
        <v>1510</v>
      </c>
      <c r="AH263" s="135"/>
      <c r="AI263" s="135"/>
      <c r="AJ263" s="135"/>
      <c r="AK263" s="135"/>
      <c r="AL263" s="135"/>
      <c r="AM263" s="135"/>
      <c r="AN263" s="135"/>
      <c r="AO263" s="135"/>
      <c r="AP263" s="135"/>
      <c r="AQ263" s="135"/>
      <c r="AR263" s="135"/>
      <c r="AS263" s="135"/>
      <c r="AT263" s="135"/>
      <c r="AU263" s="135"/>
      <c r="AV263" s="135"/>
      <c r="AW263" s="135"/>
      <c r="AX263" s="135"/>
      <c r="AY263" s="135"/>
      <c r="AZ263" s="135"/>
      <c r="BA263" s="163" t="str">
        <f>C263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a ochrany osob (provozně dopravní řád + plán BOZP).</v>
      </c>
      <c r="BB263" s="135"/>
      <c r="BC263" s="135"/>
      <c r="BD263" s="135"/>
      <c r="BE263" s="135"/>
      <c r="BF263" s="135"/>
      <c r="BG263" s="135"/>
      <c r="BH263" s="135"/>
    </row>
    <row r="264" spans="1:60">
      <c r="A264" s="149" t="s">
        <v>1493</v>
      </c>
      <c r="B264" s="150" t="s">
        <v>1444</v>
      </c>
      <c r="C264" s="171" t="s">
        <v>1400</v>
      </c>
      <c r="D264" s="151"/>
      <c r="E264" s="152"/>
      <c r="F264" s="153"/>
      <c r="G264" s="153">
        <f>SUMIF(AG265:AG269,"&lt;&gt;NOR",G265:G269)</f>
        <v>0</v>
      </c>
      <c r="H264" s="153"/>
      <c r="I264" s="153">
        <f>SUM(I265:I269)</f>
        <v>24300</v>
      </c>
      <c r="J264" s="153"/>
      <c r="K264" s="153">
        <f>SUM(K265:K269)</f>
        <v>21300</v>
      </c>
      <c r="L264" s="153"/>
      <c r="M264" s="153">
        <f>SUM(M265:M269)</f>
        <v>0</v>
      </c>
      <c r="N264" s="152"/>
      <c r="O264" s="152">
        <f>SUM(O265:O269)</f>
        <v>0</v>
      </c>
      <c r="P264" s="152"/>
      <c r="Q264" s="152">
        <f>SUM(Q265:Q269)</f>
        <v>0</v>
      </c>
      <c r="R264" s="153"/>
      <c r="S264" s="153"/>
      <c r="T264" s="154"/>
      <c r="U264" s="148"/>
      <c r="V264" s="148">
        <f>SUM(V265:V269)</f>
        <v>0</v>
      </c>
      <c r="W264" s="148"/>
      <c r="X264" s="148"/>
      <c r="Y264" s="148"/>
      <c r="AG264" t="s">
        <v>1494</v>
      </c>
    </row>
    <row r="265" spans="1:60" outlineLevel="1">
      <c r="A265" s="156">
        <v>90</v>
      </c>
      <c r="B265" s="157" t="s">
        <v>221</v>
      </c>
      <c r="C265" s="172" t="s">
        <v>222</v>
      </c>
      <c r="D265" s="158" t="s">
        <v>21</v>
      </c>
      <c r="E265" s="159">
        <v>1</v>
      </c>
      <c r="F265" s="160"/>
      <c r="G265" s="161">
        <f>ROUND(E265*F265,2)</f>
        <v>0</v>
      </c>
      <c r="H265" s="160">
        <v>0</v>
      </c>
      <c r="I265" s="161">
        <f>ROUND(E265*H265,2)</f>
        <v>0</v>
      </c>
      <c r="J265" s="160">
        <v>21300</v>
      </c>
      <c r="K265" s="161">
        <f>ROUND(E265*J265,2)</f>
        <v>21300</v>
      </c>
      <c r="L265" s="161">
        <v>12</v>
      </c>
      <c r="M265" s="161">
        <f>G265*(1+L265/100)</f>
        <v>0</v>
      </c>
      <c r="N265" s="159">
        <v>0</v>
      </c>
      <c r="O265" s="159">
        <f>ROUND(E265*N265,2)</f>
        <v>0</v>
      </c>
      <c r="P265" s="159">
        <v>0</v>
      </c>
      <c r="Q265" s="159">
        <f>ROUND(E265*P265,2)</f>
        <v>0</v>
      </c>
      <c r="R265" s="161"/>
      <c r="S265" s="161" t="s">
        <v>1560</v>
      </c>
      <c r="T265" s="162" t="s">
        <v>1561</v>
      </c>
      <c r="U265" s="145">
        <v>0</v>
      </c>
      <c r="V265" s="145">
        <f>ROUND(E265*U265,2)</f>
        <v>0</v>
      </c>
      <c r="W265" s="145"/>
      <c r="X265" s="145" t="s">
        <v>1499</v>
      </c>
      <c r="Y265" s="145" t="s">
        <v>1500</v>
      </c>
      <c r="Z265" s="135"/>
      <c r="AA265" s="135"/>
      <c r="AB265" s="135"/>
      <c r="AC265" s="135"/>
      <c r="AD265" s="135"/>
      <c r="AE265" s="135"/>
      <c r="AF265" s="135"/>
      <c r="AG265" s="135" t="s">
        <v>1501</v>
      </c>
      <c r="AH265" s="135"/>
      <c r="AI265" s="135"/>
      <c r="AJ265" s="135"/>
      <c r="AK265" s="135"/>
      <c r="AL265" s="135"/>
      <c r="AM265" s="135"/>
      <c r="AN265" s="135"/>
      <c r="AO265" s="135"/>
      <c r="AP265" s="135"/>
      <c r="AQ265" s="135"/>
      <c r="AR265" s="135"/>
      <c r="AS265" s="135"/>
      <c r="AT265" s="135"/>
      <c r="AU265" s="135"/>
      <c r="AV265" s="135"/>
      <c r="AW265" s="135"/>
      <c r="AX265" s="135"/>
      <c r="AY265" s="135"/>
      <c r="AZ265" s="135"/>
      <c r="BA265" s="135"/>
      <c r="BB265" s="135"/>
      <c r="BC265" s="135"/>
      <c r="BD265" s="135"/>
      <c r="BE265" s="135"/>
      <c r="BF265" s="135"/>
      <c r="BG265" s="135"/>
      <c r="BH265" s="135"/>
    </row>
    <row r="266" spans="1:60" ht="33.75" outlineLevel="2">
      <c r="A266" s="142"/>
      <c r="B266" s="143"/>
      <c r="C266" s="587" t="s">
        <v>223</v>
      </c>
      <c r="D266" s="588"/>
      <c r="E266" s="588"/>
      <c r="F266" s="588"/>
      <c r="G266" s="588"/>
      <c r="H266" s="145"/>
      <c r="I266" s="145"/>
      <c r="J266" s="145"/>
      <c r="K266" s="145"/>
      <c r="L266" s="145"/>
      <c r="M266" s="145"/>
      <c r="N266" s="144"/>
      <c r="O266" s="144"/>
      <c r="P266" s="144"/>
      <c r="Q266" s="144"/>
      <c r="R266" s="145"/>
      <c r="S266" s="145"/>
      <c r="T266" s="145"/>
      <c r="U266" s="145"/>
      <c r="V266" s="145"/>
      <c r="W266" s="145"/>
      <c r="X266" s="145"/>
      <c r="Y266" s="145"/>
      <c r="Z266" s="135"/>
      <c r="AA266" s="135"/>
      <c r="AB266" s="135"/>
      <c r="AC266" s="135"/>
      <c r="AD266" s="135"/>
      <c r="AE266" s="135"/>
      <c r="AF266" s="135"/>
      <c r="AG266" s="135" t="s">
        <v>1510</v>
      </c>
      <c r="AH266" s="135"/>
      <c r="AI266" s="135"/>
      <c r="AJ266" s="135"/>
      <c r="AK266" s="135"/>
      <c r="AL266" s="135"/>
      <c r="AM266" s="135"/>
      <c r="AN266" s="135"/>
      <c r="AO266" s="135"/>
      <c r="AP266" s="135"/>
      <c r="AQ266" s="135"/>
      <c r="AR266" s="135"/>
      <c r="AS266" s="135"/>
      <c r="AT266" s="135"/>
      <c r="AU266" s="135"/>
      <c r="AV266" s="135"/>
      <c r="AW266" s="135"/>
      <c r="AX266" s="135"/>
      <c r="AY266" s="135"/>
      <c r="AZ266" s="135"/>
      <c r="BA266" s="163" t="str">
        <f>C266</f>
        <v>Náklady na vybavení objektů zařízení staveniště ,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66" s="135"/>
      <c r="BC266" s="135"/>
      <c r="BD266" s="135"/>
      <c r="BE266" s="135"/>
      <c r="BF266" s="135"/>
      <c r="BG266" s="135"/>
      <c r="BH266" s="135"/>
    </row>
    <row r="267" spans="1:60" outlineLevel="1">
      <c r="A267" s="156">
        <v>91</v>
      </c>
      <c r="B267" s="157" t="s">
        <v>224</v>
      </c>
      <c r="C267" s="172" t="s">
        <v>225</v>
      </c>
      <c r="D267" s="158" t="s">
        <v>21</v>
      </c>
      <c r="E267" s="159">
        <v>1</v>
      </c>
      <c r="F267" s="160"/>
      <c r="G267" s="161">
        <f>ROUND(E267*F267,2)</f>
        <v>0</v>
      </c>
      <c r="H267" s="160">
        <v>8900</v>
      </c>
      <c r="I267" s="161">
        <f>ROUND(E267*H267,2)</f>
        <v>8900</v>
      </c>
      <c r="J267" s="160">
        <v>0</v>
      </c>
      <c r="K267" s="161">
        <f>ROUND(E267*J267,2)</f>
        <v>0</v>
      </c>
      <c r="L267" s="161">
        <v>12</v>
      </c>
      <c r="M267" s="161">
        <f>G267*(1+L267/100)</f>
        <v>0</v>
      </c>
      <c r="N267" s="159">
        <v>0</v>
      </c>
      <c r="O267" s="159">
        <f>ROUND(E267*N267,2)</f>
        <v>0</v>
      </c>
      <c r="P267" s="159">
        <v>0</v>
      </c>
      <c r="Q267" s="159">
        <f>ROUND(E267*P267,2)</f>
        <v>0</v>
      </c>
      <c r="R267" s="161"/>
      <c r="S267" s="161" t="s">
        <v>1560</v>
      </c>
      <c r="T267" s="162" t="s">
        <v>1561</v>
      </c>
      <c r="U267" s="145">
        <v>0</v>
      </c>
      <c r="V267" s="145">
        <f>ROUND(E267*U267,2)</f>
        <v>0</v>
      </c>
      <c r="W267" s="145"/>
      <c r="X267" s="145" t="s">
        <v>10</v>
      </c>
      <c r="Y267" s="145" t="s">
        <v>1500</v>
      </c>
      <c r="Z267" s="135"/>
      <c r="AA267" s="135"/>
      <c r="AB267" s="135"/>
      <c r="AC267" s="135"/>
      <c r="AD267" s="135"/>
      <c r="AE267" s="135"/>
      <c r="AF267" s="135"/>
      <c r="AG267" s="135" t="s">
        <v>11</v>
      </c>
      <c r="AH267" s="135"/>
      <c r="AI267" s="135"/>
      <c r="AJ267" s="135"/>
      <c r="AK267" s="135"/>
      <c r="AL267" s="135"/>
      <c r="AM267" s="135"/>
      <c r="AN267" s="135"/>
      <c r="AO267" s="135"/>
      <c r="AP267" s="135"/>
      <c r="AQ267" s="135"/>
      <c r="AR267" s="135"/>
      <c r="AS267" s="135"/>
      <c r="AT267" s="135"/>
      <c r="AU267" s="135"/>
      <c r="AV267" s="135"/>
      <c r="AW267" s="135"/>
      <c r="AX267" s="135"/>
      <c r="AY267" s="135"/>
      <c r="AZ267" s="135"/>
      <c r="BA267" s="135"/>
      <c r="BB267" s="135"/>
      <c r="BC267" s="135"/>
      <c r="BD267" s="135"/>
      <c r="BE267" s="135"/>
      <c r="BF267" s="135"/>
      <c r="BG267" s="135"/>
      <c r="BH267" s="135"/>
    </row>
    <row r="268" spans="1:60" ht="45" outlineLevel="2">
      <c r="A268" s="142"/>
      <c r="B268" s="143"/>
      <c r="C268" s="587" t="s">
        <v>226</v>
      </c>
      <c r="D268" s="588"/>
      <c r="E268" s="588"/>
      <c r="F268" s="588"/>
      <c r="G268" s="588"/>
      <c r="H268" s="145"/>
      <c r="I268" s="145"/>
      <c r="J268" s="145"/>
      <c r="K268" s="145"/>
      <c r="L268" s="145"/>
      <c r="M268" s="145"/>
      <c r="N268" s="144"/>
      <c r="O268" s="144"/>
      <c r="P268" s="144"/>
      <c r="Q268" s="144"/>
      <c r="R268" s="145"/>
      <c r="S268" s="145"/>
      <c r="T268" s="145"/>
      <c r="U268" s="145"/>
      <c r="V268" s="145"/>
      <c r="W268" s="145"/>
      <c r="X268" s="145"/>
      <c r="Y268" s="145"/>
      <c r="Z268" s="135"/>
      <c r="AA268" s="135"/>
      <c r="AB268" s="135"/>
      <c r="AC268" s="135"/>
      <c r="AD268" s="135"/>
      <c r="AE268" s="135"/>
      <c r="AF268" s="135"/>
      <c r="AG268" s="135" t="s">
        <v>1510</v>
      </c>
      <c r="AH268" s="135"/>
      <c r="AI268" s="135"/>
      <c r="AJ268" s="135"/>
      <c r="AK268" s="135"/>
      <c r="AL268" s="135"/>
      <c r="AM268" s="135"/>
      <c r="AN268" s="135"/>
      <c r="AO268" s="135"/>
      <c r="AP268" s="135"/>
      <c r="AQ268" s="135"/>
      <c r="AR268" s="135"/>
      <c r="AS268" s="135"/>
      <c r="AT268" s="135"/>
      <c r="AU268" s="135"/>
      <c r="AV268" s="135"/>
      <c r="AW268" s="135"/>
      <c r="AX268" s="135"/>
      <c r="AY268" s="135"/>
      <c r="AZ268" s="135"/>
      <c r="BA268" s="163" t="str">
        <f>C268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268" s="135"/>
      <c r="BC268" s="135"/>
      <c r="BD268" s="135"/>
      <c r="BE268" s="135"/>
      <c r="BF268" s="135"/>
      <c r="BG268" s="135"/>
      <c r="BH268" s="135"/>
    </row>
    <row r="269" spans="1:60" outlineLevel="1">
      <c r="A269" s="164">
        <v>92</v>
      </c>
      <c r="B269" s="165" t="s">
        <v>227</v>
      </c>
      <c r="C269" s="174" t="s">
        <v>228</v>
      </c>
      <c r="D269" s="166" t="s">
        <v>21</v>
      </c>
      <c r="E269" s="167">
        <v>1</v>
      </c>
      <c r="F269" s="168"/>
      <c r="G269" s="169">
        <f>ROUND(E269*F269,2)</f>
        <v>0</v>
      </c>
      <c r="H269" s="168">
        <v>15400</v>
      </c>
      <c r="I269" s="169">
        <f>ROUND(E269*H269,2)</f>
        <v>15400</v>
      </c>
      <c r="J269" s="168">
        <v>0</v>
      </c>
      <c r="K269" s="169">
        <f>ROUND(E269*J269,2)</f>
        <v>0</v>
      </c>
      <c r="L269" s="169">
        <v>12</v>
      </c>
      <c r="M269" s="169">
        <f>G269*(1+L269/100)</f>
        <v>0</v>
      </c>
      <c r="N269" s="167">
        <v>0</v>
      </c>
      <c r="O269" s="167">
        <f>ROUND(E269*N269,2)</f>
        <v>0</v>
      </c>
      <c r="P269" s="167">
        <v>0</v>
      </c>
      <c r="Q269" s="167">
        <f>ROUND(E269*P269,2)</f>
        <v>0</v>
      </c>
      <c r="R269" s="169"/>
      <c r="S269" s="169" t="s">
        <v>1560</v>
      </c>
      <c r="T269" s="170" t="s">
        <v>1561</v>
      </c>
      <c r="U269" s="145">
        <v>0</v>
      </c>
      <c r="V269" s="145">
        <f>ROUND(E269*U269,2)</f>
        <v>0</v>
      </c>
      <c r="W269" s="145"/>
      <c r="X269" s="145" t="s">
        <v>10</v>
      </c>
      <c r="Y269" s="145" t="s">
        <v>1500</v>
      </c>
      <c r="Z269" s="135"/>
      <c r="AA269" s="135"/>
      <c r="AB269" s="135"/>
      <c r="AC269" s="135"/>
      <c r="AD269" s="135"/>
      <c r="AE269" s="135"/>
      <c r="AF269" s="135"/>
      <c r="AG269" s="135" t="s">
        <v>11</v>
      </c>
      <c r="AH269" s="135"/>
      <c r="AI269" s="135"/>
      <c r="AJ269" s="135"/>
      <c r="AK269" s="135"/>
      <c r="AL269" s="135"/>
      <c r="AM269" s="135"/>
      <c r="AN269" s="135"/>
      <c r="AO269" s="135"/>
      <c r="AP269" s="135"/>
      <c r="AQ269" s="135"/>
      <c r="AR269" s="135"/>
      <c r="AS269" s="135"/>
      <c r="AT269" s="135"/>
      <c r="AU269" s="135"/>
      <c r="AV269" s="135"/>
      <c r="AW269" s="135"/>
      <c r="AX269" s="135"/>
      <c r="AY269" s="135"/>
      <c r="AZ269" s="135"/>
      <c r="BA269" s="135"/>
      <c r="BB269" s="135"/>
      <c r="BC269" s="135"/>
      <c r="BD269" s="135"/>
      <c r="BE269" s="135"/>
      <c r="BF269" s="135"/>
      <c r="BG269" s="135"/>
      <c r="BH269" s="135"/>
    </row>
    <row r="270" spans="1:60">
      <c r="A270" s="149" t="s">
        <v>1493</v>
      </c>
      <c r="B270" s="150" t="s">
        <v>1445</v>
      </c>
      <c r="C270" s="171" t="s">
        <v>1446</v>
      </c>
      <c r="D270" s="151"/>
      <c r="E270" s="152"/>
      <c r="F270" s="153"/>
      <c r="G270" s="153">
        <f>SUMIF(AG271:AG283,"&lt;&gt;NOR",G271:G283)</f>
        <v>0</v>
      </c>
      <c r="H270" s="153"/>
      <c r="I270" s="153">
        <f>SUM(I271:I283)</f>
        <v>10247.42</v>
      </c>
      <c r="J270" s="153"/>
      <c r="K270" s="153">
        <f>SUM(K271:K283)</f>
        <v>4311.6600000000008</v>
      </c>
      <c r="L270" s="153"/>
      <c r="M270" s="153">
        <f>SUM(M271:M283)</f>
        <v>0</v>
      </c>
      <c r="N270" s="152"/>
      <c r="O270" s="152">
        <f>SUM(O271:O283)</f>
        <v>0.05</v>
      </c>
      <c r="P270" s="152"/>
      <c r="Q270" s="152">
        <f>SUM(Q271:Q283)</f>
        <v>0</v>
      </c>
      <c r="R270" s="153"/>
      <c r="S270" s="153"/>
      <c r="T270" s="154"/>
      <c r="U270" s="148"/>
      <c r="V270" s="148">
        <f>SUM(V271:V283)</f>
        <v>7.6</v>
      </c>
      <c r="W270" s="148"/>
      <c r="X270" s="148"/>
      <c r="Y270" s="148"/>
      <c r="AG270" t="s">
        <v>1494</v>
      </c>
    </row>
    <row r="271" spans="1:60" ht="22.5" outlineLevel="1">
      <c r="A271" s="156">
        <v>93</v>
      </c>
      <c r="B271" s="157" t="s">
        <v>229</v>
      </c>
      <c r="C271" s="172" t="s">
        <v>230</v>
      </c>
      <c r="D271" s="158" t="s">
        <v>1517</v>
      </c>
      <c r="E271" s="159">
        <v>10.831</v>
      </c>
      <c r="F271" s="160"/>
      <c r="G271" s="161">
        <f>ROUND(E271*F271,2)</f>
        <v>0</v>
      </c>
      <c r="H271" s="160">
        <v>25.69</v>
      </c>
      <c r="I271" s="161">
        <f>ROUND(E271*H271,2)</f>
        <v>278.25</v>
      </c>
      <c r="J271" s="160">
        <v>50.11</v>
      </c>
      <c r="K271" s="161">
        <f>ROUND(E271*J271,2)</f>
        <v>542.74</v>
      </c>
      <c r="L271" s="161">
        <v>12</v>
      </c>
      <c r="M271" s="161">
        <f>G271*(1+L271/100)</f>
        <v>0</v>
      </c>
      <c r="N271" s="159">
        <v>2.1000000000000001E-4</v>
      </c>
      <c r="O271" s="159">
        <f>ROUND(E271*N271,2)</f>
        <v>0</v>
      </c>
      <c r="P271" s="159">
        <v>0</v>
      </c>
      <c r="Q271" s="159">
        <f>ROUND(E271*P271,2)</f>
        <v>0</v>
      </c>
      <c r="R271" s="161"/>
      <c r="S271" s="161" t="s">
        <v>1498</v>
      </c>
      <c r="T271" s="162" t="s">
        <v>1498</v>
      </c>
      <c r="U271" s="145">
        <v>9.5000000000000001E-2</v>
      </c>
      <c r="V271" s="145">
        <f>ROUND(E271*U271,2)</f>
        <v>1.03</v>
      </c>
      <c r="W271" s="145"/>
      <c r="X271" s="145" t="s">
        <v>1499</v>
      </c>
      <c r="Y271" s="145" t="s">
        <v>1500</v>
      </c>
      <c r="Z271" s="135"/>
      <c r="AA271" s="135"/>
      <c r="AB271" s="135"/>
      <c r="AC271" s="135"/>
      <c r="AD271" s="135"/>
      <c r="AE271" s="135"/>
      <c r="AF271" s="135"/>
      <c r="AG271" s="135" t="s">
        <v>22</v>
      </c>
      <c r="AH271" s="135"/>
      <c r="AI271" s="135"/>
      <c r="AJ271" s="135"/>
      <c r="AK271" s="135"/>
      <c r="AL271" s="135"/>
      <c r="AM271" s="135"/>
      <c r="AN271" s="135"/>
      <c r="AO271" s="135"/>
      <c r="AP271" s="135"/>
      <c r="AQ271" s="135"/>
      <c r="AR271" s="135"/>
      <c r="AS271" s="135"/>
      <c r="AT271" s="135"/>
      <c r="AU271" s="135"/>
      <c r="AV271" s="135"/>
      <c r="AW271" s="135"/>
      <c r="AX271" s="135"/>
      <c r="AY271" s="135"/>
      <c r="AZ271" s="135"/>
      <c r="BA271" s="135"/>
      <c r="BB271" s="135"/>
      <c r="BC271" s="135"/>
      <c r="BD271" s="135"/>
      <c r="BE271" s="135"/>
      <c r="BF271" s="135"/>
      <c r="BG271" s="135"/>
      <c r="BH271" s="135"/>
    </row>
    <row r="272" spans="1:60" outlineLevel="2">
      <c r="A272" s="142"/>
      <c r="B272" s="143"/>
      <c r="C272" s="173" t="s">
        <v>231</v>
      </c>
      <c r="D272" s="146"/>
      <c r="E272" s="147">
        <v>10.831</v>
      </c>
      <c r="F272" s="145"/>
      <c r="G272" s="145"/>
      <c r="H272" s="145"/>
      <c r="I272" s="145"/>
      <c r="J272" s="145"/>
      <c r="K272" s="145"/>
      <c r="L272" s="145"/>
      <c r="M272" s="145"/>
      <c r="N272" s="144"/>
      <c r="O272" s="144"/>
      <c r="P272" s="144"/>
      <c r="Q272" s="144"/>
      <c r="R272" s="145"/>
      <c r="S272" s="145"/>
      <c r="T272" s="145"/>
      <c r="U272" s="145"/>
      <c r="V272" s="145"/>
      <c r="W272" s="145"/>
      <c r="X272" s="145"/>
      <c r="Y272" s="145"/>
      <c r="Z272" s="135"/>
      <c r="AA272" s="135"/>
      <c r="AB272" s="135"/>
      <c r="AC272" s="135"/>
      <c r="AD272" s="135"/>
      <c r="AE272" s="135"/>
      <c r="AF272" s="135"/>
      <c r="AG272" s="135" t="s">
        <v>1503</v>
      </c>
      <c r="AH272" s="135">
        <v>0</v>
      </c>
      <c r="AI272" s="135"/>
      <c r="AJ272" s="135"/>
      <c r="AK272" s="135"/>
      <c r="AL272" s="135"/>
      <c r="AM272" s="135"/>
      <c r="AN272" s="135"/>
      <c r="AO272" s="135"/>
      <c r="AP272" s="135"/>
      <c r="AQ272" s="135"/>
      <c r="AR272" s="135"/>
      <c r="AS272" s="135"/>
      <c r="AT272" s="135"/>
      <c r="AU272" s="135"/>
      <c r="AV272" s="135"/>
      <c r="AW272" s="135"/>
      <c r="AX272" s="135"/>
      <c r="AY272" s="135"/>
      <c r="AZ272" s="135"/>
      <c r="BA272" s="135"/>
      <c r="BB272" s="135"/>
      <c r="BC272" s="135"/>
      <c r="BD272" s="135"/>
      <c r="BE272" s="135"/>
      <c r="BF272" s="135"/>
      <c r="BG272" s="135"/>
      <c r="BH272" s="135"/>
    </row>
    <row r="273" spans="1:60" ht="22.5" outlineLevel="1">
      <c r="A273" s="156">
        <v>94</v>
      </c>
      <c r="B273" s="157" t="s">
        <v>232</v>
      </c>
      <c r="C273" s="172" t="s">
        <v>233</v>
      </c>
      <c r="D273" s="158" t="s">
        <v>1517</v>
      </c>
      <c r="E273" s="159">
        <v>10.831</v>
      </c>
      <c r="F273" s="160"/>
      <c r="G273" s="161">
        <f>ROUND(E273*F273,2)</f>
        <v>0</v>
      </c>
      <c r="H273" s="160">
        <v>503</v>
      </c>
      <c r="I273" s="161">
        <f>ROUND(E273*H273,2)</f>
        <v>5447.99</v>
      </c>
      <c r="J273" s="160">
        <v>221</v>
      </c>
      <c r="K273" s="161">
        <f>ROUND(E273*J273,2)</f>
        <v>2393.65</v>
      </c>
      <c r="L273" s="161">
        <v>12</v>
      </c>
      <c r="M273" s="161">
        <f>G273*(1+L273/100)</f>
        <v>0</v>
      </c>
      <c r="N273" s="159">
        <v>3.6800000000000001E-3</v>
      </c>
      <c r="O273" s="159">
        <f>ROUND(E273*N273,2)</f>
        <v>0.04</v>
      </c>
      <c r="P273" s="159">
        <v>0</v>
      </c>
      <c r="Q273" s="159">
        <f>ROUND(E273*P273,2)</f>
        <v>0</v>
      </c>
      <c r="R273" s="161"/>
      <c r="S273" s="161" t="s">
        <v>1498</v>
      </c>
      <c r="T273" s="162" t="s">
        <v>1498</v>
      </c>
      <c r="U273" s="145">
        <v>0.38500000000000001</v>
      </c>
      <c r="V273" s="145">
        <f>ROUND(E273*U273,2)</f>
        <v>4.17</v>
      </c>
      <c r="W273" s="145"/>
      <c r="X273" s="145" t="s">
        <v>1499</v>
      </c>
      <c r="Y273" s="145" t="s">
        <v>1500</v>
      </c>
      <c r="Z273" s="135"/>
      <c r="AA273" s="135"/>
      <c r="AB273" s="135"/>
      <c r="AC273" s="135"/>
      <c r="AD273" s="135"/>
      <c r="AE273" s="135"/>
      <c r="AF273" s="135"/>
      <c r="AG273" s="135" t="s">
        <v>22</v>
      </c>
      <c r="AH273" s="135"/>
      <c r="AI273" s="135"/>
      <c r="AJ273" s="135"/>
      <c r="AK273" s="135"/>
      <c r="AL273" s="135"/>
      <c r="AM273" s="135"/>
      <c r="AN273" s="135"/>
      <c r="AO273" s="135"/>
      <c r="AP273" s="135"/>
      <c r="AQ273" s="135"/>
      <c r="AR273" s="135"/>
      <c r="AS273" s="135"/>
      <c r="AT273" s="135"/>
      <c r="AU273" s="135"/>
      <c r="AV273" s="135"/>
      <c r="AW273" s="135"/>
      <c r="AX273" s="135"/>
      <c r="AY273" s="135"/>
      <c r="AZ273" s="135"/>
      <c r="BA273" s="135"/>
      <c r="BB273" s="135"/>
      <c r="BC273" s="135"/>
      <c r="BD273" s="135"/>
      <c r="BE273" s="135"/>
      <c r="BF273" s="135"/>
      <c r="BG273" s="135"/>
      <c r="BH273" s="135"/>
    </row>
    <row r="274" spans="1:60" outlineLevel="2">
      <c r="A274" s="142"/>
      <c r="B274" s="143"/>
      <c r="C274" s="587" t="s">
        <v>234</v>
      </c>
      <c r="D274" s="588"/>
      <c r="E274" s="588"/>
      <c r="F274" s="588"/>
      <c r="G274" s="588"/>
      <c r="H274" s="145"/>
      <c r="I274" s="145"/>
      <c r="J274" s="145"/>
      <c r="K274" s="145"/>
      <c r="L274" s="145"/>
      <c r="M274" s="145"/>
      <c r="N274" s="144"/>
      <c r="O274" s="144"/>
      <c r="P274" s="144"/>
      <c r="Q274" s="144"/>
      <c r="R274" s="145"/>
      <c r="S274" s="145"/>
      <c r="T274" s="145"/>
      <c r="U274" s="145"/>
      <c r="V274" s="145"/>
      <c r="W274" s="145"/>
      <c r="X274" s="145"/>
      <c r="Y274" s="145"/>
      <c r="Z274" s="135"/>
      <c r="AA274" s="135"/>
      <c r="AB274" s="135"/>
      <c r="AC274" s="135"/>
      <c r="AD274" s="135"/>
      <c r="AE274" s="135"/>
      <c r="AF274" s="135"/>
      <c r="AG274" s="135" t="s">
        <v>1510</v>
      </c>
      <c r="AH274" s="135"/>
      <c r="AI274" s="135"/>
      <c r="AJ274" s="135"/>
      <c r="AK274" s="135"/>
      <c r="AL274" s="135"/>
      <c r="AM274" s="135"/>
      <c r="AN274" s="135"/>
      <c r="AO274" s="135"/>
      <c r="AP274" s="135"/>
      <c r="AQ274" s="135"/>
      <c r="AR274" s="135"/>
      <c r="AS274" s="135"/>
      <c r="AT274" s="135"/>
      <c r="AU274" s="135"/>
      <c r="AV274" s="135"/>
      <c r="AW274" s="135"/>
      <c r="AX274" s="135"/>
      <c r="AY274" s="135"/>
      <c r="AZ274" s="135"/>
      <c r="BA274" s="135"/>
      <c r="BB274" s="135"/>
      <c r="BC274" s="135"/>
      <c r="BD274" s="135"/>
      <c r="BE274" s="135"/>
      <c r="BF274" s="135"/>
      <c r="BG274" s="135"/>
      <c r="BH274" s="135"/>
    </row>
    <row r="275" spans="1:60" outlineLevel="2">
      <c r="A275" s="142"/>
      <c r="B275" s="143"/>
      <c r="C275" s="173" t="s">
        <v>1530</v>
      </c>
      <c r="D275" s="146"/>
      <c r="E275" s="147">
        <v>5.65</v>
      </c>
      <c r="F275" s="145"/>
      <c r="G275" s="145"/>
      <c r="H275" s="145"/>
      <c r="I275" s="145"/>
      <c r="J275" s="145"/>
      <c r="K275" s="145"/>
      <c r="L275" s="145"/>
      <c r="M275" s="145"/>
      <c r="N275" s="144"/>
      <c r="O275" s="144"/>
      <c r="P275" s="144"/>
      <c r="Q275" s="144"/>
      <c r="R275" s="145"/>
      <c r="S275" s="145"/>
      <c r="T275" s="145"/>
      <c r="U275" s="145"/>
      <c r="V275" s="145"/>
      <c r="W275" s="145"/>
      <c r="X275" s="145"/>
      <c r="Y275" s="145"/>
      <c r="Z275" s="135"/>
      <c r="AA275" s="135"/>
      <c r="AB275" s="135"/>
      <c r="AC275" s="135"/>
      <c r="AD275" s="135"/>
      <c r="AE275" s="135"/>
      <c r="AF275" s="135"/>
      <c r="AG275" s="135" t="s">
        <v>1503</v>
      </c>
      <c r="AH275" s="135">
        <v>0</v>
      </c>
      <c r="AI275" s="135"/>
      <c r="AJ275" s="135"/>
      <c r="AK275" s="135"/>
      <c r="AL275" s="135"/>
      <c r="AM275" s="135"/>
      <c r="AN275" s="135"/>
      <c r="AO275" s="135"/>
      <c r="AP275" s="135"/>
      <c r="AQ275" s="135"/>
      <c r="AR275" s="135"/>
      <c r="AS275" s="135"/>
      <c r="AT275" s="135"/>
      <c r="AU275" s="135"/>
      <c r="AV275" s="135"/>
      <c r="AW275" s="135"/>
      <c r="AX275" s="135"/>
      <c r="AY275" s="135"/>
      <c r="AZ275" s="135"/>
      <c r="BA275" s="135"/>
      <c r="BB275" s="135"/>
      <c r="BC275" s="135"/>
      <c r="BD275" s="135"/>
      <c r="BE275" s="135"/>
      <c r="BF275" s="135"/>
      <c r="BG275" s="135"/>
      <c r="BH275" s="135"/>
    </row>
    <row r="276" spans="1:60" ht="22.5" outlineLevel="3">
      <c r="A276" s="142"/>
      <c r="B276" s="143"/>
      <c r="C276" s="173" t="s">
        <v>235</v>
      </c>
      <c r="D276" s="146"/>
      <c r="E276" s="147">
        <v>5.18</v>
      </c>
      <c r="F276" s="145"/>
      <c r="G276" s="145"/>
      <c r="H276" s="145"/>
      <c r="I276" s="145"/>
      <c r="J276" s="145"/>
      <c r="K276" s="145"/>
      <c r="L276" s="145"/>
      <c r="M276" s="145"/>
      <c r="N276" s="144"/>
      <c r="O276" s="144"/>
      <c r="P276" s="144"/>
      <c r="Q276" s="144"/>
      <c r="R276" s="145"/>
      <c r="S276" s="145"/>
      <c r="T276" s="145"/>
      <c r="U276" s="145"/>
      <c r="V276" s="145"/>
      <c r="W276" s="145"/>
      <c r="X276" s="145"/>
      <c r="Y276" s="145"/>
      <c r="Z276" s="135"/>
      <c r="AA276" s="135"/>
      <c r="AB276" s="135"/>
      <c r="AC276" s="135"/>
      <c r="AD276" s="135"/>
      <c r="AE276" s="135"/>
      <c r="AF276" s="135"/>
      <c r="AG276" s="135" t="s">
        <v>1503</v>
      </c>
      <c r="AH276" s="135">
        <v>0</v>
      </c>
      <c r="AI276" s="135"/>
      <c r="AJ276" s="135"/>
      <c r="AK276" s="135"/>
      <c r="AL276" s="135"/>
      <c r="AM276" s="135"/>
      <c r="AN276" s="135"/>
      <c r="AO276" s="135"/>
      <c r="AP276" s="135"/>
      <c r="AQ276" s="135"/>
      <c r="AR276" s="135"/>
      <c r="AS276" s="135"/>
      <c r="AT276" s="135"/>
      <c r="AU276" s="135"/>
      <c r="AV276" s="135"/>
      <c r="AW276" s="135"/>
      <c r="AX276" s="135"/>
      <c r="AY276" s="135"/>
      <c r="AZ276" s="135"/>
      <c r="BA276" s="135"/>
      <c r="BB276" s="135"/>
      <c r="BC276" s="135"/>
      <c r="BD276" s="135"/>
      <c r="BE276" s="135"/>
      <c r="BF276" s="135"/>
      <c r="BG276" s="135"/>
      <c r="BH276" s="135"/>
    </row>
    <row r="277" spans="1:60" outlineLevel="1">
      <c r="A277" s="156">
        <v>95</v>
      </c>
      <c r="B277" s="157" t="s">
        <v>236</v>
      </c>
      <c r="C277" s="172" t="s">
        <v>237</v>
      </c>
      <c r="D277" s="158" t="s">
        <v>1548</v>
      </c>
      <c r="E277" s="159">
        <v>15.69</v>
      </c>
      <c r="F277" s="160"/>
      <c r="G277" s="161">
        <f>ROUND(E277*F277,2)</f>
        <v>0</v>
      </c>
      <c r="H277" s="160">
        <v>141.86000000000001</v>
      </c>
      <c r="I277" s="161">
        <f>ROUND(E277*H277,2)</f>
        <v>2225.7800000000002</v>
      </c>
      <c r="J277" s="160">
        <v>63.14</v>
      </c>
      <c r="K277" s="161">
        <f>ROUND(E277*J277,2)</f>
        <v>990.67</v>
      </c>
      <c r="L277" s="161">
        <v>12</v>
      </c>
      <c r="M277" s="161">
        <f>G277*(1+L277/100)</f>
        <v>0</v>
      </c>
      <c r="N277" s="159">
        <v>3.2000000000000003E-4</v>
      </c>
      <c r="O277" s="159">
        <f>ROUND(E277*N277,2)</f>
        <v>0.01</v>
      </c>
      <c r="P277" s="159">
        <v>0</v>
      </c>
      <c r="Q277" s="159">
        <f>ROUND(E277*P277,2)</f>
        <v>0</v>
      </c>
      <c r="R277" s="161"/>
      <c r="S277" s="161" t="s">
        <v>1498</v>
      </c>
      <c r="T277" s="162" t="s">
        <v>1498</v>
      </c>
      <c r="U277" s="145">
        <v>0.11</v>
      </c>
      <c r="V277" s="145">
        <f>ROUND(E277*U277,2)</f>
        <v>1.73</v>
      </c>
      <c r="W277" s="145"/>
      <c r="X277" s="145" t="s">
        <v>1499</v>
      </c>
      <c r="Y277" s="145" t="s">
        <v>1500</v>
      </c>
      <c r="Z277" s="135"/>
      <c r="AA277" s="135"/>
      <c r="AB277" s="135"/>
      <c r="AC277" s="135"/>
      <c r="AD277" s="135"/>
      <c r="AE277" s="135"/>
      <c r="AF277" s="135"/>
      <c r="AG277" s="135" t="s">
        <v>22</v>
      </c>
      <c r="AH277" s="135"/>
      <c r="AI277" s="135"/>
      <c r="AJ277" s="135"/>
      <c r="AK277" s="135"/>
      <c r="AL277" s="135"/>
      <c r="AM277" s="135"/>
      <c r="AN277" s="135"/>
      <c r="AO277" s="135"/>
      <c r="AP277" s="135"/>
      <c r="AQ277" s="135"/>
      <c r="AR277" s="135"/>
      <c r="AS277" s="135"/>
      <c r="AT277" s="135"/>
      <c r="AU277" s="135"/>
      <c r="AV277" s="135"/>
      <c r="AW277" s="135"/>
      <c r="AX277" s="135"/>
      <c r="AY277" s="135"/>
      <c r="AZ277" s="135"/>
      <c r="BA277" s="135"/>
      <c r="BB277" s="135"/>
      <c r="BC277" s="135"/>
      <c r="BD277" s="135"/>
      <c r="BE277" s="135"/>
      <c r="BF277" s="135"/>
      <c r="BG277" s="135"/>
      <c r="BH277" s="135"/>
    </row>
    <row r="278" spans="1:60" outlineLevel="2">
      <c r="A278" s="142"/>
      <c r="B278" s="143"/>
      <c r="C278" s="173" t="s">
        <v>238</v>
      </c>
      <c r="D278" s="146"/>
      <c r="E278" s="147"/>
      <c r="F278" s="145"/>
      <c r="G278" s="145"/>
      <c r="H278" s="145"/>
      <c r="I278" s="145"/>
      <c r="J278" s="145"/>
      <c r="K278" s="145"/>
      <c r="L278" s="145"/>
      <c r="M278" s="145"/>
      <c r="N278" s="144"/>
      <c r="O278" s="144"/>
      <c r="P278" s="144"/>
      <c r="Q278" s="144"/>
      <c r="R278" s="145"/>
      <c r="S278" s="145"/>
      <c r="T278" s="145"/>
      <c r="U278" s="145"/>
      <c r="V278" s="145"/>
      <c r="W278" s="145"/>
      <c r="X278" s="145"/>
      <c r="Y278" s="145"/>
      <c r="Z278" s="135"/>
      <c r="AA278" s="135"/>
      <c r="AB278" s="135"/>
      <c r="AC278" s="135"/>
      <c r="AD278" s="135"/>
      <c r="AE278" s="135"/>
      <c r="AF278" s="135"/>
      <c r="AG278" s="135" t="s">
        <v>1503</v>
      </c>
      <c r="AH278" s="135">
        <v>0</v>
      </c>
      <c r="AI278" s="135"/>
      <c r="AJ278" s="135"/>
      <c r="AK278" s="135"/>
      <c r="AL278" s="135"/>
      <c r="AM278" s="135"/>
      <c r="AN278" s="135"/>
      <c r="AO278" s="135"/>
      <c r="AP278" s="135"/>
      <c r="AQ278" s="135"/>
      <c r="AR278" s="135"/>
      <c r="AS278" s="135"/>
      <c r="AT278" s="135"/>
      <c r="AU278" s="135"/>
      <c r="AV278" s="135"/>
      <c r="AW278" s="135"/>
      <c r="AX278" s="135"/>
      <c r="AY278" s="135"/>
      <c r="AZ278" s="135"/>
      <c r="BA278" s="135"/>
      <c r="BB278" s="135"/>
      <c r="BC278" s="135"/>
      <c r="BD278" s="135"/>
      <c r="BE278" s="135"/>
      <c r="BF278" s="135"/>
      <c r="BG278" s="135"/>
      <c r="BH278" s="135"/>
    </row>
    <row r="279" spans="1:60" ht="22.5" outlineLevel="3">
      <c r="A279" s="142"/>
      <c r="B279" s="143"/>
      <c r="C279" s="173" t="s">
        <v>239</v>
      </c>
      <c r="D279" s="146"/>
      <c r="E279" s="147">
        <v>15.69</v>
      </c>
      <c r="F279" s="145"/>
      <c r="G279" s="145"/>
      <c r="H279" s="145"/>
      <c r="I279" s="145"/>
      <c r="J279" s="145"/>
      <c r="K279" s="145"/>
      <c r="L279" s="145"/>
      <c r="M279" s="145"/>
      <c r="N279" s="144"/>
      <c r="O279" s="144"/>
      <c r="P279" s="144"/>
      <c r="Q279" s="144"/>
      <c r="R279" s="145"/>
      <c r="S279" s="145"/>
      <c r="T279" s="145"/>
      <c r="U279" s="145"/>
      <c r="V279" s="145"/>
      <c r="W279" s="145"/>
      <c r="X279" s="145"/>
      <c r="Y279" s="145"/>
      <c r="Z279" s="135"/>
      <c r="AA279" s="135"/>
      <c r="AB279" s="135"/>
      <c r="AC279" s="135"/>
      <c r="AD279" s="135"/>
      <c r="AE279" s="135"/>
      <c r="AF279" s="135"/>
      <c r="AG279" s="135" t="s">
        <v>1503</v>
      </c>
      <c r="AH279" s="135">
        <v>0</v>
      </c>
      <c r="AI279" s="135"/>
      <c r="AJ279" s="135"/>
      <c r="AK279" s="135"/>
      <c r="AL279" s="135"/>
      <c r="AM279" s="135"/>
      <c r="AN279" s="135"/>
      <c r="AO279" s="135"/>
      <c r="AP279" s="135"/>
      <c r="AQ279" s="135"/>
      <c r="AR279" s="135"/>
      <c r="AS279" s="135"/>
      <c r="AT279" s="135"/>
      <c r="AU279" s="135"/>
      <c r="AV279" s="135"/>
      <c r="AW279" s="135"/>
      <c r="AX279" s="135"/>
      <c r="AY279" s="135"/>
      <c r="AZ279" s="135"/>
      <c r="BA279" s="135"/>
      <c r="BB279" s="135"/>
      <c r="BC279" s="135"/>
      <c r="BD279" s="135"/>
      <c r="BE279" s="135"/>
      <c r="BF279" s="135"/>
      <c r="BG279" s="135"/>
      <c r="BH279" s="135"/>
    </row>
    <row r="280" spans="1:60" ht="22.5" outlineLevel="1">
      <c r="A280" s="156">
        <v>96</v>
      </c>
      <c r="B280" s="157" t="s">
        <v>240</v>
      </c>
      <c r="C280" s="172" t="s">
        <v>241</v>
      </c>
      <c r="D280" s="158" t="s">
        <v>1497</v>
      </c>
      <c r="E280" s="159">
        <v>10</v>
      </c>
      <c r="F280" s="160"/>
      <c r="G280" s="161">
        <f>ROUND(E280*F280,2)</f>
        <v>0</v>
      </c>
      <c r="H280" s="160">
        <v>229.54</v>
      </c>
      <c r="I280" s="161">
        <f>ROUND(E280*H280,2)</f>
        <v>2295.4</v>
      </c>
      <c r="J280" s="160">
        <v>38.46</v>
      </c>
      <c r="K280" s="161">
        <f>ROUND(E280*J280,2)</f>
        <v>384.6</v>
      </c>
      <c r="L280" s="161">
        <v>12</v>
      </c>
      <c r="M280" s="161">
        <f>G280*(1+L280/100)</f>
        <v>0</v>
      </c>
      <c r="N280" s="159">
        <v>4.2999999999999999E-4</v>
      </c>
      <c r="O280" s="159">
        <f>ROUND(E280*N280,2)</f>
        <v>0</v>
      </c>
      <c r="P280" s="159">
        <v>0</v>
      </c>
      <c r="Q280" s="159">
        <f>ROUND(E280*P280,2)</f>
        <v>0</v>
      </c>
      <c r="R280" s="161"/>
      <c r="S280" s="161" t="s">
        <v>1498</v>
      </c>
      <c r="T280" s="162" t="s">
        <v>1498</v>
      </c>
      <c r="U280" s="145">
        <v>6.7000000000000004E-2</v>
      </c>
      <c r="V280" s="145">
        <f>ROUND(E280*U280,2)</f>
        <v>0.67</v>
      </c>
      <c r="W280" s="145"/>
      <c r="X280" s="145" t="s">
        <v>1499</v>
      </c>
      <c r="Y280" s="145" t="s">
        <v>1500</v>
      </c>
      <c r="Z280" s="135"/>
      <c r="AA280" s="135"/>
      <c r="AB280" s="135"/>
      <c r="AC280" s="135"/>
      <c r="AD280" s="135"/>
      <c r="AE280" s="135"/>
      <c r="AF280" s="135"/>
      <c r="AG280" s="135" t="s">
        <v>22</v>
      </c>
      <c r="AH280" s="135"/>
      <c r="AI280" s="135"/>
      <c r="AJ280" s="135"/>
      <c r="AK280" s="135"/>
      <c r="AL280" s="135"/>
      <c r="AM280" s="135"/>
      <c r="AN280" s="135"/>
      <c r="AO280" s="135"/>
      <c r="AP280" s="135"/>
      <c r="AQ280" s="135"/>
      <c r="AR280" s="135"/>
      <c r="AS280" s="135"/>
      <c r="AT280" s="135"/>
      <c r="AU280" s="135"/>
      <c r="AV280" s="135"/>
      <c r="AW280" s="135"/>
      <c r="AX280" s="135"/>
      <c r="AY280" s="135"/>
      <c r="AZ280" s="135"/>
      <c r="BA280" s="135"/>
      <c r="BB280" s="135"/>
      <c r="BC280" s="135"/>
      <c r="BD280" s="135"/>
      <c r="BE280" s="135"/>
      <c r="BF280" s="135"/>
      <c r="BG280" s="135"/>
      <c r="BH280" s="135"/>
    </row>
    <row r="281" spans="1:60" outlineLevel="2">
      <c r="A281" s="142"/>
      <c r="B281" s="143"/>
      <c r="C281" s="173" t="s">
        <v>238</v>
      </c>
      <c r="D281" s="146"/>
      <c r="E281" s="147"/>
      <c r="F281" s="145"/>
      <c r="G281" s="145"/>
      <c r="H281" s="145"/>
      <c r="I281" s="145"/>
      <c r="J281" s="145"/>
      <c r="K281" s="145"/>
      <c r="L281" s="145"/>
      <c r="M281" s="145"/>
      <c r="N281" s="144"/>
      <c r="O281" s="144"/>
      <c r="P281" s="144"/>
      <c r="Q281" s="144"/>
      <c r="R281" s="145"/>
      <c r="S281" s="145"/>
      <c r="T281" s="145"/>
      <c r="U281" s="145"/>
      <c r="V281" s="145"/>
      <c r="W281" s="145"/>
      <c r="X281" s="145"/>
      <c r="Y281" s="145"/>
      <c r="Z281" s="135"/>
      <c r="AA281" s="135"/>
      <c r="AB281" s="135"/>
      <c r="AC281" s="135"/>
      <c r="AD281" s="135"/>
      <c r="AE281" s="135"/>
      <c r="AF281" s="135"/>
      <c r="AG281" s="135" t="s">
        <v>1503</v>
      </c>
      <c r="AH281" s="135">
        <v>0</v>
      </c>
      <c r="AI281" s="135"/>
      <c r="AJ281" s="135"/>
      <c r="AK281" s="135"/>
      <c r="AL281" s="135"/>
      <c r="AM281" s="135"/>
      <c r="AN281" s="135"/>
      <c r="AO281" s="135"/>
      <c r="AP281" s="135"/>
      <c r="AQ281" s="135"/>
      <c r="AR281" s="135"/>
      <c r="AS281" s="135"/>
      <c r="AT281" s="135"/>
      <c r="AU281" s="135"/>
      <c r="AV281" s="135"/>
      <c r="AW281" s="135"/>
      <c r="AX281" s="135"/>
      <c r="AY281" s="135"/>
      <c r="AZ281" s="135"/>
      <c r="BA281" s="135"/>
      <c r="BB281" s="135"/>
      <c r="BC281" s="135"/>
      <c r="BD281" s="135"/>
      <c r="BE281" s="135"/>
      <c r="BF281" s="135"/>
      <c r="BG281" s="135"/>
      <c r="BH281" s="135"/>
    </row>
    <row r="282" spans="1:60" outlineLevel="3">
      <c r="A282" s="142"/>
      <c r="B282" s="143"/>
      <c r="C282" s="173" t="s">
        <v>242</v>
      </c>
      <c r="D282" s="146"/>
      <c r="E282" s="147">
        <v>10</v>
      </c>
      <c r="F282" s="145"/>
      <c r="G282" s="145"/>
      <c r="H282" s="145"/>
      <c r="I282" s="145"/>
      <c r="J282" s="145"/>
      <c r="K282" s="145"/>
      <c r="L282" s="145"/>
      <c r="M282" s="145"/>
      <c r="N282" s="144"/>
      <c r="O282" s="144"/>
      <c r="P282" s="144"/>
      <c r="Q282" s="144"/>
      <c r="R282" s="145"/>
      <c r="S282" s="145"/>
      <c r="T282" s="145"/>
      <c r="U282" s="145"/>
      <c r="V282" s="145"/>
      <c r="W282" s="145"/>
      <c r="X282" s="145"/>
      <c r="Y282" s="145"/>
      <c r="Z282" s="135"/>
      <c r="AA282" s="135"/>
      <c r="AB282" s="135"/>
      <c r="AC282" s="135"/>
      <c r="AD282" s="135"/>
      <c r="AE282" s="135"/>
      <c r="AF282" s="135"/>
      <c r="AG282" s="135" t="s">
        <v>1503</v>
      </c>
      <c r="AH282" s="135">
        <v>0</v>
      </c>
      <c r="AI282" s="135"/>
      <c r="AJ282" s="135"/>
      <c r="AK282" s="135"/>
      <c r="AL282" s="135"/>
      <c r="AM282" s="135"/>
      <c r="AN282" s="135"/>
      <c r="AO282" s="135"/>
      <c r="AP282" s="135"/>
      <c r="AQ282" s="135"/>
      <c r="AR282" s="135"/>
      <c r="AS282" s="135"/>
      <c r="AT282" s="135"/>
      <c r="AU282" s="135"/>
      <c r="AV282" s="135"/>
      <c r="AW282" s="135"/>
      <c r="AX282" s="135"/>
      <c r="AY282" s="135"/>
      <c r="AZ282" s="135"/>
      <c r="BA282" s="135"/>
      <c r="BB282" s="135"/>
      <c r="BC282" s="135"/>
      <c r="BD282" s="135"/>
      <c r="BE282" s="135"/>
      <c r="BF282" s="135"/>
      <c r="BG282" s="135"/>
      <c r="BH282" s="135"/>
    </row>
    <row r="283" spans="1:60" outlineLevel="1">
      <c r="A283" s="164">
        <v>97</v>
      </c>
      <c r="B283" s="165" t="s">
        <v>243</v>
      </c>
      <c r="C283" s="174" t="s">
        <v>244</v>
      </c>
      <c r="D283" s="166" t="s">
        <v>1371</v>
      </c>
      <c r="E283" s="167">
        <f>(G280+G277+G273+G271)*0.01</f>
        <v>0</v>
      </c>
      <c r="F283" s="168"/>
      <c r="G283" s="169">
        <f>ROUND(E283*F283,2)</f>
        <v>0</v>
      </c>
      <c r="H283" s="168">
        <v>0</v>
      </c>
      <c r="I283" s="169">
        <f>ROUND(E283*H283,2)</f>
        <v>0</v>
      </c>
      <c r="J283" s="168">
        <v>4.4000000000000004</v>
      </c>
      <c r="K283" s="169">
        <f>ROUND(E283*J283,2)</f>
        <v>0</v>
      </c>
      <c r="L283" s="169">
        <v>12</v>
      </c>
      <c r="M283" s="169">
        <f>G283*(1+L283/100)</f>
        <v>0</v>
      </c>
      <c r="N283" s="167">
        <v>0</v>
      </c>
      <c r="O283" s="167">
        <f>ROUND(E283*N283,2)</f>
        <v>0</v>
      </c>
      <c r="P283" s="167">
        <v>0</v>
      </c>
      <c r="Q283" s="167">
        <f>ROUND(E283*P283,2)</f>
        <v>0</v>
      </c>
      <c r="R283" s="169"/>
      <c r="S283" s="169" t="s">
        <v>1498</v>
      </c>
      <c r="T283" s="170" t="s">
        <v>1498</v>
      </c>
      <c r="U283" s="145">
        <v>0</v>
      </c>
      <c r="V283" s="145">
        <f>ROUND(E283*U283,2)</f>
        <v>0</v>
      </c>
      <c r="W283" s="145"/>
      <c r="X283" s="145" t="s">
        <v>142</v>
      </c>
      <c r="Y283" s="145" t="s">
        <v>1500</v>
      </c>
      <c r="Z283" s="135"/>
      <c r="AA283" s="135"/>
      <c r="AB283" s="135"/>
      <c r="AC283" s="135"/>
      <c r="AD283" s="135"/>
      <c r="AE283" s="135"/>
      <c r="AF283" s="135"/>
      <c r="AG283" s="135" t="s">
        <v>245</v>
      </c>
      <c r="AH283" s="135"/>
      <c r="AI283" s="135"/>
      <c r="AJ283" s="135"/>
      <c r="AK283" s="135"/>
      <c r="AL283" s="135"/>
      <c r="AM283" s="135"/>
      <c r="AN283" s="135"/>
      <c r="AO283" s="135"/>
      <c r="AP283" s="135"/>
      <c r="AQ283" s="135"/>
      <c r="AR283" s="135"/>
      <c r="AS283" s="135"/>
      <c r="AT283" s="135"/>
      <c r="AU283" s="135"/>
      <c r="AV283" s="135"/>
      <c r="AW283" s="135"/>
      <c r="AX283" s="135"/>
      <c r="AY283" s="135"/>
      <c r="AZ283" s="135"/>
      <c r="BA283" s="135"/>
      <c r="BB283" s="135"/>
      <c r="BC283" s="135"/>
      <c r="BD283" s="135"/>
      <c r="BE283" s="135"/>
      <c r="BF283" s="135"/>
      <c r="BG283" s="135"/>
      <c r="BH283" s="135"/>
    </row>
    <row r="284" spans="1:60">
      <c r="A284" s="149" t="s">
        <v>1493</v>
      </c>
      <c r="B284" s="150" t="s">
        <v>1447</v>
      </c>
      <c r="C284" s="171" t="s">
        <v>1448</v>
      </c>
      <c r="D284" s="151"/>
      <c r="E284" s="152"/>
      <c r="F284" s="153"/>
      <c r="G284" s="153">
        <f>SUMIF(AG285:AG290,"&lt;&gt;NOR",G285:G290)</f>
        <v>0</v>
      </c>
      <c r="H284" s="153"/>
      <c r="I284" s="153">
        <f>SUM(I285:I290)</f>
        <v>1915.8</v>
      </c>
      <c r="J284" s="153"/>
      <c r="K284" s="153">
        <f>SUM(K285:K290)</f>
        <v>1286.47</v>
      </c>
      <c r="L284" s="153"/>
      <c r="M284" s="153">
        <f>SUM(M285:M290)</f>
        <v>0</v>
      </c>
      <c r="N284" s="152"/>
      <c r="O284" s="152">
        <f>SUM(O285:O290)</f>
        <v>0.01</v>
      </c>
      <c r="P284" s="152"/>
      <c r="Q284" s="152">
        <f>SUM(Q285:Q290)</f>
        <v>0.01</v>
      </c>
      <c r="R284" s="153"/>
      <c r="S284" s="153"/>
      <c r="T284" s="154"/>
      <c r="U284" s="148"/>
      <c r="V284" s="148">
        <f>SUM(V285:V290)</f>
        <v>1.91</v>
      </c>
      <c r="W284" s="148"/>
      <c r="X284" s="148"/>
      <c r="Y284" s="148"/>
      <c r="AG284" t="s">
        <v>1494</v>
      </c>
    </row>
    <row r="285" spans="1:60" ht="22.5" outlineLevel="1">
      <c r="A285" s="156">
        <v>98</v>
      </c>
      <c r="B285" s="157" t="s">
        <v>246</v>
      </c>
      <c r="C285" s="172" t="s">
        <v>247</v>
      </c>
      <c r="D285" s="158" t="s">
        <v>1548</v>
      </c>
      <c r="E285" s="159">
        <v>5.15</v>
      </c>
      <c r="F285" s="160"/>
      <c r="G285" s="161">
        <f>ROUND(E285*F285,2)</f>
        <v>0</v>
      </c>
      <c r="H285" s="160">
        <v>0</v>
      </c>
      <c r="I285" s="161">
        <f>ROUND(E285*H285,2)</f>
        <v>0</v>
      </c>
      <c r="J285" s="160">
        <v>61.8</v>
      </c>
      <c r="K285" s="161">
        <f>ROUND(E285*J285,2)</f>
        <v>318.27</v>
      </c>
      <c r="L285" s="161">
        <v>12</v>
      </c>
      <c r="M285" s="161">
        <f>G285*(1+L285/100)</f>
        <v>0</v>
      </c>
      <c r="N285" s="159">
        <v>0</v>
      </c>
      <c r="O285" s="159">
        <f>ROUND(E285*N285,2)</f>
        <v>0</v>
      </c>
      <c r="P285" s="159">
        <v>1.3500000000000001E-3</v>
      </c>
      <c r="Q285" s="159">
        <f>ROUND(E285*P285,2)</f>
        <v>0.01</v>
      </c>
      <c r="R285" s="161"/>
      <c r="S285" s="161" t="s">
        <v>1498</v>
      </c>
      <c r="T285" s="162" t="s">
        <v>1498</v>
      </c>
      <c r="U285" s="145">
        <v>9.1999999999999998E-2</v>
      </c>
      <c r="V285" s="145">
        <f>ROUND(E285*U285,2)</f>
        <v>0.47</v>
      </c>
      <c r="W285" s="145"/>
      <c r="X285" s="145" t="s">
        <v>1499</v>
      </c>
      <c r="Y285" s="145" t="s">
        <v>1500</v>
      </c>
      <c r="Z285" s="135"/>
      <c r="AA285" s="135"/>
      <c r="AB285" s="135"/>
      <c r="AC285" s="135"/>
      <c r="AD285" s="135"/>
      <c r="AE285" s="135"/>
      <c r="AF285" s="135"/>
      <c r="AG285" s="135" t="s">
        <v>22</v>
      </c>
      <c r="AH285" s="135"/>
      <c r="AI285" s="135"/>
      <c r="AJ285" s="135"/>
      <c r="AK285" s="135"/>
      <c r="AL285" s="135"/>
      <c r="AM285" s="135"/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</row>
    <row r="286" spans="1:60" outlineLevel="2">
      <c r="A286" s="142"/>
      <c r="B286" s="143"/>
      <c r="C286" s="173" t="s">
        <v>248</v>
      </c>
      <c r="D286" s="146"/>
      <c r="E286" s="147">
        <v>5.15</v>
      </c>
      <c r="F286" s="145"/>
      <c r="G286" s="145"/>
      <c r="H286" s="145"/>
      <c r="I286" s="145"/>
      <c r="J286" s="145"/>
      <c r="K286" s="145"/>
      <c r="L286" s="145"/>
      <c r="M286" s="145"/>
      <c r="N286" s="144"/>
      <c r="O286" s="144"/>
      <c r="P286" s="144"/>
      <c r="Q286" s="144"/>
      <c r="R286" s="145"/>
      <c r="S286" s="145"/>
      <c r="T286" s="145"/>
      <c r="U286" s="145"/>
      <c r="V286" s="145"/>
      <c r="W286" s="145"/>
      <c r="X286" s="145"/>
      <c r="Y286" s="145"/>
      <c r="Z286" s="135"/>
      <c r="AA286" s="135"/>
      <c r="AB286" s="135"/>
      <c r="AC286" s="135"/>
      <c r="AD286" s="135"/>
      <c r="AE286" s="135"/>
      <c r="AF286" s="135"/>
      <c r="AG286" s="135" t="s">
        <v>1503</v>
      </c>
      <c r="AH286" s="135">
        <v>0</v>
      </c>
      <c r="AI286" s="135"/>
      <c r="AJ286" s="135"/>
      <c r="AK286" s="135"/>
      <c r="AL286" s="135"/>
      <c r="AM286" s="135"/>
      <c r="AN286" s="135"/>
      <c r="AO286" s="135"/>
      <c r="AP286" s="135"/>
      <c r="AQ286" s="135"/>
      <c r="AR286" s="135"/>
      <c r="AS286" s="135"/>
      <c r="AT286" s="135"/>
      <c r="AU286" s="135"/>
      <c r="AV286" s="135"/>
      <c r="AW286" s="135"/>
      <c r="AX286" s="135"/>
      <c r="AY286" s="135"/>
      <c r="AZ286" s="135"/>
      <c r="BA286" s="135"/>
      <c r="BB286" s="135"/>
      <c r="BC286" s="135"/>
      <c r="BD286" s="135"/>
      <c r="BE286" s="135"/>
      <c r="BF286" s="135"/>
      <c r="BG286" s="135"/>
      <c r="BH286" s="135"/>
    </row>
    <row r="287" spans="1:60" ht="22.5" outlineLevel="1">
      <c r="A287" s="156">
        <v>99</v>
      </c>
      <c r="B287" s="157" t="s">
        <v>249</v>
      </c>
      <c r="C287" s="172" t="s">
        <v>250</v>
      </c>
      <c r="D287" s="158" t="s">
        <v>1548</v>
      </c>
      <c r="E287" s="159">
        <v>5.15</v>
      </c>
      <c r="F287" s="160"/>
      <c r="G287" s="161">
        <f>ROUND(E287*F287,2)</f>
        <v>0</v>
      </c>
      <c r="H287" s="160">
        <v>372</v>
      </c>
      <c r="I287" s="161">
        <f>ROUND(E287*H287,2)</f>
        <v>1915.8</v>
      </c>
      <c r="J287" s="160">
        <v>188</v>
      </c>
      <c r="K287" s="161">
        <f>ROUND(E287*J287,2)</f>
        <v>968.2</v>
      </c>
      <c r="L287" s="161">
        <v>12</v>
      </c>
      <c r="M287" s="161">
        <f>G287*(1+L287/100)</f>
        <v>0</v>
      </c>
      <c r="N287" s="159">
        <v>1.7099999999999999E-3</v>
      </c>
      <c r="O287" s="159">
        <f>ROUND(E287*N287,2)</f>
        <v>0.01</v>
      </c>
      <c r="P287" s="159">
        <v>0</v>
      </c>
      <c r="Q287" s="159">
        <f>ROUND(E287*P287,2)</f>
        <v>0</v>
      </c>
      <c r="R287" s="161"/>
      <c r="S287" s="161" t="s">
        <v>1498</v>
      </c>
      <c r="T287" s="162" t="s">
        <v>1498</v>
      </c>
      <c r="U287" s="145">
        <v>0.28000000000000003</v>
      </c>
      <c r="V287" s="145">
        <f>ROUND(E287*U287,2)</f>
        <v>1.44</v>
      </c>
      <c r="W287" s="145"/>
      <c r="X287" s="145" t="s">
        <v>1499</v>
      </c>
      <c r="Y287" s="145" t="s">
        <v>1500</v>
      </c>
      <c r="Z287" s="135"/>
      <c r="AA287" s="135"/>
      <c r="AB287" s="135"/>
      <c r="AC287" s="135"/>
      <c r="AD287" s="135"/>
      <c r="AE287" s="135"/>
      <c r="AF287" s="135"/>
      <c r="AG287" s="135" t="s">
        <v>22</v>
      </c>
      <c r="AH287" s="135"/>
      <c r="AI287" s="135"/>
      <c r="AJ287" s="135"/>
      <c r="AK287" s="135"/>
      <c r="AL287" s="135"/>
      <c r="AM287" s="135"/>
      <c r="AN287" s="135"/>
      <c r="AO287" s="135"/>
      <c r="AP287" s="135"/>
      <c r="AQ287" s="135"/>
      <c r="AR287" s="135"/>
      <c r="AS287" s="135"/>
      <c r="AT287" s="135"/>
      <c r="AU287" s="135"/>
      <c r="AV287" s="135"/>
      <c r="AW287" s="135"/>
      <c r="AX287" s="135"/>
      <c r="AY287" s="135"/>
      <c r="AZ287" s="135"/>
      <c r="BA287" s="135"/>
      <c r="BB287" s="135"/>
      <c r="BC287" s="135"/>
      <c r="BD287" s="135"/>
      <c r="BE287" s="135"/>
      <c r="BF287" s="135"/>
      <c r="BG287" s="135"/>
      <c r="BH287" s="135"/>
    </row>
    <row r="288" spans="1:60" ht="22.5" outlineLevel="2">
      <c r="A288" s="142"/>
      <c r="B288" s="143"/>
      <c r="C288" s="587" t="s">
        <v>251</v>
      </c>
      <c r="D288" s="588"/>
      <c r="E288" s="588"/>
      <c r="F288" s="588"/>
      <c r="G288" s="588"/>
      <c r="H288" s="145"/>
      <c r="I288" s="145"/>
      <c r="J288" s="145"/>
      <c r="K288" s="145"/>
      <c r="L288" s="145"/>
      <c r="M288" s="145"/>
      <c r="N288" s="144"/>
      <c r="O288" s="144"/>
      <c r="P288" s="144"/>
      <c r="Q288" s="144"/>
      <c r="R288" s="145"/>
      <c r="S288" s="145"/>
      <c r="T288" s="145"/>
      <c r="U288" s="145"/>
      <c r="V288" s="145"/>
      <c r="W288" s="145"/>
      <c r="X288" s="145"/>
      <c r="Y288" s="145"/>
      <c r="Z288" s="135"/>
      <c r="AA288" s="135"/>
      <c r="AB288" s="135"/>
      <c r="AC288" s="135"/>
      <c r="AD288" s="135"/>
      <c r="AE288" s="135"/>
      <c r="AF288" s="135"/>
      <c r="AG288" s="135" t="s">
        <v>1510</v>
      </c>
      <c r="AH288" s="135"/>
      <c r="AI288" s="135"/>
      <c r="AJ288" s="135"/>
      <c r="AK288" s="135"/>
      <c r="AL288" s="135"/>
      <c r="AM288" s="135"/>
      <c r="AN288" s="135"/>
      <c r="AO288" s="135"/>
      <c r="AP288" s="135"/>
      <c r="AQ288" s="135"/>
      <c r="AR288" s="135"/>
      <c r="AS288" s="135"/>
      <c r="AT288" s="135"/>
      <c r="AU288" s="135"/>
      <c r="AV288" s="135"/>
      <c r="AW288" s="135"/>
      <c r="AX288" s="135"/>
      <c r="AY288" s="135"/>
      <c r="AZ288" s="135"/>
      <c r="BA288" s="163" t="str">
        <f>C288</f>
        <v>Dodávka a montáž oplechování parapetu včetně krytek, spojovacího materiálu a nalepení na podklad lepidlem.</v>
      </c>
      <c r="BB288" s="135"/>
      <c r="BC288" s="135"/>
      <c r="BD288" s="135"/>
      <c r="BE288" s="135"/>
      <c r="BF288" s="135"/>
      <c r="BG288" s="135"/>
      <c r="BH288" s="135"/>
    </row>
    <row r="289" spans="1:60" outlineLevel="2">
      <c r="A289" s="142"/>
      <c r="B289" s="143"/>
      <c r="C289" s="173" t="s">
        <v>252</v>
      </c>
      <c r="D289" s="146"/>
      <c r="E289" s="147">
        <v>5.15</v>
      </c>
      <c r="F289" s="145"/>
      <c r="G289" s="145"/>
      <c r="H289" s="145"/>
      <c r="I289" s="145"/>
      <c r="J289" s="145"/>
      <c r="K289" s="145"/>
      <c r="L289" s="145"/>
      <c r="M289" s="145"/>
      <c r="N289" s="144"/>
      <c r="O289" s="144"/>
      <c r="P289" s="144"/>
      <c r="Q289" s="144"/>
      <c r="R289" s="145"/>
      <c r="S289" s="145"/>
      <c r="T289" s="145"/>
      <c r="U289" s="145"/>
      <c r="V289" s="145"/>
      <c r="W289" s="145"/>
      <c r="X289" s="145"/>
      <c r="Y289" s="145"/>
      <c r="Z289" s="135"/>
      <c r="AA289" s="135"/>
      <c r="AB289" s="135"/>
      <c r="AC289" s="135"/>
      <c r="AD289" s="135"/>
      <c r="AE289" s="135"/>
      <c r="AF289" s="135"/>
      <c r="AG289" s="135" t="s">
        <v>1503</v>
      </c>
      <c r="AH289" s="135">
        <v>0</v>
      </c>
      <c r="AI289" s="135"/>
      <c r="AJ289" s="135"/>
      <c r="AK289" s="135"/>
      <c r="AL289" s="135"/>
      <c r="AM289" s="135"/>
      <c r="AN289" s="135"/>
      <c r="AO289" s="135"/>
      <c r="AP289" s="135"/>
      <c r="AQ289" s="135"/>
      <c r="AR289" s="135"/>
      <c r="AS289" s="135"/>
      <c r="AT289" s="135"/>
      <c r="AU289" s="135"/>
      <c r="AV289" s="135"/>
      <c r="AW289" s="135"/>
      <c r="AX289" s="135"/>
      <c r="AY289" s="135"/>
      <c r="AZ289" s="135"/>
      <c r="BA289" s="135"/>
      <c r="BB289" s="135"/>
      <c r="BC289" s="135"/>
      <c r="BD289" s="135"/>
      <c r="BE289" s="135"/>
      <c r="BF289" s="135"/>
      <c r="BG289" s="135"/>
      <c r="BH289" s="135"/>
    </row>
    <row r="290" spans="1:60" outlineLevel="1">
      <c r="A290" s="164">
        <v>100</v>
      </c>
      <c r="B290" s="165" t="s">
        <v>253</v>
      </c>
      <c r="C290" s="174" t="s">
        <v>254</v>
      </c>
      <c r="D290" s="166" t="s">
        <v>1371</v>
      </c>
      <c r="E290" s="167">
        <f>(G285+G287)*0.01</f>
        <v>0</v>
      </c>
      <c r="F290" s="168"/>
      <c r="G290" s="169">
        <f>ROUND(E290*F290,2)</f>
        <v>0</v>
      </c>
      <c r="H290" s="168">
        <v>0</v>
      </c>
      <c r="I290" s="169">
        <f>ROUND(E290*H290,2)</f>
        <v>0</v>
      </c>
      <c r="J290" s="168">
        <v>2.15</v>
      </c>
      <c r="K290" s="169">
        <f>ROUND(E290*J290,2)</f>
        <v>0</v>
      </c>
      <c r="L290" s="169">
        <v>12</v>
      </c>
      <c r="M290" s="169">
        <f>G290*(1+L290/100)</f>
        <v>0</v>
      </c>
      <c r="N290" s="167">
        <v>0</v>
      </c>
      <c r="O290" s="167">
        <f>ROUND(E290*N290,2)</f>
        <v>0</v>
      </c>
      <c r="P290" s="167">
        <v>0</v>
      </c>
      <c r="Q290" s="167">
        <f>ROUND(E290*P290,2)</f>
        <v>0</v>
      </c>
      <c r="R290" s="169"/>
      <c r="S290" s="169" t="s">
        <v>1498</v>
      </c>
      <c r="T290" s="170" t="s">
        <v>1498</v>
      </c>
      <c r="U290" s="145">
        <v>0</v>
      </c>
      <c r="V290" s="145">
        <f>ROUND(E290*U290,2)</f>
        <v>0</v>
      </c>
      <c r="W290" s="145"/>
      <c r="X290" s="145" t="s">
        <v>142</v>
      </c>
      <c r="Y290" s="145" t="s">
        <v>1500</v>
      </c>
      <c r="Z290" s="135"/>
      <c r="AA290" s="135"/>
      <c r="AB290" s="135"/>
      <c r="AC290" s="135"/>
      <c r="AD290" s="135"/>
      <c r="AE290" s="135"/>
      <c r="AF290" s="135"/>
      <c r="AG290" s="135" t="s">
        <v>245</v>
      </c>
      <c r="AH290" s="135"/>
      <c r="AI290" s="135"/>
      <c r="AJ290" s="135"/>
      <c r="AK290" s="135"/>
      <c r="AL290" s="135"/>
      <c r="AM290" s="135"/>
      <c r="AN290" s="135"/>
      <c r="AO290" s="135"/>
      <c r="AP290" s="135"/>
      <c r="AQ290" s="135"/>
      <c r="AR290" s="135"/>
      <c r="AS290" s="135"/>
      <c r="AT290" s="135"/>
      <c r="AU290" s="135"/>
      <c r="AV290" s="135"/>
      <c r="AW290" s="135"/>
      <c r="AX290" s="135"/>
      <c r="AY290" s="135"/>
      <c r="AZ290" s="135"/>
      <c r="BA290" s="135"/>
      <c r="BB290" s="135"/>
      <c r="BC290" s="135"/>
      <c r="BD290" s="135"/>
      <c r="BE290" s="135"/>
      <c r="BF290" s="135"/>
      <c r="BG290" s="135"/>
      <c r="BH290" s="135"/>
    </row>
    <row r="291" spans="1:60">
      <c r="A291" s="149" t="s">
        <v>1493</v>
      </c>
      <c r="B291" s="150" t="s">
        <v>1449</v>
      </c>
      <c r="C291" s="171" t="s">
        <v>1450</v>
      </c>
      <c r="D291" s="151"/>
      <c r="E291" s="152"/>
      <c r="F291" s="153"/>
      <c r="G291" s="153">
        <f>SUMIF(AG292:AG359,"&lt;&gt;NOR",G292:G359)</f>
        <v>0</v>
      </c>
      <c r="H291" s="153"/>
      <c r="I291" s="153">
        <f>SUM(I292:I359)</f>
        <v>0</v>
      </c>
      <c r="J291" s="153"/>
      <c r="K291" s="153">
        <f>SUM(K292:K359)</f>
        <v>366662.55</v>
      </c>
      <c r="L291" s="153"/>
      <c r="M291" s="153">
        <f>SUM(M292:M359)</f>
        <v>0</v>
      </c>
      <c r="N291" s="152"/>
      <c r="O291" s="152">
        <f>SUM(O292:O359)</f>
        <v>0</v>
      </c>
      <c r="P291" s="152"/>
      <c r="Q291" s="152">
        <f>SUM(Q292:Q359)</f>
        <v>2.54</v>
      </c>
      <c r="R291" s="153"/>
      <c r="S291" s="153"/>
      <c r="T291" s="154"/>
      <c r="U291" s="148"/>
      <c r="V291" s="148">
        <f>SUM(V292:V359)</f>
        <v>16.14</v>
      </c>
      <c r="W291" s="148"/>
      <c r="X291" s="148"/>
      <c r="Y291" s="148"/>
      <c r="AG291" t="s">
        <v>1494</v>
      </c>
    </row>
    <row r="292" spans="1:60" outlineLevel="1">
      <c r="A292" s="156">
        <v>101</v>
      </c>
      <c r="B292" s="157" t="s">
        <v>255</v>
      </c>
      <c r="C292" s="172" t="s">
        <v>256</v>
      </c>
      <c r="D292" s="158" t="s">
        <v>1517</v>
      </c>
      <c r="E292" s="159">
        <v>16.91</v>
      </c>
      <c r="F292" s="160"/>
      <c r="G292" s="161">
        <f>ROUND(E292*F292,2)</f>
        <v>0</v>
      </c>
      <c r="H292" s="160">
        <v>0</v>
      </c>
      <c r="I292" s="161">
        <f>ROUND(E292*H292,2)</f>
        <v>0</v>
      </c>
      <c r="J292" s="160">
        <v>212.5</v>
      </c>
      <c r="K292" s="161">
        <f>ROUND(E292*J292,2)</f>
        <v>3593.38</v>
      </c>
      <c r="L292" s="161">
        <v>12</v>
      </c>
      <c r="M292" s="161">
        <f>G292*(1+L292/100)</f>
        <v>0</v>
      </c>
      <c r="N292" s="159">
        <v>0</v>
      </c>
      <c r="O292" s="159">
        <f>ROUND(E292*N292,2)</f>
        <v>0</v>
      </c>
      <c r="P292" s="159">
        <v>1.098E-2</v>
      </c>
      <c r="Q292" s="159">
        <f>ROUND(E292*P292,2)</f>
        <v>0.19</v>
      </c>
      <c r="R292" s="161"/>
      <c r="S292" s="161" t="s">
        <v>1498</v>
      </c>
      <c r="T292" s="162" t="s">
        <v>1498</v>
      </c>
      <c r="U292" s="145">
        <v>0.37</v>
      </c>
      <c r="V292" s="145">
        <f>ROUND(E292*U292,2)</f>
        <v>6.26</v>
      </c>
      <c r="W292" s="145"/>
      <c r="X292" s="145" t="s">
        <v>1499</v>
      </c>
      <c r="Y292" s="145" t="s">
        <v>1500</v>
      </c>
      <c r="Z292" s="135"/>
      <c r="AA292" s="135"/>
      <c r="AB292" s="135"/>
      <c r="AC292" s="135"/>
      <c r="AD292" s="135"/>
      <c r="AE292" s="135"/>
      <c r="AF292" s="135"/>
      <c r="AG292" s="135" t="s">
        <v>22</v>
      </c>
      <c r="AH292" s="135"/>
      <c r="AI292" s="135"/>
      <c r="AJ292" s="135"/>
      <c r="AK292" s="135"/>
      <c r="AL292" s="135"/>
      <c r="AM292" s="135"/>
      <c r="AN292" s="135"/>
      <c r="AO292" s="135"/>
      <c r="AP292" s="135"/>
      <c r="AQ292" s="135"/>
      <c r="AR292" s="135"/>
      <c r="AS292" s="135"/>
      <c r="AT292" s="135"/>
      <c r="AU292" s="135"/>
      <c r="AV292" s="135"/>
      <c r="AW292" s="135"/>
      <c r="AX292" s="135"/>
      <c r="AY292" s="135"/>
      <c r="AZ292" s="135"/>
      <c r="BA292" s="135"/>
      <c r="BB292" s="135"/>
      <c r="BC292" s="135"/>
      <c r="BD292" s="135"/>
      <c r="BE292" s="135"/>
      <c r="BF292" s="135"/>
      <c r="BG292" s="135"/>
      <c r="BH292" s="135"/>
    </row>
    <row r="293" spans="1:60" outlineLevel="2">
      <c r="A293" s="142"/>
      <c r="B293" s="143"/>
      <c r="C293" s="173" t="s">
        <v>257</v>
      </c>
      <c r="D293" s="146"/>
      <c r="E293" s="147"/>
      <c r="F293" s="145"/>
      <c r="G293" s="145"/>
      <c r="H293" s="145"/>
      <c r="I293" s="145"/>
      <c r="J293" s="145"/>
      <c r="K293" s="145"/>
      <c r="L293" s="145"/>
      <c r="M293" s="145"/>
      <c r="N293" s="144"/>
      <c r="O293" s="144"/>
      <c r="P293" s="144"/>
      <c r="Q293" s="144"/>
      <c r="R293" s="145"/>
      <c r="S293" s="145"/>
      <c r="T293" s="145"/>
      <c r="U293" s="145"/>
      <c r="V293" s="145"/>
      <c r="W293" s="145"/>
      <c r="X293" s="145"/>
      <c r="Y293" s="145"/>
      <c r="Z293" s="135"/>
      <c r="AA293" s="135"/>
      <c r="AB293" s="135"/>
      <c r="AC293" s="135"/>
      <c r="AD293" s="135"/>
      <c r="AE293" s="135"/>
      <c r="AF293" s="135"/>
      <c r="AG293" s="135" t="s">
        <v>1503</v>
      </c>
      <c r="AH293" s="135">
        <v>0</v>
      </c>
      <c r="AI293" s="135"/>
      <c r="AJ293" s="135"/>
      <c r="AK293" s="135"/>
      <c r="AL293" s="135"/>
      <c r="AM293" s="135"/>
      <c r="AN293" s="135"/>
      <c r="AO293" s="135"/>
      <c r="AP293" s="135"/>
      <c r="AQ293" s="135"/>
      <c r="AR293" s="135"/>
      <c r="AS293" s="135"/>
      <c r="AT293" s="135"/>
      <c r="AU293" s="135"/>
      <c r="AV293" s="135"/>
      <c r="AW293" s="135"/>
      <c r="AX293" s="135"/>
      <c r="AY293" s="135"/>
      <c r="AZ293" s="135"/>
      <c r="BA293" s="135"/>
      <c r="BB293" s="135"/>
      <c r="BC293" s="135"/>
      <c r="BD293" s="135"/>
      <c r="BE293" s="135"/>
      <c r="BF293" s="135"/>
      <c r="BG293" s="135"/>
      <c r="BH293" s="135"/>
    </row>
    <row r="294" spans="1:60" outlineLevel="3">
      <c r="A294" s="142"/>
      <c r="B294" s="143"/>
      <c r="C294" s="173" t="s">
        <v>258</v>
      </c>
      <c r="D294" s="146"/>
      <c r="E294" s="147">
        <v>3.31</v>
      </c>
      <c r="F294" s="145"/>
      <c r="G294" s="145"/>
      <c r="H294" s="145"/>
      <c r="I294" s="145"/>
      <c r="J294" s="145"/>
      <c r="K294" s="145"/>
      <c r="L294" s="145"/>
      <c r="M294" s="145"/>
      <c r="N294" s="144"/>
      <c r="O294" s="144"/>
      <c r="P294" s="144"/>
      <c r="Q294" s="144"/>
      <c r="R294" s="145"/>
      <c r="S294" s="145"/>
      <c r="T294" s="145"/>
      <c r="U294" s="145"/>
      <c r="V294" s="145"/>
      <c r="W294" s="145"/>
      <c r="X294" s="145"/>
      <c r="Y294" s="145"/>
      <c r="Z294" s="135"/>
      <c r="AA294" s="135"/>
      <c r="AB294" s="135"/>
      <c r="AC294" s="135"/>
      <c r="AD294" s="135"/>
      <c r="AE294" s="135"/>
      <c r="AF294" s="135"/>
      <c r="AG294" s="135" t="s">
        <v>1503</v>
      </c>
      <c r="AH294" s="135">
        <v>0</v>
      </c>
      <c r="AI294" s="135"/>
      <c r="AJ294" s="135"/>
      <c r="AK294" s="135"/>
      <c r="AL294" s="135"/>
      <c r="AM294" s="135"/>
      <c r="AN294" s="135"/>
      <c r="AO294" s="135"/>
      <c r="AP294" s="135"/>
      <c r="AQ294" s="135"/>
      <c r="AR294" s="135"/>
      <c r="AS294" s="135"/>
      <c r="AT294" s="135"/>
      <c r="AU294" s="135"/>
      <c r="AV294" s="135"/>
      <c r="AW294" s="135"/>
      <c r="AX294" s="135"/>
      <c r="AY294" s="135"/>
      <c r="AZ294" s="135"/>
      <c r="BA294" s="135"/>
      <c r="BB294" s="135"/>
      <c r="BC294" s="135"/>
      <c r="BD294" s="135"/>
      <c r="BE294" s="135"/>
      <c r="BF294" s="135"/>
      <c r="BG294" s="135"/>
      <c r="BH294" s="135"/>
    </row>
    <row r="295" spans="1:60" outlineLevel="3">
      <c r="A295" s="142"/>
      <c r="B295" s="143"/>
      <c r="C295" s="173" t="s">
        <v>259</v>
      </c>
      <c r="D295" s="146"/>
      <c r="E295" s="147">
        <v>8.6</v>
      </c>
      <c r="F295" s="145"/>
      <c r="G295" s="145"/>
      <c r="H295" s="145"/>
      <c r="I295" s="145"/>
      <c r="J295" s="145"/>
      <c r="K295" s="145"/>
      <c r="L295" s="145"/>
      <c r="M295" s="145"/>
      <c r="N295" s="144"/>
      <c r="O295" s="144"/>
      <c r="P295" s="144"/>
      <c r="Q295" s="144"/>
      <c r="R295" s="145"/>
      <c r="S295" s="145"/>
      <c r="T295" s="145"/>
      <c r="U295" s="145"/>
      <c r="V295" s="145"/>
      <c r="W295" s="145"/>
      <c r="X295" s="145"/>
      <c r="Y295" s="145"/>
      <c r="Z295" s="135"/>
      <c r="AA295" s="135"/>
      <c r="AB295" s="135"/>
      <c r="AC295" s="135"/>
      <c r="AD295" s="135"/>
      <c r="AE295" s="135"/>
      <c r="AF295" s="135"/>
      <c r="AG295" s="135" t="s">
        <v>1503</v>
      </c>
      <c r="AH295" s="135">
        <v>0</v>
      </c>
      <c r="AI295" s="135"/>
      <c r="AJ295" s="135"/>
      <c r="AK295" s="135"/>
      <c r="AL295" s="135"/>
      <c r="AM295" s="135"/>
      <c r="AN295" s="135"/>
      <c r="AO295" s="135"/>
      <c r="AP295" s="135"/>
      <c r="AQ295" s="135"/>
      <c r="AR295" s="135"/>
      <c r="AS295" s="135"/>
      <c r="AT295" s="135"/>
      <c r="AU295" s="135"/>
      <c r="AV295" s="135"/>
      <c r="AW295" s="135"/>
      <c r="AX295" s="135"/>
      <c r="AY295" s="135"/>
      <c r="AZ295" s="135"/>
      <c r="BA295" s="135"/>
      <c r="BB295" s="135"/>
      <c r="BC295" s="135"/>
      <c r="BD295" s="135"/>
      <c r="BE295" s="135"/>
      <c r="BF295" s="135"/>
      <c r="BG295" s="135"/>
      <c r="BH295" s="135"/>
    </row>
    <row r="296" spans="1:60" outlineLevel="3">
      <c r="A296" s="142"/>
      <c r="B296" s="143"/>
      <c r="C296" s="173" t="s">
        <v>260</v>
      </c>
      <c r="D296" s="146"/>
      <c r="E296" s="147">
        <v>5</v>
      </c>
      <c r="F296" s="145"/>
      <c r="G296" s="145"/>
      <c r="H296" s="145"/>
      <c r="I296" s="145"/>
      <c r="J296" s="145"/>
      <c r="K296" s="145"/>
      <c r="L296" s="145"/>
      <c r="M296" s="145"/>
      <c r="N296" s="144"/>
      <c r="O296" s="144"/>
      <c r="P296" s="144"/>
      <c r="Q296" s="144"/>
      <c r="R296" s="145"/>
      <c r="S296" s="145"/>
      <c r="T296" s="145"/>
      <c r="U296" s="145"/>
      <c r="V296" s="145"/>
      <c r="W296" s="145"/>
      <c r="X296" s="145"/>
      <c r="Y296" s="145"/>
      <c r="Z296" s="135"/>
      <c r="AA296" s="135"/>
      <c r="AB296" s="135"/>
      <c r="AC296" s="135"/>
      <c r="AD296" s="135"/>
      <c r="AE296" s="135"/>
      <c r="AF296" s="135"/>
      <c r="AG296" s="135" t="s">
        <v>1503</v>
      </c>
      <c r="AH296" s="135">
        <v>0</v>
      </c>
      <c r="AI296" s="135"/>
      <c r="AJ296" s="135"/>
      <c r="AK296" s="135"/>
      <c r="AL296" s="135"/>
      <c r="AM296" s="135"/>
      <c r="AN296" s="135"/>
      <c r="AO296" s="135"/>
      <c r="AP296" s="135"/>
      <c r="AQ296" s="135"/>
      <c r="AR296" s="135"/>
      <c r="AS296" s="135"/>
      <c r="AT296" s="135"/>
      <c r="AU296" s="135"/>
      <c r="AV296" s="135"/>
      <c r="AW296" s="135"/>
      <c r="AX296" s="135"/>
      <c r="AY296" s="135"/>
      <c r="AZ296" s="135"/>
      <c r="BA296" s="135"/>
      <c r="BB296" s="135"/>
      <c r="BC296" s="135"/>
      <c r="BD296" s="135"/>
      <c r="BE296" s="135"/>
      <c r="BF296" s="135"/>
      <c r="BG296" s="135"/>
      <c r="BH296" s="135"/>
    </row>
    <row r="297" spans="1:60" outlineLevel="1">
      <c r="A297" s="156">
        <v>102</v>
      </c>
      <c r="B297" s="157" t="s">
        <v>261</v>
      </c>
      <c r="C297" s="172" t="s">
        <v>262</v>
      </c>
      <c r="D297" s="158" t="s">
        <v>1517</v>
      </c>
      <c r="E297" s="159">
        <v>16.91</v>
      </c>
      <c r="F297" s="160"/>
      <c r="G297" s="161">
        <f>ROUND(E297*F297,2)</f>
        <v>0</v>
      </c>
      <c r="H297" s="160">
        <v>0</v>
      </c>
      <c r="I297" s="161">
        <f>ROUND(E297*H297,2)</f>
        <v>0</v>
      </c>
      <c r="J297" s="160">
        <v>37.9</v>
      </c>
      <c r="K297" s="161">
        <f>ROUND(E297*J297,2)</f>
        <v>640.89</v>
      </c>
      <c r="L297" s="161">
        <v>12</v>
      </c>
      <c r="M297" s="161">
        <f>G297*(1+L297/100)</f>
        <v>0</v>
      </c>
      <c r="N297" s="159">
        <v>0</v>
      </c>
      <c r="O297" s="159">
        <f>ROUND(E297*N297,2)</f>
        <v>0</v>
      </c>
      <c r="P297" s="159">
        <v>8.0000000000000002E-3</v>
      </c>
      <c r="Q297" s="159">
        <f>ROUND(E297*P297,2)</f>
        <v>0.14000000000000001</v>
      </c>
      <c r="R297" s="161"/>
      <c r="S297" s="161" t="s">
        <v>1498</v>
      </c>
      <c r="T297" s="162" t="s">
        <v>1498</v>
      </c>
      <c r="U297" s="145">
        <v>6.6000000000000003E-2</v>
      </c>
      <c r="V297" s="145">
        <f>ROUND(E297*U297,2)</f>
        <v>1.1200000000000001</v>
      </c>
      <c r="W297" s="145"/>
      <c r="X297" s="145" t="s">
        <v>1499</v>
      </c>
      <c r="Y297" s="145" t="s">
        <v>1500</v>
      </c>
      <c r="Z297" s="135"/>
      <c r="AA297" s="135"/>
      <c r="AB297" s="135"/>
      <c r="AC297" s="135"/>
      <c r="AD297" s="135"/>
      <c r="AE297" s="135"/>
      <c r="AF297" s="135"/>
      <c r="AG297" s="135" t="s">
        <v>22</v>
      </c>
      <c r="AH297" s="135"/>
      <c r="AI297" s="135"/>
      <c r="AJ297" s="135"/>
      <c r="AK297" s="135"/>
      <c r="AL297" s="135"/>
      <c r="AM297" s="135"/>
      <c r="AN297" s="135"/>
      <c r="AO297" s="135"/>
      <c r="AP297" s="135"/>
      <c r="AQ297" s="135"/>
      <c r="AR297" s="135"/>
      <c r="AS297" s="135"/>
      <c r="AT297" s="135"/>
      <c r="AU297" s="135"/>
      <c r="AV297" s="135"/>
      <c r="AW297" s="135"/>
      <c r="AX297" s="135"/>
      <c r="AY297" s="135"/>
      <c r="AZ297" s="135"/>
      <c r="BA297" s="135"/>
      <c r="BB297" s="135"/>
      <c r="BC297" s="135"/>
      <c r="BD297" s="135"/>
      <c r="BE297" s="135"/>
      <c r="BF297" s="135"/>
      <c r="BG297" s="135"/>
      <c r="BH297" s="135"/>
    </row>
    <row r="298" spans="1:60" outlineLevel="2">
      <c r="A298" s="142"/>
      <c r="B298" s="143"/>
      <c r="C298" s="173" t="s">
        <v>257</v>
      </c>
      <c r="D298" s="146"/>
      <c r="E298" s="147"/>
      <c r="F298" s="145"/>
      <c r="G298" s="145"/>
      <c r="H298" s="145"/>
      <c r="I298" s="145"/>
      <c r="J298" s="145"/>
      <c r="K298" s="145"/>
      <c r="L298" s="145"/>
      <c r="M298" s="145"/>
      <c r="N298" s="144"/>
      <c r="O298" s="144"/>
      <c r="P298" s="144"/>
      <c r="Q298" s="144"/>
      <c r="R298" s="145"/>
      <c r="S298" s="145"/>
      <c r="T298" s="145"/>
      <c r="U298" s="145"/>
      <c r="V298" s="145"/>
      <c r="W298" s="145"/>
      <c r="X298" s="145"/>
      <c r="Y298" s="145"/>
      <c r="Z298" s="135"/>
      <c r="AA298" s="135"/>
      <c r="AB298" s="135"/>
      <c r="AC298" s="135"/>
      <c r="AD298" s="135"/>
      <c r="AE298" s="135"/>
      <c r="AF298" s="135"/>
      <c r="AG298" s="135" t="s">
        <v>1503</v>
      </c>
      <c r="AH298" s="135">
        <v>0</v>
      </c>
      <c r="AI298" s="135"/>
      <c r="AJ298" s="135"/>
      <c r="AK298" s="135"/>
      <c r="AL298" s="135"/>
      <c r="AM298" s="135"/>
      <c r="AN298" s="135"/>
      <c r="AO298" s="135"/>
      <c r="AP298" s="135"/>
      <c r="AQ298" s="135"/>
      <c r="AR298" s="135"/>
      <c r="AS298" s="135"/>
      <c r="AT298" s="135"/>
      <c r="AU298" s="135"/>
      <c r="AV298" s="135"/>
      <c r="AW298" s="135"/>
      <c r="AX298" s="135"/>
      <c r="AY298" s="135"/>
      <c r="AZ298" s="135"/>
      <c r="BA298" s="135"/>
      <c r="BB298" s="135"/>
      <c r="BC298" s="135"/>
      <c r="BD298" s="135"/>
      <c r="BE298" s="135"/>
      <c r="BF298" s="135"/>
      <c r="BG298" s="135"/>
      <c r="BH298" s="135"/>
    </row>
    <row r="299" spans="1:60" outlineLevel="3">
      <c r="A299" s="142"/>
      <c r="B299" s="143"/>
      <c r="C299" s="173" t="s">
        <v>258</v>
      </c>
      <c r="D299" s="146"/>
      <c r="E299" s="147">
        <v>3.31</v>
      </c>
      <c r="F299" s="145"/>
      <c r="G299" s="145"/>
      <c r="H299" s="145"/>
      <c r="I299" s="145"/>
      <c r="J299" s="145"/>
      <c r="K299" s="145"/>
      <c r="L299" s="145"/>
      <c r="M299" s="145"/>
      <c r="N299" s="144"/>
      <c r="O299" s="144"/>
      <c r="P299" s="144"/>
      <c r="Q299" s="144"/>
      <c r="R299" s="145"/>
      <c r="S299" s="145"/>
      <c r="T299" s="145"/>
      <c r="U299" s="145"/>
      <c r="V299" s="145"/>
      <c r="W299" s="145"/>
      <c r="X299" s="145"/>
      <c r="Y299" s="145"/>
      <c r="Z299" s="135"/>
      <c r="AA299" s="135"/>
      <c r="AB299" s="135"/>
      <c r="AC299" s="135"/>
      <c r="AD299" s="135"/>
      <c r="AE299" s="135"/>
      <c r="AF299" s="135"/>
      <c r="AG299" s="135" t="s">
        <v>1503</v>
      </c>
      <c r="AH299" s="135">
        <v>0</v>
      </c>
      <c r="AI299" s="135"/>
      <c r="AJ299" s="135"/>
      <c r="AK299" s="135"/>
      <c r="AL299" s="135"/>
      <c r="AM299" s="135"/>
      <c r="AN299" s="135"/>
      <c r="AO299" s="135"/>
      <c r="AP299" s="135"/>
      <c r="AQ299" s="135"/>
      <c r="AR299" s="135"/>
      <c r="AS299" s="135"/>
      <c r="AT299" s="135"/>
      <c r="AU299" s="135"/>
      <c r="AV299" s="135"/>
      <c r="AW299" s="135"/>
      <c r="AX299" s="135"/>
      <c r="AY299" s="135"/>
      <c r="AZ299" s="135"/>
      <c r="BA299" s="135"/>
      <c r="BB299" s="135"/>
      <c r="BC299" s="135"/>
      <c r="BD299" s="135"/>
      <c r="BE299" s="135"/>
      <c r="BF299" s="135"/>
      <c r="BG299" s="135"/>
      <c r="BH299" s="135"/>
    </row>
    <row r="300" spans="1:60" outlineLevel="3">
      <c r="A300" s="142"/>
      <c r="B300" s="143"/>
      <c r="C300" s="173" t="s">
        <v>259</v>
      </c>
      <c r="D300" s="146"/>
      <c r="E300" s="147">
        <v>8.6</v>
      </c>
      <c r="F300" s="145"/>
      <c r="G300" s="145"/>
      <c r="H300" s="145"/>
      <c r="I300" s="145"/>
      <c r="J300" s="145"/>
      <c r="K300" s="145"/>
      <c r="L300" s="145"/>
      <c r="M300" s="145"/>
      <c r="N300" s="144"/>
      <c r="O300" s="144"/>
      <c r="P300" s="144"/>
      <c r="Q300" s="144"/>
      <c r="R300" s="145"/>
      <c r="S300" s="145"/>
      <c r="T300" s="145"/>
      <c r="U300" s="145"/>
      <c r="V300" s="145"/>
      <c r="W300" s="145"/>
      <c r="X300" s="145"/>
      <c r="Y300" s="145"/>
      <c r="Z300" s="135"/>
      <c r="AA300" s="135"/>
      <c r="AB300" s="135"/>
      <c r="AC300" s="135"/>
      <c r="AD300" s="135"/>
      <c r="AE300" s="135"/>
      <c r="AF300" s="135"/>
      <c r="AG300" s="135" t="s">
        <v>1503</v>
      </c>
      <c r="AH300" s="135">
        <v>0</v>
      </c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35"/>
      <c r="AU300" s="135"/>
      <c r="AV300" s="135"/>
      <c r="AW300" s="135"/>
      <c r="AX300" s="135"/>
      <c r="AY300" s="135"/>
      <c r="AZ300" s="135"/>
      <c r="BA300" s="135"/>
      <c r="BB300" s="135"/>
      <c r="BC300" s="135"/>
      <c r="BD300" s="135"/>
      <c r="BE300" s="135"/>
      <c r="BF300" s="135"/>
      <c r="BG300" s="135"/>
      <c r="BH300" s="135"/>
    </row>
    <row r="301" spans="1:60" outlineLevel="3">
      <c r="A301" s="142"/>
      <c r="B301" s="143"/>
      <c r="C301" s="173" t="s">
        <v>260</v>
      </c>
      <c r="D301" s="146"/>
      <c r="E301" s="147">
        <v>5</v>
      </c>
      <c r="F301" s="145"/>
      <c r="G301" s="145"/>
      <c r="H301" s="145"/>
      <c r="I301" s="145"/>
      <c r="J301" s="145"/>
      <c r="K301" s="145"/>
      <c r="L301" s="145"/>
      <c r="M301" s="145"/>
      <c r="N301" s="144"/>
      <c r="O301" s="144"/>
      <c r="P301" s="144"/>
      <c r="Q301" s="144"/>
      <c r="R301" s="145"/>
      <c r="S301" s="145"/>
      <c r="T301" s="145"/>
      <c r="U301" s="145"/>
      <c r="V301" s="145"/>
      <c r="W301" s="145"/>
      <c r="X301" s="145"/>
      <c r="Y301" s="145"/>
      <c r="Z301" s="135"/>
      <c r="AA301" s="135"/>
      <c r="AB301" s="135"/>
      <c r="AC301" s="135"/>
      <c r="AD301" s="135"/>
      <c r="AE301" s="135"/>
      <c r="AF301" s="135"/>
      <c r="AG301" s="135" t="s">
        <v>1503</v>
      </c>
      <c r="AH301" s="135">
        <v>0</v>
      </c>
      <c r="AI301" s="135"/>
      <c r="AJ301" s="135"/>
      <c r="AK301" s="135"/>
      <c r="AL301" s="135"/>
      <c r="AM301" s="135"/>
      <c r="AN301" s="135"/>
      <c r="AO301" s="135"/>
      <c r="AP301" s="135"/>
      <c r="AQ301" s="135"/>
      <c r="AR301" s="135"/>
      <c r="AS301" s="135"/>
      <c r="AT301" s="135"/>
      <c r="AU301" s="135"/>
      <c r="AV301" s="135"/>
      <c r="AW301" s="135"/>
      <c r="AX301" s="135"/>
      <c r="AY301" s="135"/>
      <c r="AZ301" s="135"/>
      <c r="BA301" s="135"/>
      <c r="BB301" s="135"/>
      <c r="BC301" s="135"/>
      <c r="BD301" s="135"/>
      <c r="BE301" s="135"/>
      <c r="BF301" s="135"/>
      <c r="BG301" s="135"/>
      <c r="BH301" s="135"/>
    </row>
    <row r="302" spans="1:60" outlineLevel="1">
      <c r="A302" s="156">
        <v>103</v>
      </c>
      <c r="B302" s="157" t="s">
        <v>263</v>
      </c>
      <c r="C302" s="172" t="s">
        <v>264</v>
      </c>
      <c r="D302" s="158" t="s">
        <v>1497</v>
      </c>
      <c r="E302" s="159">
        <v>1</v>
      </c>
      <c r="F302" s="160"/>
      <c r="G302" s="161">
        <f>ROUND(E302*F302,2)</f>
        <v>0</v>
      </c>
      <c r="H302" s="160">
        <v>0</v>
      </c>
      <c r="I302" s="161">
        <f>ROUND(E302*H302,2)</f>
        <v>0</v>
      </c>
      <c r="J302" s="160">
        <v>502</v>
      </c>
      <c r="K302" s="161">
        <f>ROUND(E302*J302,2)</f>
        <v>502</v>
      </c>
      <c r="L302" s="161">
        <v>12</v>
      </c>
      <c r="M302" s="161">
        <f>G302*(1+L302/100)</f>
        <v>0</v>
      </c>
      <c r="N302" s="159">
        <v>0</v>
      </c>
      <c r="O302" s="159">
        <f>ROUND(E302*N302,2)</f>
        <v>0</v>
      </c>
      <c r="P302" s="159">
        <v>0.17399999999999999</v>
      </c>
      <c r="Q302" s="159">
        <f>ROUND(E302*P302,2)</f>
        <v>0.17</v>
      </c>
      <c r="R302" s="161"/>
      <c r="S302" s="161" t="s">
        <v>1498</v>
      </c>
      <c r="T302" s="162" t="s">
        <v>1498</v>
      </c>
      <c r="U302" s="145">
        <v>0.95</v>
      </c>
      <c r="V302" s="145">
        <f>ROUND(E302*U302,2)</f>
        <v>0.95</v>
      </c>
      <c r="W302" s="145"/>
      <c r="X302" s="145" t="s">
        <v>1499</v>
      </c>
      <c r="Y302" s="145" t="s">
        <v>1500</v>
      </c>
      <c r="Z302" s="135"/>
      <c r="AA302" s="135"/>
      <c r="AB302" s="135"/>
      <c r="AC302" s="135"/>
      <c r="AD302" s="135"/>
      <c r="AE302" s="135"/>
      <c r="AF302" s="135"/>
      <c r="AG302" s="135" t="s">
        <v>22</v>
      </c>
      <c r="AH302" s="135"/>
      <c r="AI302" s="135"/>
      <c r="AJ302" s="135"/>
      <c r="AK302" s="135"/>
      <c r="AL302" s="135"/>
      <c r="AM302" s="135"/>
      <c r="AN302" s="135"/>
      <c r="AO302" s="135"/>
      <c r="AP302" s="135"/>
      <c r="AQ302" s="135"/>
      <c r="AR302" s="135"/>
      <c r="AS302" s="135"/>
      <c r="AT302" s="135"/>
      <c r="AU302" s="135"/>
      <c r="AV302" s="135"/>
      <c r="AW302" s="135"/>
      <c r="AX302" s="135"/>
      <c r="AY302" s="135"/>
      <c r="AZ302" s="135"/>
      <c r="BA302" s="135"/>
      <c r="BB302" s="135"/>
      <c r="BC302" s="135"/>
      <c r="BD302" s="135"/>
      <c r="BE302" s="135"/>
      <c r="BF302" s="135"/>
      <c r="BG302" s="135"/>
      <c r="BH302" s="135"/>
    </row>
    <row r="303" spans="1:60" outlineLevel="2">
      <c r="A303" s="142"/>
      <c r="B303" s="143"/>
      <c r="C303" s="173" t="s">
        <v>265</v>
      </c>
      <c r="D303" s="146"/>
      <c r="E303" s="147">
        <v>1</v>
      </c>
      <c r="F303" s="145"/>
      <c r="G303" s="145"/>
      <c r="H303" s="145"/>
      <c r="I303" s="145"/>
      <c r="J303" s="145"/>
      <c r="K303" s="145"/>
      <c r="L303" s="145"/>
      <c r="M303" s="145"/>
      <c r="N303" s="144"/>
      <c r="O303" s="144"/>
      <c r="P303" s="144"/>
      <c r="Q303" s="144"/>
      <c r="R303" s="145"/>
      <c r="S303" s="145"/>
      <c r="T303" s="145"/>
      <c r="U303" s="145"/>
      <c r="V303" s="145"/>
      <c r="W303" s="145"/>
      <c r="X303" s="145"/>
      <c r="Y303" s="145"/>
      <c r="Z303" s="135"/>
      <c r="AA303" s="135"/>
      <c r="AB303" s="135"/>
      <c r="AC303" s="135"/>
      <c r="AD303" s="135"/>
      <c r="AE303" s="135"/>
      <c r="AF303" s="135"/>
      <c r="AG303" s="135" t="s">
        <v>1503</v>
      </c>
      <c r="AH303" s="135">
        <v>0</v>
      </c>
      <c r="AI303" s="135"/>
      <c r="AJ303" s="135"/>
      <c r="AK303" s="135"/>
      <c r="AL303" s="135"/>
      <c r="AM303" s="135"/>
      <c r="AN303" s="135"/>
      <c r="AO303" s="135"/>
      <c r="AP303" s="135"/>
      <c r="AQ303" s="135"/>
      <c r="AR303" s="135"/>
      <c r="AS303" s="135"/>
      <c r="AT303" s="135"/>
      <c r="AU303" s="135"/>
      <c r="AV303" s="135"/>
      <c r="AW303" s="135"/>
      <c r="AX303" s="135"/>
      <c r="AY303" s="135"/>
      <c r="AZ303" s="135"/>
      <c r="BA303" s="135"/>
      <c r="BB303" s="135"/>
      <c r="BC303" s="135"/>
      <c r="BD303" s="135"/>
      <c r="BE303" s="135"/>
      <c r="BF303" s="135"/>
      <c r="BG303" s="135"/>
      <c r="BH303" s="135"/>
    </row>
    <row r="304" spans="1:60" outlineLevel="1">
      <c r="A304" s="156">
        <v>104</v>
      </c>
      <c r="B304" s="157" t="s">
        <v>266</v>
      </c>
      <c r="C304" s="172" t="s">
        <v>267</v>
      </c>
      <c r="D304" s="158" t="s">
        <v>1497</v>
      </c>
      <c r="E304" s="159">
        <v>1</v>
      </c>
      <c r="F304" s="160"/>
      <c r="G304" s="161">
        <f>ROUND(E304*F304,2)</f>
        <v>0</v>
      </c>
      <c r="H304" s="160">
        <v>0</v>
      </c>
      <c r="I304" s="161">
        <f>ROUND(E304*H304,2)</f>
        <v>0</v>
      </c>
      <c r="J304" s="160">
        <v>206</v>
      </c>
      <c r="K304" s="161">
        <f>ROUND(E304*J304,2)</f>
        <v>206</v>
      </c>
      <c r="L304" s="161">
        <v>12</v>
      </c>
      <c r="M304" s="161">
        <f>G304*(1+L304/100)</f>
        <v>0</v>
      </c>
      <c r="N304" s="159">
        <v>0</v>
      </c>
      <c r="O304" s="159">
        <f>ROUND(E304*N304,2)</f>
        <v>0</v>
      </c>
      <c r="P304" s="159">
        <v>8.8099999999999998E-2</v>
      </c>
      <c r="Q304" s="159">
        <f>ROUND(E304*P304,2)</f>
        <v>0.09</v>
      </c>
      <c r="R304" s="161"/>
      <c r="S304" s="161" t="s">
        <v>1498</v>
      </c>
      <c r="T304" s="162" t="s">
        <v>1498</v>
      </c>
      <c r="U304" s="145">
        <v>0.39</v>
      </c>
      <c r="V304" s="145">
        <f>ROUND(E304*U304,2)</f>
        <v>0.39</v>
      </c>
      <c r="W304" s="145"/>
      <c r="X304" s="145" t="s">
        <v>1499</v>
      </c>
      <c r="Y304" s="145" t="s">
        <v>1500</v>
      </c>
      <c r="Z304" s="135"/>
      <c r="AA304" s="135"/>
      <c r="AB304" s="135"/>
      <c r="AC304" s="135"/>
      <c r="AD304" s="135"/>
      <c r="AE304" s="135"/>
      <c r="AF304" s="135"/>
      <c r="AG304" s="135" t="s">
        <v>22</v>
      </c>
      <c r="AH304" s="135"/>
      <c r="AI304" s="135"/>
      <c r="AJ304" s="135"/>
      <c r="AK304" s="135"/>
      <c r="AL304" s="135"/>
      <c r="AM304" s="135"/>
      <c r="AN304" s="135"/>
      <c r="AO304" s="135"/>
      <c r="AP304" s="135"/>
      <c r="AQ304" s="135"/>
      <c r="AR304" s="135"/>
      <c r="AS304" s="135"/>
      <c r="AT304" s="135"/>
      <c r="AU304" s="135"/>
      <c r="AV304" s="135"/>
      <c r="AW304" s="135"/>
      <c r="AX304" s="135"/>
      <c r="AY304" s="135"/>
      <c r="AZ304" s="135"/>
      <c r="BA304" s="135"/>
      <c r="BB304" s="135"/>
      <c r="BC304" s="135"/>
      <c r="BD304" s="135"/>
      <c r="BE304" s="135"/>
      <c r="BF304" s="135"/>
      <c r="BG304" s="135"/>
      <c r="BH304" s="135"/>
    </row>
    <row r="305" spans="1:60" outlineLevel="2">
      <c r="A305" s="142"/>
      <c r="B305" s="143"/>
      <c r="C305" s="173" t="s">
        <v>268</v>
      </c>
      <c r="D305" s="146"/>
      <c r="E305" s="147"/>
      <c r="F305" s="145"/>
      <c r="G305" s="145"/>
      <c r="H305" s="145"/>
      <c r="I305" s="145"/>
      <c r="J305" s="145"/>
      <c r="K305" s="145"/>
      <c r="L305" s="145"/>
      <c r="M305" s="145"/>
      <c r="N305" s="144"/>
      <c r="O305" s="144"/>
      <c r="P305" s="144"/>
      <c r="Q305" s="144"/>
      <c r="R305" s="145"/>
      <c r="S305" s="145"/>
      <c r="T305" s="145"/>
      <c r="U305" s="145"/>
      <c r="V305" s="145"/>
      <c r="W305" s="145"/>
      <c r="X305" s="145"/>
      <c r="Y305" s="145"/>
      <c r="Z305" s="135"/>
      <c r="AA305" s="135"/>
      <c r="AB305" s="135"/>
      <c r="AC305" s="135"/>
      <c r="AD305" s="135"/>
      <c r="AE305" s="135"/>
      <c r="AF305" s="135"/>
      <c r="AG305" s="135" t="s">
        <v>1503</v>
      </c>
      <c r="AH305" s="135">
        <v>0</v>
      </c>
      <c r="AI305" s="135"/>
      <c r="AJ305" s="135"/>
      <c r="AK305" s="135"/>
      <c r="AL305" s="135"/>
      <c r="AM305" s="135"/>
      <c r="AN305" s="135"/>
      <c r="AO305" s="135"/>
      <c r="AP305" s="135"/>
      <c r="AQ305" s="135"/>
      <c r="AR305" s="135"/>
      <c r="AS305" s="135"/>
      <c r="AT305" s="135"/>
      <c r="AU305" s="135"/>
      <c r="AV305" s="135"/>
      <c r="AW305" s="135"/>
      <c r="AX305" s="135"/>
      <c r="AY305" s="135"/>
      <c r="AZ305" s="135"/>
      <c r="BA305" s="135"/>
      <c r="BB305" s="135"/>
      <c r="BC305" s="135"/>
      <c r="BD305" s="135"/>
      <c r="BE305" s="135"/>
      <c r="BF305" s="135"/>
      <c r="BG305" s="135"/>
      <c r="BH305" s="135"/>
    </row>
    <row r="306" spans="1:60" outlineLevel="3">
      <c r="A306" s="142"/>
      <c r="B306" s="143"/>
      <c r="C306" s="173" t="s">
        <v>269</v>
      </c>
      <c r="D306" s="146"/>
      <c r="E306" s="147">
        <v>1</v>
      </c>
      <c r="F306" s="145"/>
      <c r="G306" s="145"/>
      <c r="H306" s="145"/>
      <c r="I306" s="145"/>
      <c r="J306" s="145"/>
      <c r="K306" s="145"/>
      <c r="L306" s="145"/>
      <c r="M306" s="145"/>
      <c r="N306" s="144"/>
      <c r="O306" s="144"/>
      <c r="P306" s="144"/>
      <c r="Q306" s="144"/>
      <c r="R306" s="145"/>
      <c r="S306" s="145"/>
      <c r="T306" s="145"/>
      <c r="U306" s="145"/>
      <c r="V306" s="145"/>
      <c r="W306" s="145"/>
      <c r="X306" s="145"/>
      <c r="Y306" s="145"/>
      <c r="Z306" s="135"/>
      <c r="AA306" s="135"/>
      <c r="AB306" s="135"/>
      <c r="AC306" s="135"/>
      <c r="AD306" s="135"/>
      <c r="AE306" s="135"/>
      <c r="AF306" s="135"/>
      <c r="AG306" s="135" t="s">
        <v>1503</v>
      </c>
      <c r="AH306" s="135">
        <v>0</v>
      </c>
      <c r="AI306" s="135"/>
      <c r="AJ306" s="135"/>
      <c r="AK306" s="135"/>
      <c r="AL306" s="135"/>
      <c r="AM306" s="135"/>
      <c r="AN306" s="135"/>
      <c r="AO306" s="135"/>
      <c r="AP306" s="135"/>
      <c r="AQ306" s="135"/>
      <c r="AR306" s="135"/>
      <c r="AS306" s="135"/>
      <c r="AT306" s="135"/>
      <c r="AU306" s="135"/>
      <c r="AV306" s="135"/>
      <c r="AW306" s="135"/>
      <c r="AX306" s="135"/>
      <c r="AY306" s="135"/>
      <c r="AZ306" s="135"/>
      <c r="BA306" s="135"/>
      <c r="BB306" s="135"/>
      <c r="BC306" s="135"/>
      <c r="BD306" s="135"/>
      <c r="BE306" s="135"/>
      <c r="BF306" s="135"/>
      <c r="BG306" s="135"/>
      <c r="BH306" s="135"/>
    </row>
    <row r="307" spans="1:60" outlineLevel="1">
      <c r="A307" s="156">
        <v>105</v>
      </c>
      <c r="B307" s="157" t="s">
        <v>270</v>
      </c>
      <c r="C307" s="172" t="s">
        <v>271</v>
      </c>
      <c r="D307" s="158" t="s">
        <v>1497</v>
      </c>
      <c r="E307" s="159">
        <v>7</v>
      </c>
      <c r="F307" s="160"/>
      <c r="G307" s="161">
        <f>ROUND(E307*F307,2)</f>
        <v>0</v>
      </c>
      <c r="H307" s="160">
        <v>0</v>
      </c>
      <c r="I307" s="161">
        <f>ROUND(E307*H307,2)</f>
        <v>0</v>
      </c>
      <c r="J307" s="160">
        <v>243</v>
      </c>
      <c r="K307" s="161">
        <f>ROUND(E307*J307,2)</f>
        <v>1701</v>
      </c>
      <c r="L307" s="161">
        <v>12</v>
      </c>
      <c r="M307" s="161">
        <f>G307*(1+L307/100)</f>
        <v>0</v>
      </c>
      <c r="N307" s="159">
        <v>0</v>
      </c>
      <c r="O307" s="159">
        <f>ROUND(E307*N307,2)</f>
        <v>0</v>
      </c>
      <c r="P307" s="159">
        <v>0.1104</v>
      </c>
      <c r="Q307" s="159">
        <f>ROUND(E307*P307,2)</f>
        <v>0.77</v>
      </c>
      <c r="R307" s="161"/>
      <c r="S307" s="161" t="s">
        <v>1498</v>
      </c>
      <c r="T307" s="162" t="s">
        <v>1498</v>
      </c>
      <c r="U307" s="145">
        <v>0.46</v>
      </c>
      <c r="V307" s="145">
        <f>ROUND(E307*U307,2)</f>
        <v>3.22</v>
      </c>
      <c r="W307" s="145"/>
      <c r="X307" s="145" t="s">
        <v>1499</v>
      </c>
      <c r="Y307" s="145" t="s">
        <v>1500</v>
      </c>
      <c r="Z307" s="135"/>
      <c r="AA307" s="135"/>
      <c r="AB307" s="135"/>
      <c r="AC307" s="135"/>
      <c r="AD307" s="135"/>
      <c r="AE307" s="135"/>
      <c r="AF307" s="135"/>
      <c r="AG307" s="135" t="s">
        <v>22</v>
      </c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35"/>
      <c r="AU307" s="135"/>
      <c r="AV307" s="135"/>
      <c r="AW307" s="135"/>
      <c r="AX307" s="135"/>
      <c r="AY307" s="135"/>
      <c r="AZ307" s="135"/>
      <c r="BA307" s="135"/>
      <c r="BB307" s="135"/>
      <c r="BC307" s="135"/>
      <c r="BD307" s="135"/>
      <c r="BE307" s="135"/>
      <c r="BF307" s="135"/>
      <c r="BG307" s="135"/>
      <c r="BH307" s="135"/>
    </row>
    <row r="308" spans="1:60" outlineLevel="2">
      <c r="A308" s="142"/>
      <c r="B308" s="143"/>
      <c r="C308" s="173" t="s">
        <v>268</v>
      </c>
      <c r="D308" s="146"/>
      <c r="E308" s="147"/>
      <c r="F308" s="145"/>
      <c r="G308" s="145"/>
      <c r="H308" s="145"/>
      <c r="I308" s="145"/>
      <c r="J308" s="145"/>
      <c r="K308" s="145"/>
      <c r="L308" s="145"/>
      <c r="M308" s="145"/>
      <c r="N308" s="144"/>
      <c r="O308" s="144"/>
      <c r="P308" s="144"/>
      <c r="Q308" s="144"/>
      <c r="R308" s="145"/>
      <c r="S308" s="145"/>
      <c r="T308" s="145"/>
      <c r="U308" s="145"/>
      <c r="V308" s="145"/>
      <c r="W308" s="145"/>
      <c r="X308" s="145"/>
      <c r="Y308" s="145"/>
      <c r="Z308" s="135"/>
      <c r="AA308" s="135"/>
      <c r="AB308" s="135"/>
      <c r="AC308" s="135"/>
      <c r="AD308" s="135"/>
      <c r="AE308" s="135"/>
      <c r="AF308" s="135"/>
      <c r="AG308" s="135" t="s">
        <v>1503</v>
      </c>
      <c r="AH308" s="135">
        <v>0</v>
      </c>
      <c r="AI308" s="135"/>
      <c r="AJ308" s="135"/>
      <c r="AK308" s="135"/>
      <c r="AL308" s="135"/>
      <c r="AM308" s="135"/>
      <c r="AN308" s="135"/>
      <c r="AO308" s="135"/>
      <c r="AP308" s="135"/>
      <c r="AQ308" s="135"/>
      <c r="AR308" s="135"/>
      <c r="AS308" s="135"/>
      <c r="AT308" s="135"/>
      <c r="AU308" s="135"/>
      <c r="AV308" s="135"/>
      <c r="AW308" s="135"/>
      <c r="AX308" s="135"/>
      <c r="AY308" s="135"/>
      <c r="AZ308" s="135"/>
      <c r="BA308" s="135"/>
      <c r="BB308" s="135"/>
      <c r="BC308" s="135"/>
      <c r="BD308" s="135"/>
      <c r="BE308" s="135"/>
      <c r="BF308" s="135"/>
      <c r="BG308" s="135"/>
      <c r="BH308" s="135"/>
    </row>
    <row r="309" spans="1:60" outlineLevel="3">
      <c r="A309" s="142"/>
      <c r="B309" s="143"/>
      <c r="C309" s="173" t="s">
        <v>272</v>
      </c>
      <c r="D309" s="146"/>
      <c r="E309" s="147">
        <v>3</v>
      </c>
      <c r="F309" s="145"/>
      <c r="G309" s="145"/>
      <c r="H309" s="145"/>
      <c r="I309" s="145"/>
      <c r="J309" s="145"/>
      <c r="K309" s="145"/>
      <c r="L309" s="145"/>
      <c r="M309" s="145"/>
      <c r="N309" s="144"/>
      <c r="O309" s="144"/>
      <c r="P309" s="144"/>
      <c r="Q309" s="144"/>
      <c r="R309" s="145"/>
      <c r="S309" s="145"/>
      <c r="T309" s="145"/>
      <c r="U309" s="145"/>
      <c r="V309" s="145"/>
      <c r="W309" s="145"/>
      <c r="X309" s="145"/>
      <c r="Y309" s="145"/>
      <c r="Z309" s="135"/>
      <c r="AA309" s="135"/>
      <c r="AB309" s="135"/>
      <c r="AC309" s="135"/>
      <c r="AD309" s="135"/>
      <c r="AE309" s="135"/>
      <c r="AF309" s="135"/>
      <c r="AG309" s="135" t="s">
        <v>1503</v>
      </c>
      <c r="AH309" s="135">
        <v>0</v>
      </c>
      <c r="AI309" s="135"/>
      <c r="AJ309" s="135"/>
      <c r="AK309" s="135"/>
      <c r="AL309" s="135"/>
      <c r="AM309" s="135"/>
      <c r="AN309" s="135"/>
      <c r="AO309" s="135"/>
      <c r="AP309" s="135"/>
      <c r="AQ309" s="135"/>
      <c r="AR309" s="135"/>
      <c r="AS309" s="135"/>
      <c r="AT309" s="135"/>
      <c r="AU309" s="135"/>
      <c r="AV309" s="135"/>
      <c r="AW309" s="135"/>
      <c r="AX309" s="135"/>
      <c r="AY309" s="135"/>
      <c r="AZ309" s="135"/>
      <c r="BA309" s="135"/>
      <c r="BB309" s="135"/>
      <c r="BC309" s="135"/>
      <c r="BD309" s="135"/>
      <c r="BE309" s="135"/>
      <c r="BF309" s="135"/>
      <c r="BG309" s="135"/>
      <c r="BH309" s="135"/>
    </row>
    <row r="310" spans="1:60" outlineLevel="3">
      <c r="A310" s="142"/>
      <c r="B310" s="143"/>
      <c r="C310" s="173" t="s">
        <v>273</v>
      </c>
      <c r="D310" s="146"/>
      <c r="E310" s="147">
        <v>4</v>
      </c>
      <c r="F310" s="145"/>
      <c r="G310" s="145"/>
      <c r="H310" s="145"/>
      <c r="I310" s="145"/>
      <c r="J310" s="145"/>
      <c r="K310" s="145"/>
      <c r="L310" s="145"/>
      <c r="M310" s="145"/>
      <c r="N310" s="144"/>
      <c r="O310" s="144"/>
      <c r="P310" s="144"/>
      <c r="Q310" s="144"/>
      <c r="R310" s="145"/>
      <c r="S310" s="145"/>
      <c r="T310" s="145"/>
      <c r="U310" s="145"/>
      <c r="V310" s="145"/>
      <c r="W310" s="145"/>
      <c r="X310" s="145"/>
      <c r="Y310" s="145"/>
      <c r="Z310" s="135"/>
      <c r="AA310" s="135"/>
      <c r="AB310" s="135"/>
      <c r="AC310" s="135"/>
      <c r="AD310" s="135"/>
      <c r="AE310" s="135"/>
      <c r="AF310" s="135"/>
      <c r="AG310" s="135" t="s">
        <v>1503</v>
      </c>
      <c r="AH310" s="135">
        <v>0</v>
      </c>
      <c r="AI310" s="135"/>
      <c r="AJ310" s="135"/>
      <c r="AK310" s="135"/>
      <c r="AL310" s="135"/>
      <c r="AM310" s="135"/>
      <c r="AN310" s="135"/>
      <c r="AO310" s="135"/>
      <c r="AP310" s="135"/>
      <c r="AQ310" s="135"/>
      <c r="AR310" s="135"/>
      <c r="AS310" s="135"/>
      <c r="AT310" s="135"/>
      <c r="AU310" s="135"/>
      <c r="AV310" s="135"/>
      <c r="AW310" s="135"/>
      <c r="AX310" s="135"/>
      <c r="AY310" s="135"/>
      <c r="AZ310" s="135"/>
      <c r="BA310" s="135"/>
      <c r="BB310" s="135"/>
      <c r="BC310" s="135"/>
      <c r="BD310" s="135"/>
      <c r="BE310" s="135"/>
      <c r="BF310" s="135"/>
      <c r="BG310" s="135"/>
      <c r="BH310" s="135"/>
    </row>
    <row r="311" spans="1:60" outlineLevel="1">
      <c r="A311" s="156">
        <v>106</v>
      </c>
      <c r="B311" s="157" t="s">
        <v>274</v>
      </c>
      <c r="C311" s="172" t="s">
        <v>275</v>
      </c>
      <c r="D311" s="158" t="s">
        <v>1548</v>
      </c>
      <c r="E311" s="159">
        <v>13.4</v>
      </c>
      <c r="F311" s="160"/>
      <c r="G311" s="161">
        <f>ROUND(E311*F311,2)</f>
        <v>0</v>
      </c>
      <c r="H311" s="160">
        <v>0</v>
      </c>
      <c r="I311" s="161">
        <f>ROUND(E311*H311,2)</f>
        <v>0</v>
      </c>
      <c r="J311" s="160">
        <v>93</v>
      </c>
      <c r="K311" s="161">
        <f>ROUND(E311*J311,2)</f>
        <v>1246.2</v>
      </c>
      <c r="L311" s="161">
        <v>12</v>
      </c>
      <c r="M311" s="161">
        <f>G311*(1+L311/100)</f>
        <v>0</v>
      </c>
      <c r="N311" s="159">
        <v>0</v>
      </c>
      <c r="O311" s="159">
        <f>ROUND(E311*N311,2)</f>
        <v>0</v>
      </c>
      <c r="P311" s="159">
        <v>8.8099999999999998E-2</v>
      </c>
      <c r="Q311" s="159">
        <f>ROUND(E311*P311,2)</f>
        <v>1.18</v>
      </c>
      <c r="R311" s="161"/>
      <c r="S311" s="161" t="s">
        <v>1560</v>
      </c>
      <c r="T311" s="162" t="s">
        <v>1561</v>
      </c>
      <c r="U311" s="145">
        <v>0</v>
      </c>
      <c r="V311" s="145">
        <f>ROUND(E311*U311,2)</f>
        <v>0</v>
      </c>
      <c r="W311" s="145"/>
      <c r="X311" s="145" t="s">
        <v>1499</v>
      </c>
      <c r="Y311" s="145" t="s">
        <v>1500</v>
      </c>
      <c r="Z311" s="135"/>
      <c r="AA311" s="135"/>
      <c r="AB311" s="135"/>
      <c r="AC311" s="135"/>
      <c r="AD311" s="135"/>
      <c r="AE311" s="135"/>
      <c r="AF311" s="135"/>
      <c r="AG311" s="135" t="s">
        <v>1501</v>
      </c>
      <c r="AH311" s="135"/>
      <c r="AI311" s="135"/>
      <c r="AJ311" s="135"/>
      <c r="AK311" s="135"/>
      <c r="AL311" s="135"/>
      <c r="AM311" s="135"/>
      <c r="AN311" s="135"/>
      <c r="AO311" s="135"/>
      <c r="AP311" s="135"/>
      <c r="AQ311" s="135"/>
      <c r="AR311" s="135"/>
      <c r="AS311" s="135"/>
      <c r="AT311" s="135"/>
      <c r="AU311" s="135"/>
      <c r="AV311" s="135"/>
      <c r="AW311" s="135"/>
      <c r="AX311" s="135"/>
      <c r="AY311" s="135"/>
      <c r="AZ311" s="135"/>
      <c r="BA311" s="135"/>
      <c r="BB311" s="135"/>
      <c r="BC311" s="135"/>
      <c r="BD311" s="135"/>
      <c r="BE311" s="135"/>
      <c r="BF311" s="135"/>
      <c r="BG311" s="135"/>
      <c r="BH311" s="135"/>
    </row>
    <row r="312" spans="1:60" outlineLevel="2">
      <c r="A312" s="142"/>
      <c r="B312" s="143"/>
      <c r="C312" s="173" t="s">
        <v>276</v>
      </c>
      <c r="D312" s="146"/>
      <c r="E312" s="147">
        <v>13.4</v>
      </c>
      <c r="F312" s="145"/>
      <c r="G312" s="145"/>
      <c r="H312" s="145"/>
      <c r="I312" s="145"/>
      <c r="J312" s="145"/>
      <c r="K312" s="145"/>
      <c r="L312" s="145"/>
      <c r="M312" s="145"/>
      <c r="N312" s="144"/>
      <c r="O312" s="144"/>
      <c r="P312" s="144"/>
      <c r="Q312" s="144"/>
      <c r="R312" s="145"/>
      <c r="S312" s="145"/>
      <c r="T312" s="145"/>
      <c r="U312" s="145"/>
      <c r="V312" s="145"/>
      <c r="W312" s="145"/>
      <c r="X312" s="145"/>
      <c r="Y312" s="145"/>
      <c r="Z312" s="135"/>
      <c r="AA312" s="135"/>
      <c r="AB312" s="135"/>
      <c r="AC312" s="135"/>
      <c r="AD312" s="135"/>
      <c r="AE312" s="135"/>
      <c r="AF312" s="135"/>
      <c r="AG312" s="135" t="s">
        <v>1503</v>
      </c>
      <c r="AH312" s="135">
        <v>0</v>
      </c>
      <c r="AI312" s="135"/>
      <c r="AJ312" s="135"/>
      <c r="AK312" s="135"/>
      <c r="AL312" s="135"/>
      <c r="AM312" s="135"/>
      <c r="AN312" s="135"/>
      <c r="AO312" s="135"/>
      <c r="AP312" s="135"/>
      <c r="AQ312" s="135"/>
      <c r="AR312" s="135"/>
      <c r="AS312" s="135"/>
      <c r="AT312" s="135"/>
      <c r="AU312" s="135"/>
      <c r="AV312" s="135"/>
      <c r="AW312" s="135"/>
      <c r="AX312" s="135"/>
      <c r="AY312" s="135"/>
      <c r="AZ312" s="135"/>
      <c r="BA312" s="135"/>
      <c r="BB312" s="135"/>
      <c r="BC312" s="135"/>
      <c r="BD312" s="135"/>
      <c r="BE312" s="135"/>
      <c r="BF312" s="135"/>
      <c r="BG312" s="135"/>
      <c r="BH312" s="135"/>
    </row>
    <row r="313" spans="1:60" ht="22.5" outlineLevel="1">
      <c r="A313" s="156">
        <v>107</v>
      </c>
      <c r="B313" s="157" t="s">
        <v>277</v>
      </c>
      <c r="C313" s="172" t="s">
        <v>278</v>
      </c>
      <c r="D313" s="158" t="s">
        <v>1497</v>
      </c>
      <c r="E313" s="159">
        <v>4</v>
      </c>
      <c r="F313" s="160"/>
      <c r="G313" s="161">
        <f>ROUND(E313*F313,2)</f>
        <v>0</v>
      </c>
      <c r="H313" s="160">
        <v>0</v>
      </c>
      <c r="I313" s="161">
        <f>ROUND(E313*H313,2)</f>
        <v>0</v>
      </c>
      <c r="J313" s="160">
        <v>4200</v>
      </c>
      <c r="K313" s="161">
        <f>ROUND(E313*J313,2)</f>
        <v>16800</v>
      </c>
      <c r="L313" s="161">
        <v>12</v>
      </c>
      <c r="M313" s="161">
        <f>G313*(1+L313/100)</f>
        <v>0</v>
      </c>
      <c r="N313" s="159">
        <v>0</v>
      </c>
      <c r="O313" s="159">
        <f>ROUND(E313*N313,2)</f>
        <v>0</v>
      </c>
      <c r="P313" s="159">
        <v>0</v>
      </c>
      <c r="Q313" s="159">
        <f>ROUND(E313*P313,2)</f>
        <v>0</v>
      </c>
      <c r="R313" s="161"/>
      <c r="S313" s="161" t="s">
        <v>1560</v>
      </c>
      <c r="T313" s="162" t="s">
        <v>1561</v>
      </c>
      <c r="U313" s="145">
        <v>0</v>
      </c>
      <c r="V313" s="145">
        <f>ROUND(E313*U313,2)</f>
        <v>0</v>
      </c>
      <c r="W313" s="145"/>
      <c r="X313" s="145" t="s">
        <v>1499</v>
      </c>
      <c r="Y313" s="145" t="s">
        <v>1500</v>
      </c>
      <c r="Z313" s="135"/>
      <c r="AA313" s="135"/>
      <c r="AB313" s="135"/>
      <c r="AC313" s="135"/>
      <c r="AD313" s="135"/>
      <c r="AE313" s="135"/>
      <c r="AF313" s="135"/>
      <c r="AG313" s="135" t="s">
        <v>1501</v>
      </c>
      <c r="AH313" s="135"/>
      <c r="AI313" s="135"/>
      <c r="AJ313" s="135"/>
      <c r="AK313" s="135"/>
      <c r="AL313" s="135"/>
      <c r="AM313" s="135"/>
      <c r="AN313" s="135"/>
      <c r="AO313" s="135"/>
      <c r="AP313" s="135"/>
      <c r="AQ313" s="135"/>
      <c r="AR313" s="135"/>
      <c r="AS313" s="135"/>
      <c r="AT313" s="135"/>
      <c r="AU313" s="135"/>
      <c r="AV313" s="135"/>
      <c r="AW313" s="135"/>
      <c r="AX313" s="135"/>
      <c r="AY313" s="135"/>
      <c r="AZ313" s="135"/>
      <c r="BA313" s="135"/>
      <c r="BB313" s="135"/>
      <c r="BC313" s="135"/>
      <c r="BD313" s="135"/>
      <c r="BE313" s="135"/>
      <c r="BF313" s="135"/>
      <c r="BG313" s="135"/>
      <c r="BH313" s="135"/>
    </row>
    <row r="314" spans="1:60" ht="22.5" outlineLevel="2">
      <c r="A314" s="142"/>
      <c r="B314" s="143"/>
      <c r="C314" s="173" t="s">
        <v>279</v>
      </c>
      <c r="D314" s="146"/>
      <c r="E314" s="147">
        <v>4</v>
      </c>
      <c r="F314" s="145"/>
      <c r="G314" s="145"/>
      <c r="H314" s="145"/>
      <c r="I314" s="145"/>
      <c r="J314" s="145"/>
      <c r="K314" s="145"/>
      <c r="L314" s="145"/>
      <c r="M314" s="145"/>
      <c r="N314" s="144"/>
      <c r="O314" s="144"/>
      <c r="P314" s="144"/>
      <c r="Q314" s="144"/>
      <c r="R314" s="145"/>
      <c r="S314" s="145"/>
      <c r="T314" s="145"/>
      <c r="U314" s="145"/>
      <c r="V314" s="145"/>
      <c r="W314" s="145"/>
      <c r="X314" s="145"/>
      <c r="Y314" s="145"/>
      <c r="Z314" s="135"/>
      <c r="AA314" s="135"/>
      <c r="AB314" s="135"/>
      <c r="AC314" s="135"/>
      <c r="AD314" s="135"/>
      <c r="AE314" s="135"/>
      <c r="AF314" s="135"/>
      <c r="AG314" s="135" t="s">
        <v>1503</v>
      </c>
      <c r="AH314" s="135">
        <v>0</v>
      </c>
      <c r="AI314" s="135"/>
      <c r="AJ314" s="135"/>
      <c r="AK314" s="135"/>
      <c r="AL314" s="135"/>
      <c r="AM314" s="135"/>
      <c r="AN314" s="135"/>
      <c r="AO314" s="135"/>
      <c r="AP314" s="135"/>
      <c r="AQ314" s="135"/>
      <c r="AR314" s="135"/>
      <c r="AS314" s="135"/>
      <c r="AT314" s="135"/>
      <c r="AU314" s="135"/>
      <c r="AV314" s="135"/>
      <c r="AW314" s="135"/>
      <c r="AX314" s="135"/>
      <c r="AY314" s="135"/>
      <c r="AZ314" s="135"/>
      <c r="BA314" s="135"/>
      <c r="BB314" s="135"/>
      <c r="BC314" s="135"/>
      <c r="BD314" s="135"/>
      <c r="BE314" s="135"/>
      <c r="BF314" s="135"/>
      <c r="BG314" s="135"/>
      <c r="BH314" s="135"/>
    </row>
    <row r="315" spans="1:60" ht="22.5" outlineLevel="1">
      <c r="A315" s="156">
        <v>108</v>
      </c>
      <c r="B315" s="157" t="s">
        <v>280</v>
      </c>
      <c r="C315" s="172" t="s">
        <v>281</v>
      </c>
      <c r="D315" s="158" t="s">
        <v>1497</v>
      </c>
      <c r="E315" s="159">
        <v>1</v>
      </c>
      <c r="F315" s="160"/>
      <c r="G315" s="161">
        <f>ROUND(E315*F315,2)</f>
        <v>0</v>
      </c>
      <c r="H315" s="160">
        <v>0</v>
      </c>
      <c r="I315" s="161">
        <f>ROUND(E315*H315,2)</f>
        <v>0</v>
      </c>
      <c r="J315" s="160">
        <v>4200</v>
      </c>
      <c r="K315" s="161">
        <f>ROUND(E315*J315,2)</f>
        <v>4200</v>
      </c>
      <c r="L315" s="161">
        <v>12</v>
      </c>
      <c r="M315" s="161">
        <f>G315*(1+L315/100)</f>
        <v>0</v>
      </c>
      <c r="N315" s="159">
        <v>0</v>
      </c>
      <c r="O315" s="159">
        <f>ROUND(E315*N315,2)</f>
        <v>0</v>
      </c>
      <c r="P315" s="159">
        <v>0</v>
      </c>
      <c r="Q315" s="159">
        <f>ROUND(E315*P315,2)</f>
        <v>0</v>
      </c>
      <c r="R315" s="161"/>
      <c r="S315" s="161" t="s">
        <v>1560</v>
      </c>
      <c r="T315" s="162" t="s">
        <v>1561</v>
      </c>
      <c r="U315" s="145">
        <v>0</v>
      </c>
      <c r="V315" s="145">
        <f>ROUND(E315*U315,2)</f>
        <v>0</v>
      </c>
      <c r="W315" s="145"/>
      <c r="X315" s="145" t="s">
        <v>1499</v>
      </c>
      <c r="Y315" s="145" t="s">
        <v>1500</v>
      </c>
      <c r="Z315" s="135"/>
      <c r="AA315" s="135"/>
      <c r="AB315" s="135"/>
      <c r="AC315" s="135"/>
      <c r="AD315" s="135"/>
      <c r="AE315" s="135"/>
      <c r="AF315" s="135"/>
      <c r="AG315" s="135" t="s">
        <v>1501</v>
      </c>
      <c r="AH315" s="135"/>
      <c r="AI315" s="135"/>
      <c r="AJ315" s="135"/>
      <c r="AK315" s="135"/>
      <c r="AL315" s="135"/>
      <c r="AM315" s="135"/>
      <c r="AN315" s="135"/>
      <c r="AO315" s="135"/>
      <c r="AP315" s="135"/>
      <c r="AQ315" s="135"/>
      <c r="AR315" s="135"/>
      <c r="AS315" s="135"/>
      <c r="AT315" s="135"/>
      <c r="AU315" s="135"/>
      <c r="AV315" s="135"/>
      <c r="AW315" s="135"/>
      <c r="AX315" s="135"/>
      <c r="AY315" s="135"/>
      <c r="AZ315" s="135"/>
      <c r="BA315" s="135"/>
      <c r="BB315" s="135"/>
      <c r="BC315" s="135"/>
      <c r="BD315" s="135"/>
      <c r="BE315" s="135"/>
      <c r="BF315" s="135"/>
      <c r="BG315" s="135"/>
      <c r="BH315" s="135"/>
    </row>
    <row r="316" spans="1:60" ht="22.5" outlineLevel="2">
      <c r="A316" s="142"/>
      <c r="B316" s="143"/>
      <c r="C316" s="173" t="s">
        <v>282</v>
      </c>
      <c r="D316" s="146"/>
      <c r="E316" s="147">
        <v>1</v>
      </c>
      <c r="F316" s="145"/>
      <c r="G316" s="145"/>
      <c r="H316" s="145"/>
      <c r="I316" s="145"/>
      <c r="J316" s="145"/>
      <c r="K316" s="145"/>
      <c r="L316" s="145"/>
      <c r="M316" s="145"/>
      <c r="N316" s="144"/>
      <c r="O316" s="144"/>
      <c r="P316" s="144"/>
      <c r="Q316" s="144"/>
      <c r="R316" s="145"/>
      <c r="S316" s="145"/>
      <c r="T316" s="145"/>
      <c r="U316" s="145"/>
      <c r="V316" s="145"/>
      <c r="W316" s="145"/>
      <c r="X316" s="145"/>
      <c r="Y316" s="145"/>
      <c r="Z316" s="135"/>
      <c r="AA316" s="135"/>
      <c r="AB316" s="135"/>
      <c r="AC316" s="135"/>
      <c r="AD316" s="135"/>
      <c r="AE316" s="135"/>
      <c r="AF316" s="135"/>
      <c r="AG316" s="135" t="s">
        <v>1503</v>
      </c>
      <c r="AH316" s="135">
        <v>0</v>
      </c>
      <c r="AI316" s="135"/>
      <c r="AJ316" s="135"/>
      <c r="AK316" s="135"/>
      <c r="AL316" s="135"/>
      <c r="AM316" s="135"/>
      <c r="AN316" s="135"/>
      <c r="AO316" s="135"/>
      <c r="AP316" s="135"/>
      <c r="AQ316" s="135"/>
      <c r="AR316" s="135"/>
      <c r="AS316" s="135"/>
      <c r="AT316" s="135"/>
      <c r="AU316" s="135"/>
      <c r="AV316" s="135"/>
      <c r="AW316" s="135"/>
      <c r="AX316" s="135"/>
      <c r="AY316" s="135"/>
      <c r="AZ316" s="135"/>
      <c r="BA316" s="135"/>
      <c r="BB316" s="135"/>
      <c r="BC316" s="135"/>
      <c r="BD316" s="135"/>
      <c r="BE316" s="135"/>
      <c r="BF316" s="135"/>
      <c r="BG316" s="135"/>
      <c r="BH316" s="135"/>
    </row>
    <row r="317" spans="1:60" ht="22.5" outlineLevel="1">
      <c r="A317" s="156">
        <v>109</v>
      </c>
      <c r="B317" s="157" t="s">
        <v>283</v>
      </c>
      <c r="C317" s="172" t="s">
        <v>284</v>
      </c>
      <c r="D317" s="158" t="s">
        <v>1497</v>
      </c>
      <c r="E317" s="159">
        <v>1</v>
      </c>
      <c r="F317" s="160"/>
      <c r="G317" s="161">
        <f>ROUND(E317*F317,2)</f>
        <v>0</v>
      </c>
      <c r="H317" s="160">
        <v>0</v>
      </c>
      <c r="I317" s="161">
        <f>ROUND(E317*H317,2)</f>
        <v>0</v>
      </c>
      <c r="J317" s="160">
        <v>4500</v>
      </c>
      <c r="K317" s="161">
        <f>ROUND(E317*J317,2)</f>
        <v>4500</v>
      </c>
      <c r="L317" s="161">
        <v>12</v>
      </c>
      <c r="M317" s="161">
        <f>G317*(1+L317/100)</f>
        <v>0</v>
      </c>
      <c r="N317" s="159">
        <v>0</v>
      </c>
      <c r="O317" s="159">
        <f>ROUND(E317*N317,2)</f>
        <v>0</v>
      </c>
      <c r="P317" s="159">
        <v>0</v>
      </c>
      <c r="Q317" s="159">
        <f>ROUND(E317*P317,2)</f>
        <v>0</v>
      </c>
      <c r="R317" s="161"/>
      <c r="S317" s="161" t="s">
        <v>1560</v>
      </c>
      <c r="T317" s="162" t="s">
        <v>1561</v>
      </c>
      <c r="U317" s="145">
        <v>0</v>
      </c>
      <c r="V317" s="145">
        <f>ROUND(E317*U317,2)</f>
        <v>0</v>
      </c>
      <c r="W317" s="145"/>
      <c r="X317" s="145" t="s">
        <v>1499</v>
      </c>
      <c r="Y317" s="145" t="s">
        <v>1500</v>
      </c>
      <c r="Z317" s="135"/>
      <c r="AA317" s="135"/>
      <c r="AB317" s="135"/>
      <c r="AC317" s="135"/>
      <c r="AD317" s="135"/>
      <c r="AE317" s="135"/>
      <c r="AF317" s="135"/>
      <c r="AG317" s="135" t="s">
        <v>1501</v>
      </c>
      <c r="AH317" s="135"/>
      <c r="AI317" s="135"/>
      <c r="AJ317" s="135"/>
      <c r="AK317" s="135"/>
      <c r="AL317" s="135"/>
      <c r="AM317" s="135"/>
      <c r="AN317" s="135"/>
      <c r="AO317" s="135"/>
      <c r="AP317" s="135"/>
      <c r="AQ317" s="135"/>
      <c r="AR317" s="135"/>
      <c r="AS317" s="135"/>
      <c r="AT317" s="135"/>
      <c r="AU317" s="135"/>
      <c r="AV317" s="135"/>
      <c r="AW317" s="135"/>
      <c r="AX317" s="135"/>
      <c r="AY317" s="135"/>
      <c r="AZ317" s="135"/>
      <c r="BA317" s="135"/>
      <c r="BB317" s="135"/>
      <c r="BC317" s="135"/>
      <c r="BD317" s="135"/>
      <c r="BE317" s="135"/>
      <c r="BF317" s="135"/>
      <c r="BG317" s="135"/>
      <c r="BH317" s="135"/>
    </row>
    <row r="318" spans="1:60" ht="22.5" outlineLevel="2">
      <c r="A318" s="142"/>
      <c r="B318" s="143"/>
      <c r="C318" s="173" t="s">
        <v>282</v>
      </c>
      <c r="D318" s="146"/>
      <c r="E318" s="147">
        <v>1</v>
      </c>
      <c r="F318" s="145"/>
      <c r="G318" s="145"/>
      <c r="H318" s="145"/>
      <c r="I318" s="145"/>
      <c r="J318" s="145"/>
      <c r="K318" s="145"/>
      <c r="L318" s="145"/>
      <c r="M318" s="145"/>
      <c r="N318" s="144"/>
      <c r="O318" s="144"/>
      <c r="P318" s="144"/>
      <c r="Q318" s="144"/>
      <c r="R318" s="145"/>
      <c r="S318" s="145"/>
      <c r="T318" s="145"/>
      <c r="U318" s="145"/>
      <c r="V318" s="145"/>
      <c r="W318" s="145"/>
      <c r="X318" s="145"/>
      <c r="Y318" s="145"/>
      <c r="Z318" s="135"/>
      <c r="AA318" s="135"/>
      <c r="AB318" s="135"/>
      <c r="AC318" s="135"/>
      <c r="AD318" s="135"/>
      <c r="AE318" s="135"/>
      <c r="AF318" s="135"/>
      <c r="AG318" s="135" t="s">
        <v>1503</v>
      </c>
      <c r="AH318" s="135">
        <v>0</v>
      </c>
      <c r="AI318" s="135"/>
      <c r="AJ318" s="135"/>
      <c r="AK318" s="135"/>
      <c r="AL318" s="135"/>
      <c r="AM318" s="135"/>
      <c r="AN318" s="135"/>
      <c r="AO318" s="135"/>
      <c r="AP318" s="135"/>
      <c r="AQ318" s="135"/>
      <c r="AR318" s="135"/>
      <c r="AS318" s="135"/>
      <c r="AT318" s="135"/>
      <c r="AU318" s="135"/>
      <c r="AV318" s="135"/>
      <c r="AW318" s="135"/>
      <c r="AX318" s="135"/>
      <c r="AY318" s="135"/>
      <c r="AZ318" s="135"/>
      <c r="BA318" s="135"/>
      <c r="BB318" s="135"/>
      <c r="BC318" s="135"/>
      <c r="BD318" s="135"/>
      <c r="BE318" s="135"/>
      <c r="BF318" s="135"/>
      <c r="BG318" s="135"/>
      <c r="BH318" s="135"/>
    </row>
    <row r="319" spans="1:60" ht="22.5" outlineLevel="1">
      <c r="A319" s="156">
        <v>110</v>
      </c>
      <c r="B319" s="157" t="s">
        <v>285</v>
      </c>
      <c r="C319" s="172" t="s">
        <v>286</v>
      </c>
      <c r="D319" s="158" t="s">
        <v>1497</v>
      </c>
      <c r="E319" s="159">
        <v>2</v>
      </c>
      <c r="F319" s="160"/>
      <c r="G319" s="161">
        <f>ROUND(E319*F319,2)</f>
        <v>0</v>
      </c>
      <c r="H319" s="160">
        <v>0</v>
      </c>
      <c r="I319" s="161">
        <f>ROUND(E319*H319,2)</f>
        <v>0</v>
      </c>
      <c r="J319" s="160">
        <v>4200</v>
      </c>
      <c r="K319" s="161">
        <f>ROUND(E319*J319,2)</f>
        <v>8400</v>
      </c>
      <c r="L319" s="161">
        <v>12</v>
      </c>
      <c r="M319" s="161">
        <f>G319*(1+L319/100)</f>
        <v>0</v>
      </c>
      <c r="N319" s="159">
        <v>0</v>
      </c>
      <c r="O319" s="159">
        <f>ROUND(E319*N319,2)</f>
        <v>0</v>
      </c>
      <c r="P319" s="159">
        <v>0</v>
      </c>
      <c r="Q319" s="159">
        <f>ROUND(E319*P319,2)</f>
        <v>0</v>
      </c>
      <c r="R319" s="161"/>
      <c r="S319" s="161" t="s">
        <v>1560</v>
      </c>
      <c r="T319" s="162" t="s">
        <v>1561</v>
      </c>
      <c r="U319" s="145">
        <v>0</v>
      </c>
      <c r="V319" s="145">
        <f>ROUND(E319*U319,2)</f>
        <v>0</v>
      </c>
      <c r="W319" s="145"/>
      <c r="X319" s="145" t="s">
        <v>1499</v>
      </c>
      <c r="Y319" s="145" t="s">
        <v>1500</v>
      </c>
      <c r="Z319" s="135"/>
      <c r="AA319" s="135"/>
      <c r="AB319" s="135"/>
      <c r="AC319" s="135"/>
      <c r="AD319" s="135"/>
      <c r="AE319" s="135"/>
      <c r="AF319" s="135"/>
      <c r="AG319" s="135" t="s">
        <v>1501</v>
      </c>
      <c r="AH319" s="135"/>
      <c r="AI319" s="135"/>
      <c r="AJ319" s="135"/>
      <c r="AK319" s="135"/>
      <c r="AL319" s="135"/>
      <c r="AM319" s="135"/>
      <c r="AN319" s="135"/>
      <c r="AO319" s="135"/>
      <c r="AP319" s="135"/>
      <c r="AQ319" s="135"/>
      <c r="AR319" s="135"/>
      <c r="AS319" s="135"/>
      <c r="AT319" s="135"/>
      <c r="AU319" s="135"/>
      <c r="AV319" s="135"/>
      <c r="AW319" s="135"/>
      <c r="AX319" s="135"/>
      <c r="AY319" s="135"/>
      <c r="AZ319" s="135"/>
      <c r="BA319" s="135"/>
      <c r="BB319" s="135"/>
      <c r="BC319" s="135"/>
      <c r="BD319" s="135"/>
      <c r="BE319" s="135"/>
      <c r="BF319" s="135"/>
      <c r="BG319" s="135"/>
      <c r="BH319" s="135"/>
    </row>
    <row r="320" spans="1:60" ht="22.5" outlineLevel="2">
      <c r="A320" s="142"/>
      <c r="B320" s="143"/>
      <c r="C320" s="173" t="s">
        <v>287</v>
      </c>
      <c r="D320" s="146"/>
      <c r="E320" s="147">
        <v>2</v>
      </c>
      <c r="F320" s="145"/>
      <c r="G320" s="145"/>
      <c r="H320" s="145"/>
      <c r="I320" s="145"/>
      <c r="J320" s="145"/>
      <c r="K320" s="145"/>
      <c r="L320" s="145"/>
      <c r="M320" s="145"/>
      <c r="N320" s="144"/>
      <c r="O320" s="144"/>
      <c r="P320" s="144"/>
      <c r="Q320" s="144"/>
      <c r="R320" s="145"/>
      <c r="S320" s="145"/>
      <c r="T320" s="145"/>
      <c r="U320" s="145"/>
      <c r="V320" s="145"/>
      <c r="W320" s="145"/>
      <c r="X320" s="145"/>
      <c r="Y320" s="145"/>
      <c r="Z320" s="135"/>
      <c r="AA320" s="135"/>
      <c r="AB320" s="135"/>
      <c r="AC320" s="135"/>
      <c r="AD320" s="135"/>
      <c r="AE320" s="135"/>
      <c r="AF320" s="135"/>
      <c r="AG320" s="135" t="s">
        <v>1503</v>
      </c>
      <c r="AH320" s="135">
        <v>0</v>
      </c>
      <c r="AI320" s="135"/>
      <c r="AJ320" s="135"/>
      <c r="AK320" s="135"/>
      <c r="AL320" s="135"/>
      <c r="AM320" s="135"/>
      <c r="AN320" s="135"/>
      <c r="AO320" s="135"/>
      <c r="AP320" s="135"/>
      <c r="AQ320" s="135"/>
      <c r="AR320" s="135"/>
      <c r="AS320" s="135"/>
      <c r="AT320" s="135"/>
      <c r="AU320" s="135"/>
      <c r="AV320" s="135"/>
      <c r="AW320" s="135"/>
      <c r="AX320" s="135"/>
      <c r="AY320" s="135"/>
      <c r="AZ320" s="135"/>
      <c r="BA320" s="135"/>
      <c r="BB320" s="135"/>
      <c r="BC320" s="135"/>
      <c r="BD320" s="135"/>
      <c r="BE320" s="135"/>
      <c r="BF320" s="135"/>
      <c r="BG320" s="135"/>
      <c r="BH320" s="135"/>
    </row>
    <row r="321" spans="1:60" ht="22.5" outlineLevel="1">
      <c r="A321" s="156">
        <v>111</v>
      </c>
      <c r="B321" s="157" t="s">
        <v>288</v>
      </c>
      <c r="C321" s="172" t="s">
        <v>289</v>
      </c>
      <c r="D321" s="158" t="s">
        <v>1497</v>
      </c>
      <c r="E321" s="159">
        <v>1</v>
      </c>
      <c r="F321" s="160"/>
      <c r="G321" s="161">
        <f>ROUND(E321*F321,2)</f>
        <v>0</v>
      </c>
      <c r="H321" s="160">
        <v>0</v>
      </c>
      <c r="I321" s="161">
        <f>ROUND(E321*H321,2)</f>
        <v>0</v>
      </c>
      <c r="J321" s="160">
        <v>6900</v>
      </c>
      <c r="K321" s="161">
        <f>ROUND(E321*J321,2)</f>
        <v>6900</v>
      </c>
      <c r="L321" s="161">
        <v>12</v>
      </c>
      <c r="M321" s="161">
        <f>G321*(1+L321/100)</f>
        <v>0</v>
      </c>
      <c r="N321" s="159">
        <v>0</v>
      </c>
      <c r="O321" s="159">
        <f>ROUND(E321*N321,2)</f>
        <v>0</v>
      </c>
      <c r="P321" s="159">
        <v>0</v>
      </c>
      <c r="Q321" s="159">
        <f>ROUND(E321*P321,2)</f>
        <v>0</v>
      </c>
      <c r="R321" s="161"/>
      <c r="S321" s="161" t="s">
        <v>1560</v>
      </c>
      <c r="T321" s="162" t="s">
        <v>1561</v>
      </c>
      <c r="U321" s="145">
        <v>0</v>
      </c>
      <c r="V321" s="145">
        <f>ROUND(E321*U321,2)</f>
        <v>0</v>
      </c>
      <c r="W321" s="145"/>
      <c r="X321" s="145" t="s">
        <v>1499</v>
      </c>
      <c r="Y321" s="145" t="s">
        <v>1500</v>
      </c>
      <c r="Z321" s="135"/>
      <c r="AA321" s="135"/>
      <c r="AB321" s="135"/>
      <c r="AC321" s="135"/>
      <c r="AD321" s="135"/>
      <c r="AE321" s="135"/>
      <c r="AF321" s="135"/>
      <c r="AG321" s="135" t="s">
        <v>1501</v>
      </c>
      <c r="AH321" s="135"/>
      <c r="AI321" s="135"/>
      <c r="AJ321" s="135"/>
      <c r="AK321" s="135"/>
      <c r="AL321" s="135"/>
      <c r="AM321" s="135"/>
      <c r="AN321" s="135"/>
      <c r="AO321" s="135"/>
      <c r="AP321" s="135"/>
      <c r="AQ321" s="135"/>
      <c r="AR321" s="135"/>
      <c r="AS321" s="135"/>
      <c r="AT321" s="135"/>
      <c r="AU321" s="135"/>
      <c r="AV321" s="135"/>
      <c r="AW321" s="135"/>
      <c r="AX321" s="135"/>
      <c r="AY321" s="135"/>
      <c r="AZ321" s="135"/>
      <c r="BA321" s="135"/>
      <c r="BB321" s="135"/>
      <c r="BC321" s="135"/>
      <c r="BD321" s="135"/>
      <c r="BE321" s="135"/>
      <c r="BF321" s="135"/>
      <c r="BG321" s="135"/>
      <c r="BH321" s="135"/>
    </row>
    <row r="322" spans="1:60" ht="22.5" outlineLevel="2">
      <c r="A322" s="142"/>
      <c r="B322" s="143"/>
      <c r="C322" s="173" t="s">
        <v>282</v>
      </c>
      <c r="D322" s="146"/>
      <c r="E322" s="147">
        <v>1</v>
      </c>
      <c r="F322" s="145"/>
      <c r="G322" s="145"/>
      <c r="H322" s="145"/>
      <c r="I322" s="145"/>
      <c r="J322" s="145"/>
      <c r="K322" s="145"/>
      <c r="L322" s="145"/>
      <c r="M322" s="145"/>
      <c r="N322" s="144"/>
      <c r="O322" s="144"/>
      <c r="P322" s="144"/>
      <c r="Q322" s="144"/>
      <c r="R322" s="145"/>
      <c r="S322" s="145"/>
      <c r="T322" s="145"/>
      <c r="U322" s="145"/>
      <c r="V322" s="145"/>
      <c r="W322" s="145"/>
      <c r="X322" s="145"/>
      <c r="Y322" s="145"/>
      <c r="Z322" s="135"/>
      <c r="AA322" s="135"/>
      <c r="AB322" s="135"/>
      <c r="AC322" s="135"/>
      <c r="AD322" s="135"/>
      <c r="AE322" s="135"/>
      <c r="AF322" s="135"/>
      <c r="AG322" s="135" t="s">
        <v>1503</v>
      </c>
      <c r="AH322" s="135">
        <v>0</v>
      </c>
      <c r="AI322" s="135"/>
      <c r="AJ322" s="135"/>
      <c r="AK322" s="135"/>
      <c r="AL322" s="135"/>
      <c r="AM322" s="135"/>
      <c r="AN322" s="135"/>
      <c r="AO322" s="135"/>
      <c r="AP322" s="135"/>
      <c r="AQ322" s="135"/>
      <c r="AR322" s="135"/>
      <c r="AS322" s="135"/>
      <c r="AT322" s="135"/>
      <c r="AU322" s="135"/>
      <c r="AV322" s="135"/>
      <c r="AW322" s="135"/>
      <c r="AX322" s="135"/>
      <c r="AY322" s="135"/>
      <c r="AZ322" s="135"/>
      <c r="BA322" s="135"/>
      <c r="BB322" s="135"/>
      <c r="BC322" s="135"/>
      <c r="BD322" s="135"/>
      <c r="BE322" s="135"/>
      <c r="BF322" s="135"/>
      <c r="BG322" s="135"/>
      <c r="BH322" s="135"/>
    </row>
    <row r="323" spans="1:60" ht="22.5" outlineLevel="1">
      <c r="A323" s="156">
        <v>112</v>
      </c>
      <c r="B323" s="157" t="s">
        <v>290</v>
      </c>
      <c r="C323" s="172" t="s">
        <v>291</v>
      </c>
      <c r="D323" s="158" t="s">
        <v>1497</v>
      </c>
      <c r="E323" s="159">
        <v>1</v>
      </c>
      <c r="F323" s="160"/>
      <c r="G323" s="161">
        <f>ROUND(E323*F323,2)</f>
        <v>0</v>
      </c>
      <c r="H323" s="160">
        <v>0</v>
      </c>
      <c r="I323" s="161">
        <f>ROUND(E323*H323,2)</f>
        <v>0</v>
      </c>
      <c r="J323" s="160">
        <v>25800</v>
      </c>
      <c r="K323" s="161">
        <f>ROUND(E323*J323,2)</f>
        <v>25800</v>
      </c>
      <c r="L323" s="161">
        <v>12</v>
      </c>
      <c r="M323" s="161">
        <f>G323*(1+L323/100)</f>
        <v>0</v>
      </c>
      <c r="N323" s="159">
        <v>0</v>
      </c>
      <c r="O323" s="159">
        <f>ROUND(E323*N323,2)</f>
        <v>0</v>
      </c>
      <c r="P323" s="159">
        <v>0</v>
      </c>
      <c r="Q323" s="159">
        <f>ROUND(E323*P323,2)</f>
        <v>0</v>
      </c>
      <c r="R323" s="161"/>
      <c r="S323" s="161" t="s">
        <v>1560</v>
      </c>
      <c r="T323" s="162" t="s">
        <v>1561</v>
      </c>
      <c r="U323" s="145">
        <v>0</v>
      </c>
      <c r="V323" s="145">
        <f>ROUND(E323*U323,2)</f>
        <v>0</v>
      </c>
      <c r="W323" s="145"/>
      <c r="X323" s="145" t="s">
        <v>1499</v>
      </c>
      <c r="Y323" s="145" t="s">
        <v>1500</v>
      </c>
      <c r="Z323" s="135"/>
      <c r="AA323" s="135"/>
      <c r="AB323" s="135"/>
      <c r="AC323" s="135"/>
      <c r="AD323" s="135"/>
      <c r="AE323" s="135"/>
      <c r="AF323" s="135"/>
      <c r="AG323" s="135" t="s">
        <v>1501</v>
      </c>
      <c r="AH323" s="135"/>
      <c r="AI323" s="135"/>
      <c r="AJ323" s="135"/>
      <c r="AK323" s="135"/>
      <c r="AL323" s="135"/>
      <c r="AM323" s="135"/>
      <c r="AN323" s="135"/>
      <c r="AO323" s="135"/>
      <c r="AP323" s="135"/>
      <c r="AQ323" s="135"/>
      <c r="AR323" s="135"/>
      <c r="AS323" s="135"/>
      <c r="AT323" s="135"/>
      <c r="AU323" s="135"/>
      <c r="AV323" s="135"/>
      <c r="AW323" s="135"/>
      <c r="AX323" s="135"/>
      <c r="AY323" s="135"/>
      <c r="AZ323" s="135"/>
      <c r="BA323" s="135"/>
      <c r="BB323" s="135"/>
      <c r="BC323" s="135"/>
      <c r="BD323" s="135"/>
      <c r="BE323" s="135"/>
      <c r="BF323" s="135"/>
      <c r="BG323" s="135"/>
      <c r="BH323" s="135"/>
    </row>
    <row r="324" spans="1:60" ht="22.5" outlineLevel="2">
      <c r="A324" s="142"/>
      <c r="B324" s="143"/>
      <c r="C324" s="173" t="s">
        <v>282</v>
      </c>
      <c r="D324" s="146"/>
      <c r="E324" s="147">
        <v>1</v>
      </c>
      <c r="F324" s="145"/>
      <c r="G324" s="145"/>
      <c r="H324" s="145"/>
      <c r="I324" s="145"/>
      <c r="J324" s="145"/>
      <c r="K324" s="145"/>
      <c r="L324" s="145"/>
      <c r="M324" s="145"/>
      <c r="N324" s="144"/>
      <c r="O324" s="144"/>
      <c r="P324" s="144"/>
      <c r="Q324" s="144"/>
      <c r="R324" s="145"/>
      <c r="S324" s="145"/>
      <c r="T324" s="145"/>
      <c r="U324" s="145"/>
      <c r="V324" s="145"/>
      <c r="W324" s="145"/>
      <c r="X324" s="145"/>
      <c r="Y324" s="145"/>
      <c r="Z324" s="135"/>
      <c r="AA324" s="135"/>
      <c r="AB324" s="135"/>
      <c r="AC324" s="135"/>
      <c r="AD324" s="135"/>
      <c r="AE324" s="135"/>
      <c r="AF324" s="135"/>
      <c r="AG324" s="135" t="s">
        <v>1503</v>
      </c>
      <c r="AH324" s="135">
        <v>0</v>
      </c>
      <c r="AI324" s="135"/>
      <c r="AJ324" s="135"/>
      <c r="AK324" s="135"/>
      <c r="AL324" s="135"/>
      <c r="AM324" s="135"/>
      <c r="AN324" s="135"/>
      <c r="AO324" s="135"/>
      <c r="AP324" s="135"/>
      <c r="AQ324" s="135"/>
      <c r="AR324" s="135"/>
      <c r="AS324" s="135"/>
      <c r="AT324" s="135"/>
      <c r="AU324" s="135"/>
      <c r="AV324" s="135"/>
      <c r="AW324" s="135"/>
      <c r="AX324" s="135"/>
      <c r="AY324" s="135"/>
      <c r="AZ324" s="135"/>
      <c r="BA324" s="135"/>
      <c r="BB324" s="135"/>
      <c r="BC324" s="135"/>
      <c r="BD324" s="135"/>
      <c r="BE324" s="135"/>
      <c r="BF324" s="135"/>
      <c r="BG324" s="135"/>
      <c r="BH324" s="135"/>
    </row>
    <row r="325" spans="1:60" ht="22.5" outlineLevel="1">
      <c r="A325" s="156">
        <v>113</v>
      </c>
      <c r="B325" s="157" t="s">
        <v>292</v>
      </c>
      <c r="C325" s="172" t="s">
        <v>293</v>
      </c>
      <c r="D325" s="158" t="s">
        <v>1497</v>
      </c>
      <c r="E325" s="159">
        <v>1</v>
      </c>
      <c r="F325" s="160"/>
      <c r="G325" s="161">
        <f>ROUND(E325*F325,2)</f>
        <v>0</v>
      </c>
      <c r="H325" s="160">
        <v>0</v>
      </c>
      <c r="I325" s="161">
        <f>ROUND(E325*H325,2)</f>
        <v>0</v>
      </c>
      <c r="J325" s="160">
        <v>145900</v>
      </c>
      <c r="K325" s="161">
        <f>ROUND(E325*J325,2)</f>
        <v>145900</v>
      </c>
      <c r="L325" s="161">
        <v>12</v>
      </c>
      <c r="M325" s="161">
        <f>G325*(1+L325/100)</f>
        <v>0</v>
      </c>
      <c r="N325" s="159">
        <v>0</v>
      </c>
      <c r="O325" s="159">
        <f>ROUND(E325*N325,2)</f>
        <v>0</v>
      </c>
      <c r="P325" s="159">
        <v>0</v>
      </c>
      <c r="Q325" s="159">
        <f>ROUND(E325*P325,2)</f>
        <v>0</v>
      </c>
      <c r="R325" s="161"/>
      <c r="S325" s="161" t="s">
        <v>1560</v>
      </c>
      <c r="T325" s="162" t="s">
        <v>1561</v>
      </c>
      <c r="U325" s="145">
        <v>0</v>
      </c>
      <c r="V325" s="145">
        <f>ROUND(E325*U325,2)</f>
        <v>0</v>
      </c>
      <c r="W325" s="145"/>
      <c r="X325" s="145" t="s">
        <v>1499</v>
      </c>
      <c r="Y325" s="145" t="s">
        <v>1500</v>
      </c>
      <c r="Z325" s="135"/>
      <c r="AA325" s="135"/>
      <c r="AB325" s="135"/>
      <c r="AC325" s="135"/>
      <c r="AD325" s="135"/>
      <c r="AE325" s="135"/>
      <c r="AF325" s="135"/>
      <c r="AG325" s="135" t="s">
        <v>1501</v>
      </c>
      <c r="AH325" s="135"/>
      <c r="AI325" s="135"/>
      <c r="AJ325" s="135"/>
      <c r="AK325" s="135"/>
      <c r="AL325" s="135"/>
      <c r="AM325" s="135"/>
      <c r="AN325" s="135"/>
      <c r="AO325" s="135"/>
      <c r="AP325" s="135"/>
      <c r="AQ325" s="135"/>
      <c r="AR325" s="135"/>
      <c r="AS325" s="135"/>
      <c r="AT325" s="135"/>
      <c r="AU325" s="135"/>
      <c r="AV325" s="135"/>
      <c r="AW325" s="135"/>
      <c r="AX325" s="135"/>
      <c r="AY325" s="135"/>
      <c r="AZ325" s="135"/>
      <c r="BA325" s="135"/>
      <c r="BB325" s="135"/>
      <c r="BC325" s="135"/>
      <c r="BD325" s="135"/>
      <c r="BE325" s="135"/>
      <c r="BF325" s="135"/>
      <c r="BG325" s="135"/>
      <c r="BH325" s="135"/>
    </row>
    <row r="326" spans="1:60" ht="22.5" outlineLevel="2">
      <c r="A326" s="142"/>
      <c r="B326" s="143"/>
      <c r="C326" s="173" t="s">
        <v>282</v>
      </c>
      <c r="D326" s="146"/>
      <c r="E326" s="147">
        <v>1</v>
      </c>
      <c r="F326" s="145"/>
      <c r="G326" s="145"/>
      <c r="H326" s="145"/>
      <c r="I326" s="145"/>
      <c r="J326" s="145"/>
      <c r="K326" s="145"/>
      <c r="L326" s="145"/>
      <c r="M326" s="145"/>
      <c r="N326" s="144"/>
      <c r="O326" s="144"/>
      <c r="P326" s="144"/>
      <c r="Q326" s="144"/>
      <c r="R326" s="145"/>
      <c r="S326" s="145"/>
      <c r="T326" s="145"/>
      <c r="U326" s="145"/>
      <c r="V326" s="145"/>
      <c r="W326" s="145"/>
      <c r="X326" s="145"/>
      <c r="Y326" s="145"/>
      <c r="Z326" s="135"/>
      <c r="AA326" s="135"/>
      <c r="AB326" s="135"/>
      <c r="AC326" s="135"/>
      <c r="AD326" s="135"/>
      <c r="AE326" s="135"/>
      <c r="AF326" s="135"/>
      <c r="AG326" s="135" t="s">
        <v>1503</v>
      </c>
      <c r="AH326" s="135">
        <v>0</v>
      </c>
      <c r="AI326" s="135"/>
      <c r="AJ326" s="135"/>
      <c r="AK326" s="135"/>
      <c r="AL326" s="135"/>
      <c r="AM326" s="135"/>
      <c r="AN326" s="135"/>
      <c r="AO326" s="135"/>
      <c r="AP326" s="135"/>
      <c r="AQ326" s="135"/>
      <c r="AR326" s="135"/>
      <c r="AS326" s="135"/>
      <c r="AT326" s="135"/>
      <c r="AU326" s="135"/>
      <c r="AV326" s="135"/>
      <c r="AW326" s="135"/>
      <c r="AX326" s="135"/>
      <c r="AY326" s="135"/>
      <c r="AZ326" s="135"/>
      <c r="BA326" s="135"/>
      <c r="BB326" s="135"/>
      <c r="BC326" s="135"/>
      <c r="BD326" s="135"/>
      <c r="BE326" s="135"/>
      <c r="BF326" s="135"/>
      <c r="BG326" s="135"/>
      <c r="BH326" s="135"/>
    </row>
    <row r="327" spans="1:60" ht="22.5" outlineLevel="1">
      <c r="A327" s="156">
        <v>114</v>
      </c>
      <c r="B327" s="157" t="s">
        <v>294</v>
      </c>
      <c r="C327" s="172" t="s">
        <v>295</v>
      </c>
      <c r="D327" s="158" t="s">
        <v>1497</v>
      </c>
      <c r="E327" s="159">
        <v>1</v>
      </c>
      <c r="F327" s="160"/>
      <c r="G327" s="161">
        <f>ROUND(E327*F327,2)</f>
        <v>0</v>
      </c>
      <c r="H327" s="160">
        <v>0</v>
      </c>
      <c r="I327" s="161">
        <f>ROUND(E327*H327,2)</f>
        <v>0</v>
      </c>
      <c r="J327" s="160">
        <v>1960</v>
      </c>
      <c r="K327" s="161">
        <f>ROUND(E327*J327,2)</f>
        <v>1960</v>
      </c>
      <c r="L327" s="161">
        <v>12</v>
      </c>
      <c r="M327" s="161">
        <f>G327*(1+L327/100)</f>
        <v>0</v>
      </c>
      <c r="N327" s="159">
        <v>0</v>
      </c>
      <c r="O327" s="159">
        <f>ROUND(E327*N327,2)</f>
        <v>0</v>
      </c>
      <c r="P327" s="159">
        <v>0</v>
      </c>
      <c r="Q327" s="159">
        <f>ROUND(E327*P327,2)</f>
        <v>0</v>
      </c>
      <c r="R327" s="161"/>
      <c r="S327" s="161" t="s">
        <v>1560</v>
      </c>
      <c r="T327" s="162" t="s">
        <v>1561</v>
      </c>
      <c r="U327" s="145">
        <v>0</v>
      </c>
      <c r="V327" s="145">
        <f>ROUND(E327*U327,2)</f>
        <v>0</v>
      </c>
      <c r="W327" s="145"/>
      <c r="X327" s="145" t="s">
        <v>1499</v>
      </c>
      <c r="Y327" s="145" t="s">
        <v>1500</v>
      </c>
      <c r="Z327" s="135"/>
      <c r="AA327" s="135"/>
      <c r="AB327" s="135"/>
      <c r="AC327" s="135"/>
      <c r="AD327" s="135"/>
      <c r="AE327" s="135"/>
      <c r="AF327" s="135"/>
      <c r="AG327" s="135" t="s">
        <v>1501</v>
      </c>
      <c r="AH327" s="135"/>
      <c r="AI327" s="135"/>
      <c r="AJ327" s="135"/>
      <c r="AK327" s="135"/>
      <c r="AL327" s="135"/>
      <c r="AM327" s="135"/>
      <c r="AN327" s="135"/>
      <c r="AO327" s="135"/>
      <c r="AP327" s="135"/>
      <c r="AQ327" s="135"/>
      <c r="AR327" s="135"/>
      <c r="AS327" s="135"/>
      <c r="AT327" s="135"/>
      <c r="AU327" s="135"/>
      <c r="AV327" s="135"/>
      <c r="AW327" s="135"/>
      <c r="AX327" s="135"/>
      <c r="AY327" s="135"/>
      <c r="AZ327" s="135"/>
      <c r="BA327" s="135"/>
      <c r="BB327" s="135"/>
      <c r="BC327" s="135"/>
      <c r="BD327" s="135"/>
      <c r="BE327" s="135"/>
      <c r="BF327" s="135"/>
      <c r="BG327" s="135"/>
      <c r="BH327" s="135"/>
    </row>
    <row r="328" spans="1:60" ht="22.5" outlineLevel="2">
      <c r="A328" s="142"/>
      <c r="B328" s="143"/>
      <c r="C328" s="173" t="s">
        <v>282</v>
      </c>
      <c r="D328" s="146"/>
      <c r="E328" s="147">
        <v>1</v>
      </c>
      <c r="F328" s="145"/>
      <c r="G328" s="145"/>
      <c r="H328" s="145"/>
      <c r="I328" s="145"/>
      <c r="J328" s="145"/>
      <c r="K328" s="145"/>
      <c r="L328" s="145"/>
      <c r="M328" s="145"/>
      <c r="N328" s="144"/>
      <c r="O328" s="144"/>
      <c r="P328" s="144"/>
      <c r="Q328" s="144"/>
      <c r="R328" s="145"/>
      <c r="S328" s="145"/>
      <c r="T328" s="145"/>
      <c r="U328" s="145"/>
      <c r="V328" s="145"/>
      <c r="W328" s="145"/>
      <c r="X328" s="145"/>
      <c r="Y328" s="145"/>
      <c r="Z328" s="135"/>
      <c r="AA328" s="135"/>
      <c r="AB328" s="135"/>
      <c r="AC328" s="135"/>
      <c r="AD328" s="135"/>
      <c r="AE328" s="135"/>
      <c r="AF328" s="135"/>
      <c r="AG328" s="135" t="s">
        <v>1503</v>
      </c>
      <c r="AH328" s="135">
        <v>0</v>
      </c>
      <c r="AI328" s="135"/>
      <c r="AJ328" s="135"/>
      <c r="AK328" s="135"/>
      <c r="AL328" s="135"/>
      <c r="AM328" s="135"/>
      <c r="AN328" s="135"/>
      <c r="AO328" s="135"/>
      <c r="AP328" s="135"/>
      <c r="AQ328" s="135"/>
      <c r="AR328" s="135"/>
      <c r="AS328" s="135"/>
      <c r="AT328" s="135"/>
      <c r="AU328" s="135"/>
      <c r="AV328" s="135"/>
      <c r="AW328" s="135"/>
      <c r="AX328" s="135"/>
      <c r="AY328" s="135"/>
      <c r="AZ328" s="135"/>
      <c r="BA328" s="135"/>
      <c r="BB328" s="135"/>
      <c r="BC328" s="135"/>
      <c r="BD328" s="135"/>
      <c r="BE328" s="135"/>
      <c r="BF328" s="135"/>
      <c r="BG328" s="135"/>
      <c r="BH328" s="135"/>
    </row>
    <row r="329" spans="1:60" ht="22.5" outlineLevel="1">
      <c r="A329" s="156">
        <v>115</v>
      </c>
      <c r="B329" s="157" t="s">
        <v>296</v>
      </c>
      <c r="C329" s="172" t="s">
        <v>297</v>
      </c>
      <c r="D329" s="158" t="s">
        <v>1497</v>
      </c>
      <c r="E329" s="159">
        <v>1</v>
      </c>
      <c r="F329" s="160"/>
      <c r="G329" s="161">
        <f>ROUND(E329*F329,2)</f>
        <v>0</v>
      </c>
      <c r="H329" s="160">
        <v>0</v>
      </c>
      <c r="I329" s="161">
        <f>ROUND(E329*H329,2)</f>
        <v>0</v>
      </c>
      <c r="J329" s="160">
        <v>1270</v>
      </c>
      <c r="K329" s="161">
        <f>ROUND(E329*J329,2)</f>
        <v>1270</v>
      </c>
      <c r="L329" s="161">
        <v>12</v>
      </c>
      <c r="M329" s="161">
        <f>G329*(1+L329/100)</f>
        <v>0</v>
      </c>
      <c r="N329" s="159">
        <v>0</v>
      </c>
      <c r="O329" s="159">
        <f>ROUND(E329*N329,2)</f>
        <v>0</v>
      </c>
      <c r="P329" s="159">
        <v>0</v>
      </c>
      <c r="Q329" s="159">
        <f>ROUND(E329*P329,2)</f>
        <v>0</v>
      </c>
      <c r="R329" s="161"/>
      <c r="S329" s="161" t="s">
        <v>1560</v>
      </c>
      <c r="T329" s="162" t="s">
        <v>1561</v>
      </c>
      <c r="U329" s="145">
        <v>0</v>
      </c>
      <c r="V329" s="145">
        <f>ROUND(E329*U329,2)</f>
        <v>0</v>
      </c>
      <c r="W329" s="145"/>
      <c r="X329" s="145" t="s">
        <v>1499</v>
      </c>
      <c r="Y329" s="145" t="s">
        <v>1500</v>
      </c>
      <c r="Z329" s="135"/>
      <c r="AA329" s="135"/>
      <c r="AB329" s="135"/>
      <c r="AC329" s="135"/>
      <c r="AD329" s="135"/>
      <c r="AE329" s="135"/>
      <c r="AF329" s="135"/>
      <c r="AG329" s="135" t="s">
        <v>1501</v>
      </c>
      <c r="AH329" s="135"/>
      <c r="AI329" s="135"/>
      <c r="AJ329" s="135"/>
      <c r="AK329" s="135"/>
      <c r="AL329" s="135"/>
      <c r="AM329" s="135"/>
      <c r="AN329" s="135"/>
      <c r="AO329" s="135"/>
      <c r="AP329" s="135"/>
      <c r="AQ329" s="135"/>
      <c r="AR329" s="135"/>
      <c r="AS329" s="135"/>
      <c r="AT329" s="135"/>
      <c r="AU329" s="135"/>
      <c r="AV329" s="135"/>
      <c r="AW329" s="135"/>
      <c r="AX329" s="135"/>
      <c r="AY329" s="135"/>
      <c r="AZ329" s="135"/>
      <c r="BA329" s="135"/>
      <c r="BB329" s="135"/>
      <c r="BC329" s="135"/>
      <c r="BD329" s="135"/>
      <c r="BE329" s="135"/>
      <c r="BF329" s="135"/>
      <c r="BG329" s="135"/>
      <c r="BH329" s="135"/>
    </row>
    <row r="330" spans="1:60" ht="22.5" outlineLevel="2">
      <c r="A330" s="142"/>
      <c r="B330" s="143"/>
      <c r="C330" s="173" t="s">
        <v>282</v>
      </c>
      <c r="D330" s="146"/>
      <c r="E330" s="147">
        <v>1</v>
      </c>
      <c r="F330" s="145"/>
      <c r="G330" s="145"/>
      <c r="H330" s="145"/>
      <c r="I330" s="145"/>
      <c r="J330" s="145"/>
      <c r="K330" s="145"/>
      <c r="L330" s="145"/>
      <c r="M330" s="145"/>
      <c r="N330" s="144"/>
      <c r="O330" s="144"/>
      <c r="P330" s="144"/>
      <c r="Q330" s="144"/>
      <c r="R330" s="145"/>
      <c r="S330" s="145"/>
      <c r="T330" s="145"/>
      <c r="U330" s="145"/>
      <c r="V330" s="145"/>
      <c r="W330" s="145"/>
      <c r="X330" s="145"/>
      <c r="Y330" s="145"/>
      <c r="Z330" s="135"/>
      <c r="AA330" s="135"/>
      <c r="AB330" s="135"/>
      <c r="AC330" s="135"/>
      <c r="AD330" s="135"/>
      <c r="AE330" s="135"/>
      <c r="AF330" s="135"/>
      <c r="AG330" s="135" t="s">
        <v>1503</v>
      </c>
      <c r="AH330" s="135">
        <v>0</v>
      </c>
      <c r="AI330" s="135"/>
      <c r="AJ330" s="135"/>
      <c r="AK330" s="135"/>
      <c r="AL330" s="135"/>
      <c r="AM330" s="135"/>
      <c r="AN330" s="135"/>
      <c r="AO330" s="135"/>
      <c r="AP330" s="135"/>
      <c r="AQ330" s="135"/>
      <c r="AR330" s="135"/>
      <c r="AS330" s="135"/>
      <c r="AT330" s="135"/>
      <c r="AU330" s="135"/>
      <c r="AV330" s="135"/>
      <c r="AW330" s="135"/>
      <c r="AX330" s="135"/>
      <c r="AY330" s="135"/>
      <c r="AZ330" s="135"/>
      <c r="BA330" s="135"/>
      <c r="BB330" s="135"/>
      <c r="BC330" s="135"/>
      <c r="BD330" s="135"/>
      <c r="BE330" s="135"/>
      <c r="BF330" s="135"/>
      <c r="BG330" s="135"/>
      <c r="BH330" s="135"/>
    </row>
    <row r="331" spans="1:60" ht="22.5" outlineLevel="1">
      <c r="A331" s="156">
        <v>116</v>
      </c>
      <c r="B331" s="157" t="s">
        <v>298</v>
      </c>
      <c r="C331" s="172" t="s">
        <v>299</v>
      </c>
      <c r="D331" s="158" t="s">
        <v>1497</v>
      </c>
      <c r="E331" s="159">
        <v>2</v>
      </c>
      <c r="F331" s="160"/>
      <c r="G331" s="161">
        <f>ROUND(E331*F331,2)</f>
        <v>0</v>
      </c>
      <c r="H331" s="160">
        <v>0</v>
      </c>
      <c r="I331" s="161">
        <f>ROUND(E331*H331,2)</f>
        <v>0</v>
      </c>
      <c r="J331" s="160">
        <v>950</v>
      </c>
      <c r="K331" s="161">
        <f>ROUND(E331*J331,2)</f>
        <v>1900</v>
      </c>
      <c r="L331" s="161">
        <v>12</v>
      </c>
      <c r="M331" s="161">
        <f>G331*(1+L331/100)</f>
        <v>0</v>
      </c>
      <c r="N331" s="159">
        <v>0</v>
      </c>
      <c r="O331" s="159">
        <f>ROUND(E331*N331,2)</f>
        <v>0</v>
      </c>
      <c r="P331" s="159">
        <v>0</v>
      </c>
      <c r="Q331" s="159">
        <f>ROUND(E331*P331,2)</f>
        <v>0</v>
      </c>
      <c r="R331" s="161"/>
      <c r="S331" s="161" t="s">
        <v>1560</v>
      </c>
      <c r="T331" s="162" t="s">
        <v>1561</v>
      </c>
      <c r="U331" s="145">
        <v>0</v>
      </c>
      <c r="V331" s="145">
        <f>ROUND(E331*U331,2)</f>
        <v>0</v>
      </c>
      <c r="W331" s="145"/>
      <c r="X331" s="145" t="s">
        <v>1499</v>
      </c>
      <c r="Y331" s="145" t="s">
        <v>1500</v>
      </c>
      <c r="Z331" s="135"/>
      <c r="AA331" s="135"/>
      <c r="AB331" s="135"/>
      <c r="AC331" s="135"/>
      <c r="AD331" s="135"/>
      <c r="AE331" s="135"/>
      <c r="AF331" s="135"/>
      <c r="AG331" s="135" t="s">
        <v>1501</v>
      </c>
      <c r="AH331" s="135"/>
      <c r="AI331" s="135"/>
      <c r="AJ331" s="135"/>
      <c r="AK331" s="135"/>
      <c r="AL331" s="135"/>
      <c r="AM331" s="135"/>
      <c r="AN331" s="135"/>
      <c r="AO331" s="135"/>
      <c r="AP331" s="135"/>
      <c r="AQ331" s="135"/>
      <c r="AR331" s="135"/>
      <c r="AS331" s="135"/>
      <c r="AT331" s="135"/>
      <c r="AU331" s="135"/>
      <c r="AV331" s="135"/>
      <c r="AW331" s="135"/>
      <c r="AX331" s="135"/>
      <c r="AY331" s="135"/>
      <c r="AZ331" s="135"/>
      <c r="BA331" s="135"/>
      <c r="BB331" s="135"/>
      <c r="BC331" s="135"/>
      <c r="BD331" s="135"/>
      <c r="BE331" s="135"/>
      <c r="BF331" s="135"/>
      <c r="BG331" s="135"/>
      <c r="BH331" s="135"/>
    </row>
    <row r="332" spans="1:60" ht="22.5" outlineLevel="2">
      <c r="A332" s="142"/>
      <c r="B332" s="143"/>
      <c r="C332" s="173" t="s">
        <v>287</v>
      </c>
      <c r="D332" s="146"/>
      <c r="E332" s="147">
        <v>2</v>
      </c>
      <c r="F332" s="145"/>
      <c r="G332" s="145"/>
      <c r="H332" s="145"/>
      <c r="I332" s="145"/>
      <c r="J332" s="145"/>
      <c r="K332" s="145"/>
      <c r="L332" s="145"/>
      <c r="M332" s="145"/>
      <c r="N332" s="144"/>
      <c r="O332" s="144"/>
      <c r="P332" s="144"/>
      <c r="Q332" s="144"/>
      <c r="R332" s="145"/>
      <c r="S332" s="145"/>
      <c r="T332" s="145"/>
      <c r="U332" s="145"/>
      <c r="V332" s="145"/>
      <c r="W332" s="145"/>
      <c r="X332" s="145"/>
      <c r="Y332" s="145"/>
      <c r="Z332" s="135"/>
      <c r="AA332" s="135"/>
      <c r="AB332" s="135"/>
      <c r="AC332" s="135"/>
      <c r="AD332" s="135"/>
      <c r="AE332" s="135"/>
      <c r="AF332" s="135"/>
      <c r="AG332" s="135" t="s">
        <v>1503</v>
      </c>
      <c r="AH332" s="135">
        <v>0</v>
      </c>
      <c r="AI332" s="135"/>
      <c r="AJ332" s="135"/>
      <c r="AK332" s="135"/>
      <c r="AL332" s="135"/>
      <c r="AM332" s="135"/>
      <c r="AN332" s="135"/>
      <c r="AO332" s="135"/>
      <c r="AP332" s="135"/>
      <c r="AQ332" s="135"/>
      <c r="AR332" s="135"/>
      <c r="AS332" s="135"/>
      <c r="AT332" s="135"/>
      <c r="AU332" s="135"/>
      <c r="AV332" s="135"/>
      <c r="AW332" s="135"/>
      <c r="AX332" s="135"/>
      <c r="AY332" s="135"/>
      <c r="AZ332" s="135"/>
      <c r="BA332" s="135"/>
      <c r="BB332" s="135"/>
      <c r="BC332" s="135"/>
      <c r="BD332" s="135"/>
      <c r="BE332" s="135"/>
      <c r="BF332" s="135"/>
      <c r="BG332" s="135"/>
      <c r="BH332" s="135"/>
    </row>
    <row r="333" spans="1:60" ht="22.5" outlineLevel="1">
      <c r="A333" s="156">
        <v>117</v>
      </c>
      <c r="B333" s="157" t="s">
        <v>300</v>
      </c>
      <c r="C333" s="172" t="s">
        <v>301</v>
      </c>
      <c r="D333" s="158" t="s">
        <v>1497</v>
      </c>
      <c r="E333" s="159">
        <v>1</v>
      </c>
      <c r="F333" s="160"/>
      <c r="G333" s="161">
        <f>ROUND(E333*F333,2)</f>
        <v>0</v>
      </c>
      <c r="H333" s="160">
        <v>0</v>
      </c>
      <c r="I333" s="161">
        <f>ROUND(E333*H333,2)</f>
        <v>0</v>
      </c>
      <c r="J333" s="160">
        <v>1820</v>
      </c>
      <c r="K333" s="161">
        <f>ROUND(E333*J333,2)</f>
        <v>1820</v>
      </c>
      <c r="L333" s="161">
        <v>12</v>
      </c>
      <c r="M333" s="161">
        <f>G333*(1+L333/100)</f>
        <v>0</v>
      </c>
      <c r="N333" s="159">
        <v>0</v>
      </c>
      <c r="O333" s="159">
        <f>ROUND(E333*N333,2)</f>
        <v>0</v>
      </c>
      <c r="P333" s="159">
        <v>0</v>
      </c>
      <c r="Q333" s="159">
        <f>ROUND(E333*P333,2)</f>
        <v>0</v>
      </c>
      <c r="R333" s="161"/>
      <c r="S333" s="161" t="s">
        <v>1560</v>
      </c>
      <c r="T333" s="162" t="s">
        <v>1561</v>
      </c>
      <c r="U333" s="145">
        <v>0</v>
      </c>
      <c r="V333" s="145">
        <f>ROUND(E333*U333,2)</f>
        <v>0</v>
      </c>
      <c r="W333" s="145"/>
      <c r="X333" s="145" t="s">
        <v>1499</v>
      </c>
      <c r="Y333" s="145" t="s">
        <v>1500</v>
      </c>
      <c r="Z333" s="135"/>
      <c r="AA333" s="135"/>
      <c r="AB333" s="135"/>
      <c r="AC333" s="135"/>
      <c r="AD333" s="135"/>
      <c r="AE333" s="135"/>
      <c r="AF333" s="135"/>
      <c r="AG333" s="135" t="s">
        <v>1501</v>
      </c>
      <c r="AH333" s="135"/>
      <c r="AI333" s="135"/>
      <c r="AJ333" s="135"/>
      <c r="AK333" s="135"/>
      <c r="AL333" s="135"/>
      <c r="AM333" s="135"/>
      <c r="AN333" s="135"/>
      <c r="AO333" s="135"/>
      <c r="AP333" s="135"/>
      <c r="AQ333" s="135"/>
      <c r="AR333" s="135"/>
      <c r="AS333" s="135"/>
      <c r="AT333" s="135"/>
      <c r="AU333" s="135"/>
      <c r="AV333" s="135"/>
      <c r="AW333" s="135"/>
      <c r="AX333" s="135"/>
      <c r="AY333" s="135"/>
      <c r="AZ333" s="135"/>
      <c r="BA333" s="135"/>
      <c r="BB333" s="135"/>
      <c r="BC333" s="135"/>
      <c r="BD333" s="135"/>
      <c r="BE333" s="135"/>
      <c r="BF333" s="135"/>
      <c r="BG333" s="135"/>
      <c r="BH333" s="135"/>
    </row>
    <row r="334" spans="1:60" ht="22.5" outlineLevel="2">
      <c r="A334" s="142"/>
      <c r="B334" s="143"/>
      <c r="C334" s="173" t="s">
        <v>282</v>
      </c>
      <c r="D334" s="146"/>
      <c r="E334" s="147">
        <v>1</v>
      </c>
      <c r="F334" s="145"/>
      <c r="G334" s="145"/>
      <c r="H334" s="145"/>
      <c r="I334" s="145"/>
      <c r="J334" s="145"/>
      <c r="K334" s="145"/>
      <c r="L334" s="145"/>
      <c r="M334" s="145"/>
      <c r="N334" s="144"/>
      <c r="O334" s="144"/>
      <c r="P334" s="144"/>
      <c r="Q334" s="144"/>
      <c r="R334" s="145"/>
      <c r="S334" s="145"/>
      <c r="T334" s="145"/>
      <c r="U334" s="145"/>
      <c r="V334" s="145"/>
      <c r="W334" s="145"/>
      <c r="X334" s="145"/>
      <c r="Y334" s="145"/>
      <c r="Z334" s="135"/>
      <c r="AA334" s="135"/>
      <c r="AB334" s="135"/>
      <c r="AC334" s="135"/>
      <c r="AD334" s="135"/>
      <c r="AE334" s="135"/>
      <c r="AF334" s="135"/>
      <c r="AG334" s="135" t="s">
        <v>1503</v>
      </c>
      <c r="AH334" s="135">
        <v>0</v>
      </c>
      <c r="AI334" s="135"/>
      <c r="AJ334" s="135"/>
      <c r="AK334" s="135"/>
      <c r="AL334" s="135"/>
      <c r="AM334" s="135"/>
      <c r="AN334" s="135"/>
      <c r="AO334" s="135"/>
      <c r="AP334" s="135"/>
      <c r="AQ334" s="135"/>
      <c r="AR334" s="135"/>
      <c r="AS334" s="135"/>
      <c r="AT334" s="135"/>
      <c r="AU334" s="135"/>
      <c r="AV334" s="135"/>
      <c r="AW334" s="135"/>
      <c r="AX334" s="135"/>
      <c r="AY334" s="135"/>
      <c r="AZ334" s="135"/>
      <c r="BA334" s="135"/>
      <c r="BB334" s="135"/>
      <c r="BC334" s="135"/>
      <c r="BD334" s="135"/>
      <c r="BE334" s="135"/>
      <c r="BF334" s="135"/>
      <c r="BG334" s="135"/>
      <c r="BH334" s="135"/>
    </row>
    <row r="335" spans="1:60" ht="22.5" outlineLevel="1">
      <c r="A335" s="156">
        <v>118</v>
      </c>
      <c r="B335" s="157" t="s">
        <v>302</v>
      </c>
      <c r="C335" s="172" t="s">
        <v>303</v>
      </c>
      <c r="D335" s="158" t="s">
        <v>1497</v>
      </c>
      <c r="E335" s="159">
        <v>1</v>
      </c>
      <c r="F335" s="160"/>
      <c r="G335" s="161">
        <f>ROUND(E335*F335,2)</f>
        <v>0</v>
      </c>
      <c r="H335" s="160">
        <v>0</v>
      </c>
      <c r="I335" s="161">
        <f>ROUND(E335*H335,2)</f>
        <v>0</v>
      </c>
      <c r="J335" s="160">
        <v>1130</v>
      </c>
      <c r="K335" s="161">
        <f>ROUND(E335*J335,2)</f>
        <v>1130</v>
      </c>
      <c r="L335" s="161">
        <v>12</v>
      </c>
      <c r="M335" s="161">
        <f>G335*(1+L335/100)</f>
        <v>0</v>
      </c>
      <c r="N335" s="159">
        <v>0</v>
      </c>
      <c r="O335" s="159">
        <f>ROUND(E335*N335,2)</f>
        <v>0</v>
      </c>
      <c r="P335" s="159">
        <v>0</v>
      </c>
      <c r="Q335" s="159">
        <f>ROUND(E335*P335,2)</f>
        <v>0</v>
      </c>
      <c r="R335" s="161"/>
      <c r="S335" s="161" t="s">
        <v>1560</v>
      </c>
      <c r="T335" s="162" t="s">
        <v>1561</v>
      </c>
      <c r="U335" s="145">
        <v>0</v>
      </c>
      <c r="V335" s="145">
        <f>ROUND(E335*U335,2)</f>
        <v>0</v>
      </c>
      <c r="W335" s="145"/>
      <c r="X335" s="145" t="s">
        <v>1499</v>
      </c>
      <c r="Y335" s="145" t="s">
        <v>1500</v>
      </c>
      <c r="Z335" s="135"/>
      <c r="AA335" s="135"/>
      <c r="AB335" s="135"/>
      <c r="AC335" s="135"/>
      <c r="AD335" s="135"/>
      <c r="AE335" s="135"/>
      <c r="AF335" s="135"/>
      <c r="AG335" s="135" t="s">
        <v>1501</v>
      </c>
      <c r="AH335" s="135"/>
      <c r="AI335" s="135"/>
      <c r="AJ335" s="135"/>
      <c r="AK335" s="135"/>
      <c r="AL335" s="135"/>
      <c r="AM335" s="135"/>
      <c r="AN335" s="135"/>
      <c r="AO335" s="135"/>
      <c r="AP335" s="135"/>
      <c r="AQ335" s="135"/>
      <c r="AR335" s="135"/>
      <c r="AS335" s="135"/>
      <c r="AT335" s="135"/>
      <c r="AU335" s="135"/>
      <c r="AV335" s="135"/>
      <c r="AW335" s="135"/>
      <c r="AX335" s="135"/>
      <c r="AY335" s="135"/>
      <c r="AZ335" s="135"/>
      <c r="BA335" s="135"/>
      <c r="BB335" s="135"/>
      <c r="BC335" s="135"/>
      <c r="BD335" s="135"/>
      <c r="BE335" s="135"/>
      <c r="BF335" s="135"/>
      <c r="BG335" s="135"/>
      <c r="BH335" s="135"/>
    </row>
    <row r="336" spans="1:60" ht="22.5" outlineLevel="2">
      <c r="A336" s="142"/>
      <c r="B336" s="143"/>
      <c r="C336" s="173" t="s">
        <v>282</v>
      </c>
      <c r="D336" s="146"/>
      <c r="E336" s="147">
        <v>1</v>
      </c>
      <c r="F336" s="145"/>
      <c r="G336" s="145"/>
      <c r="H336" s="145"/>
      <c r="I336" s="145"/>
      <c r="J336" s="145"/>
      <c r="K336" s="145"/>
      <c r="L336" s="145"/>
      <c r="M336" s="145"/>
      <c r="N336" s="144"/>
      <c r="O336" s="144"/>
      <c r="P336" s="144"/>
      <c r="Q336" s="144"/>
      <c r="R336" s="145"/>
      <c r="S336" s="145"/>
      <c r="T336" s="145"/>
      <c r="U336" s="145"/>
      <c r="V336" s="145"/>
      <c r="W336" s="145"/>
      <c r="X336" s="145"/>
      <c r="Y336" s="145"/>
      <c r="Z336" s="135"/>
      <c r="AA336" s="135"/>
      <c r="AB336" s="135"/>
      <c r="AC336" s="135"/>
      <c r="AD336" s="135"/>
      <c r="AE336" s="135"/>
      <c r="AF336" s="135"/>
      <c r="AG336" s="135" t="s">
        <v>1503</v>
      </c>
      <c r="AH336" s="135">
        <v>0</v>
      </c>
      <c r="AI336" s="135"/>
      <c r="AJ336" s="135"/>
      <c r="AK336" s="135"/>
      <c r="AL336" s="135"/>
      <c r="AM336" s="135"/>
      <c r="AN336" s="135"/>
      <c r="AO336" s="135"/>
      <c r="AP336" s="135"/>
      <c r="AQ336" s="135"/>
      <c r="AR336" s="135"/>
      <c r="AS336" s="135"/>
      <c r="AT336" s="135"/>
      <c r="AU336" s="135"/>
      <c r="AV336" s="135"/>
      <c r="AW336" s="135"/>
      <c r="AX336" s="135"/>
      <c r="AY336" s="135"/>
      <c r="AZ336" s="135"/>
      <c r="BA336" s="135"/>
      <c r="BB336" s="135"/>
      <c r="BC336" s="135"/>
      <c r="BD336" s="135"/>
      <c r="BE336" s="135"/>
      <c r="BF336" s="135"/>
      <c r="BG336" s="135"/>
      <c r="BH336" s="135"/>
    </row>
    <row r="337" spans="1:60" ht="22.5" outlineLevel="1">
      <c r="A337" s="156">
        <v>119</v>
      </c>
      <c r="B337" s="157" t="s">
        <v>304</v>
      </c>
      <c r="C337" s="172" t="s">
        <v>305</v>
      </c>
      <c r="D337" s="158" t="s">
        <v>1497</v>
      </c>
      <c r="E337" s="159">
        <v>1</v>
      </c>
      <c r="F337" s="160"/>
      <c r="G337" s="161">
        <f>ROUND(E337*F337,2)</f>
        <v>0</v>
      </c>
      <c r="H337" s="160">
        <v>0</v>
      </c>
      <c r="I337" s="161">
        <f>ROUND(E337*H337,2)</f>
        <v>0</v>
      </c>
      <c r="J337" s="160">
        <v>1130</v>
      </c>
      <c r="K337" s="161">
        <f>ROUND(E337*J337,2)</f>
        <v>1130</v>
      </c>
      <c r="L337" s="161">
        <v>12</v>
      </c>
      <c r="M337" s="161">
        <f>G337*(1+L337/100)</f>
        <v>0</v>
      </c>
      <c r="N337" s="159">
        <v>0</v>
      </c>
      <c r="O337" s="159">
        <f>ROUND(E337*N337,2)</f>
        <v>0</v>
      </c>
      <c r="P337" s="159">
        <v>0</v>
      </c>
      <c r="Q337" s="159">
        <f>ROUND(E337*P337,2)</f>
        <v>0</v>
      </c>
      <c r="R337" s="161"/>
      <c r="S337" s="161" t="s">
        <v>1560</v>
      </c>
      <c r="T337" s="162" t="s">
        <v>1561</v>
      </c>
      <c r="U337" s="145">
        <v>0</v>
      </c>
      <c r="V337" s="145">
        <f>ROUND(E337*U337,2)</f>
        <v>0</v>
      </c>
      <c r="W337" s="145"/>
      <c r="X337" s="145" t="s">
        <v>1499</v>
      </c>
      <c r="Y337" s="145" t="s">
        <v>1500</v>
      </c>
      <c r="Z337" s="135"/>
      <c r="AA337" s="135"/>
      <c r="AB337" s="135"/>
      <c r="AC337" s="135"/>
      <c r="AD337" s="135"/>
      <c r="AE337" s="135"/>
      <c r="AF337" s="135"/>
      <c r="AG337" s="135" t="s">
        <v>1501</v>
      </c>
      <c r="AH337" s="135"/>
      <c r="AI337" s="135"/>
      <c r="AJ337" s="135"/>
      <c r="AK337" s="135"/>
      <c r="AL337" s="135"/>
      <c r="AM337" s="135"/>
      <c r="AN337" s="135"/>
      <c r="AO337" s="135"/>
      <c r="AP337" s="135"/>
      <c r="AQ337" s="135"/>
      <c r="AR337" s="135"/>
      <c r="AS337" s="135"/>
      <c r="AT337" s="135"/>
      <c r="AU337" s="135"/>
      <c r="AV337" s="135"/>
      <c r="AW337" s="135"/>
      <c r="AX337" s="135"/>
      <c r="AY337" s="135"/>
      <c r="AZ337" s="135"/>
      <c r="BA337" s="135"/>
      <c r="BB337" s="135"/>
      <c r="BC337" s="135"/>
      <c r="BD337" s="135"/>
      <c r="BE337" s="135"/>
      <c r="BF337" s="135"/>
      <c r="BG337" s="135"/>
      <c r="BH337" s="135"/>
    </row>
    <row r="338" spans="1:60" ht="22.5" outlineLevel="2">
      <c r="A338" s="142"/>
      <c r="B338" s="143"/>
      <c r="C338" s="173" t="s">
        <v>282</v>
      </c>
      <c r="D338" s="146"/>
      <c r="E338" s="147">
        <v>1</v>
      </c>
      <c r="F338" s="145"/>
      <c r="G338" s="145"/>
      <c r="H338" s="145"/>
      <c r="I338" s="145"/>
      <c r="J338" s="145"/>
      <c r="K338" s="145"/>
      <c r="L338" s="145"/>
      <c r="M338" s="145"/>
      <c r="N338" s="144"/>
      <c r="O338" s="144"/>
      <c r="P338" s="144"/>
      <c r="Q338" s="144"/>
      <c r="R338" s="145"/>
      <c r="S338" s="145"/>
      <c r="T338" s="145"/>
      <c r="U338" s="145"/>
      <c r="V338" s="145"/>
      <c r="W338" s="145"/>
      <c r="X338" s="145"/>
      <c r="Y338" s="145"/>
      <c r="Z338" s="135"/>
      <c r="AA338" s="135"/>
      <c r="AB338" s="135"/>
      <c r="AC338" s="135"/>
      <c r="AD338" s="135"/>
      <c r="AE338" s="135"/>
      <c r="AF338" s="135"/>
      <c r="AG338" s="135" t="s">
        <v>1503</v>
      </c>
      <c r="AH338" s="135">
        <v>0</v>
      </c>
      <c r="AI338" s="135"/>
      <c r="AJ338" s="135"/>
      <c r="AK338" s="135"/>
      <c r="AL338" s="135"/>
      <c r="AM338" s="135"/>
      <c r="AN338" s="135"/>
      <c r="AO338" s="135"/>
      <c r="AP338" s="135"/>
      <c r="AQ338" s="135"/>
      <c r="AR338" s="135"/>
      <c r="AS338" s="135"/>
      <c r="AT338" s="135"/>
      <c r="AU338" s="135"/>
      <c r="AV338" s="135"/>
      <c r="AW338" s="135"/>
      <c r="AX338" s="135"/>
      <c r="AY338" s="135"/>
      <c r="AZ338" s="135"/>
      <c r="BA338" s="135"/>
      <c r="BB338" s="135"/>
      <c r="BC338" s="135"/>
      <c r="BD338" s="135"/>
      <c r="BE338" s="135"/>
      <c r="BF338" s="135"/>
      <c r="BG338" s="135"/>
      <c r="BH338" s="135"/>
    </row>
    <row r="339" spans="1:60" ht="22.5" outlineLevel="1">
      <c r="A339" s="156">
        <v>120</v>
      </c>
      <c r="B339" s="157" t="s">
        <v>306</v>
      </c>
      <c r="C339" s="172" t="s">
        <v>307</v>
      </c>
      <c r="D339" s="158" t="s">
        <v>1497</v>
      </c>
      <c r="E339" s="159">
        <v>1</v>
      </c>
      <c r="F339" s="160"/>
      <c r="G339" s="161">
        <f>ROUND(E339*F339,2)</f>
        <v>0</v>
      </c>
      <c r="H339" s="160">
        <v>0</v>
      </c>
      <c r="I339" s="161">
        <f>ROUND(E339*H339,2)</f>
        <v>0</v>
      </c>
      <c r="J339" s="160">
        <v>720</v>
      </c>
      <c r="K339" s="161">
        <f>ROUND(E339*J339,2)</f>
        <v>720</v>
      </c>
      <c r="L339" s="161">
        <v>12</v>
      </c>
      <c r="M339" s="161">
        <f>G339*(1+L339/100)</f>
        <v>0</v>
      </c>
      <c r="N339" s="159">
        <v>0</v>
      </c>
      <c r="O339" s="159">
        <f>ROUND(E339*N339,2)</f>
        <v>0</v>
      </c>
      <c r="P339" s="159">
        <v>0</v>
      </c>
      <c r="Q339" s="159">
        <f>ROUND(E339*P339,2)</f>
        <v>0</v>
      </c>
      <c r="R339" s="161"/>
      <c r="S339" s="161" t="s">
        <v>1560</v>
      </c>
      <c r="T339" s="162" t="s">
        <v>1561</v>
      </c>
      <c r="U339" s="145">
        <v>0</v>
      </c>
      <c r="V339" s="145">
        <f>ROUND(E339*U339,2)</f>
        <v>0</v>
      </c>
      <c r="W339" s="145"/>
      <c r="X339" s="145" t="s">
        <v>1499</v>
      </c>
      <c r="Y339" s="145" t="s">
        <v>1500</v>
      </c>
      <c r="Z339" s="135"/>
      <c r="AA339" s="135"/>
      <c r="AB339" s="135"/>
      <c r="AC339" s="135"/>
      <c r="AD339" s="135"/>
      <c r="AE339" s="135"/>
      <c r="AF339" s="135"/>
      <c r="AG339" s="135" t="s">
        <v>1501</v>
      </c>
      <c r="AH339" s="135"/>
      <c r="AI339" s="135"/>
      <c r="AJ339" s="135"/>
      <c r="AK339" s="135"/>
      <c r="AL339" s="135"/>
      <c r="AM339" s="135"/>
      <c r="AN339" s="135"/>
      <c r="AO339" s="135"/>
      <c r="AP339" s="135"/>
      <c r="AQ339" s="135"/>
      <c r="AR339" s="135"/>
      <c r="AS339" s="135"/>
      <c r="AT339" s="135"/>
      <c r="AU339" s="135"/>
      <c r="AV339" s="135"/>
      <c r="AW339" s="135"/>
      <c r="AX339" s="135"/>
      <c r="AY339" s="135"/>
      <c r="AZ339" s="135"/>
      <c r="BA339" s="135"/>
      <c r="BB339" s="135"/>
      <c r="BC339" s="135"/>
      <c r="BD339" s="135"/>
      <c r="BE339" s="135"/>
      <c r="BF339" s="135"/>
      <c r="BG339" s="135"/>
      <c r="BH339" s="135"/>
    </row>
    <row r="340" spans="1:60" ht="22.5" outlineLevel="2">
      <c r="A340" s="142"/>
      <c r="B340" s="143"/>
      <c r="C340" s="173" t="s">
        <v>282</v>
      </c>
      <c r="D340" s="146"/>
      <c r="E340" s="147">
        <v>1</v>
      </c>
      <c r="F340" s="145"/>
      <c r="G340" s="145"/>
      <c r="H340" s="145"/>
      <c r="I340" s="145"/>
      <c r="J340" s="145"/>
      <c r="K340" s="145"/>
      <c r="L340" s="145"/>
      <c r="M340" s="145"/>
      <c r="N340" s="144"/>
      <c r="O340" s="144"/>
      <c r="P340" s="144"/>
      <c r="Q340" s="144"/>
      <c r="R340" s="145"/>
      <c r="S340" s="145"/>
      <c r="T340" s="145"/>
      <c r="U340" s="145"/>
      <c r="V340" s="145"/>
      <c r="W340" s="145"/>
      <c r="X340" s="145"/>
      <c r="Y340" s="145"/>
      <c r="Z340" s="135"/>
      <c r="AA340" s="135"/>
      <c r="AB340" s="135"/>
      <c r="AC340" s="135"/>
      <c r="AD340" s="135"/>
      <c r="AE340" s="135"/>
      <c r="AF340" s="135"/>
      <c r="AG340" s="135" t="s">
        <v>1503</v>
      </c>
      <c r="AH340" s="135">
        <v>0</v>
      </c>
      <c r="AI340" s="135"/>
      <c r="AJ340" s="135"/>
      <c r="AK340" s="135"/>
      <c r="AL340" s="135"/>
      <c r="AM340" s="135"/>
      <c r="AN340" s="135"/>
      <c r="AO340" s="135"/>
      <c r="AP340" s="135"/>
      <c r="AQ340" s="135"/>
      <c r="AR340" s="135"/>
      <c r="AS340" s="135"/>
      <c r="AT340" s="135"/>
      <c r="AU340" s="135"/>
      <c r="AV340" s="135"/>
      <c r="AW340" s="135"/>
      <c r="AX340" s="135"/>
      <c r="AY340" s="135"/>
      <c r="AZ340" s="135"/>
      <c r="BA340" s="135"/>
      <c r="BB340" s="135"/>
      <c r="BC340" s="135"/>
      <c r="BD340" s="135"/>
      <c r="BE340" s="135"/>
      <c r="BF340" s="135"/>
      <c r="BG340" s="135"/>
      <c r="BH340" s="135"/>
    </row>
    <row r="341" spans="1:60" ht="22.5" outlineLevel="1">
      <c r="A341" s="156">
        <v>121</v>
      </c>
      <c r="B341" s="157" t="s">
        <v>308</v>
      </c>
      <c r="C341" s="172" t="s">
        <v>309</v>
      </c>
      <c r="D341" s="158" t="s">
        <v>1497</v>
      </c>
      <c r="E341" s="159">
        <v>4</v>
      </c>
      <c r="F341" s="160"/>
      <c r="G341" s="161">
        <f>ROUND(E341*F341,2)</f>
        <v>0</v>
      </c>
      <c r="H341" s="160">
        <v>0</v>
      </c>
      <c r="I341" s="161">
        <f>ROUND(E341*H341,2)</f>
        <v>0</v>
      </c>
      <c r="J341" s="160">
        <v>610</v>
      </c>
      <c r="K341" s="161">
        <f>ROUND(E341*J341,2)</f>
        <v>2440</v>
      </c>
      <c r="L341" s="161">
        <v>12</v>
      </c>
      <c r="M341" s="161">
        <f>G341*(1+L341/100)</f>
        <v>0</v>
      </c>
      <c r="N341" s="159">
        <v>0</v>
      </c>
      <c r="O341" s="159">
        <f>ROUND(E341*N341,2)</f>
        <v>0</v>
      </c>
      <c r="P341" s="159">
        <v>0</v>
      </c>
      <c r="Q341" s="159">
        <f>ROUND(E341*P341,2)</f>
        <v>0</v>
      </c>
      <c r="R341" s="161"/>
      <c r="S341" s="161" t="s">
        <v>1560</v>
      </c>
      <c r="T341" s="162" t="s">
        <v>1561</v>
      </c>
      <c r="U341" s="145">
        <v>0</v>
      </c>
      <c r="V341" s="145">
        <f>ROUND(E341*U341,2)</f>
        <v>0</v>
      </c>
      <c r="W341" s="145"/>
      <c r="X341" s="145" t="s">
        <v>1499</v>
      </c>
      <c r="Y341" s="145" t="s">
        <v>1500</v>
      </c>
      <c r="Z341" s="135"/>
      <c r="AA341" s="135"/>
      <c r="AB341" s="135"/>
      <c r="AC341" s="135"/>
      <c r="AD341" s="135"/>
      <c r="AE341" s="135"/>
      <c r="AF341" s="135"/>
      <c r="AG341" s="135" t="s">
        <v>1501</v>
      </c>
      <c r="AH341" s="135"/>
      <c r="AI341" s="135"/>
      <c r="AJ341" s="135"/>
      <c r="AK341" s="135"/>
      <c r="AL341" s="135"/>
      <c r="AM341" s="135"/>
      <c r="AN341" s="135"/>
      <c r="AO341" s="135"/>
      <c r="AP341" s="135"/>
      <c r="AQ341" s="135"/>
      <c r="AR341" s="135"/>
      <c r="AS341" s="135"/>
      <c r="AT341" s="135"/>
      <c r="AU341" s="135"/>
      <c r="AV341" s="135"/>
      <c r="AW341" s="135"/>
      <c r="AX341" s="135"/>
      <c r="AY341" s="135"/>
      <c r="AZ341" s="135"/>
      <c r="BA341" s="135"/>
      <c r="BB341" s="135"/>
      <c r="BC341" s="135"/>
      <c r="BD341" s="135"/>
      <c r="BE341" s="135"/>
      <c r="BF341" s="135"/>
      <c r="BG341" s="135"/>
      <c r="BH341" s="135"/>
    </row>
    <row r="342" spans="1:60" ht="22.5" outlineLevel="2">
      <c r="A342" s="142"/>
      <c r="B342" s="143"/>
      <c r="C342" s="173" t="s">
        <v>279</v>
      </c>
      <c r="D342" s="146"/>
      <c r="E342" s="147">
        <v>4</v>
      </c>
      <c r="F342" s="145"/>
      <c r="G342" s="145"/>
      <c r="H342" s="145"/>
      <c r="I342" s="145"/>
      <c r="J342" s="145"/>
      <c r="K342" s="145"/>
      <c r="L342" s="145"/>
      <c r="M342" s="145"/>
      <c r="N342" s="144"/>
      <c r="O342" s="144"/>
      <c r="P342" s="144"/>
      <c r="Q342" s="144"/>
      <c r="R342" s="145"/>
      <c r="S342" s="145"/>
      <c r="T342" s="145"/>
      <c r="U342" s="145"/>
      <c r="V342" s="145"/>
      <c r="W342" s="145"/>
      <c r="X342" s="145"/>
      <c r="Y342" s="145"/>
      <c r="Z342" s="135"/>
      <c r="AA342" s="135"/>
      <c r="AB342" s="135"/>
      <c r="AC342" s="135"/>
      <c r="AD342" s="135"/>
      <c r="AE342" s="135"/>
      <c r="AF342" s="135"/>
      <c r="AG342" s="135" t="s">
        <v>1503</v>
      </c>
      <c r="AH342" s="135">
        <v>0</v>
      </c>
      <c r="AI342" s="135"/>
      <c r="AJ342" s="135"/>
      <c r="AK342" s="135"/>
      <c r="AL342" s="135"/>
      <c r="AM342" s="135"/>
      <c r="AN342" s="135"/>
      <c r="AO342" s="135"/>
      <c r="AP342" s="135"/>
      <c r="AQ342" s="135"/>
      <c r="AR342" s="135"/>
      <c r="AS342" s="135"/>
      <c r="AT342" s="135"/>
      <c r="AU342" s="135"/>
      <c r="AV342" s="135"/>
      <c r="AW342" s="135"/>
      <c r="AX342" s="135"/>
      <c r="AY342" s="135"/>
      <c r="AZ342" s="135"/>
      <c r="BA342" s="135"/>
      <c r="BB342" s="135"/>
      <c r="BC342" s="135"/>
      <c r="BD342" s="135"/>
      <c r="BE342" s="135"/>
      <c r="BF342" s="135"/>
      <c r="BG342" s="135"/>
      <c r="BH342" s="135"/>
    </row>
    <row r="343" spans="1:60" ht="22.5" outlineLevel="1">
      <c r="A343" s="156">
        <v>122</v>
      </c>
      <c r="B343" s="157" t="s">
        <v>310</v>
      </c>
      <c r="C343" s="172" t="s">
        <v>311</v>
      </c>
      <c r="D343" s="158" t="s">
        <v>1497</v>
      </c>
      <c r="E343" s="159">
        <v>2</v>
      </c>
      <c r="F343" s="160"/>
      <c r="G343" s="161">
        <f>ROUND(E343*F343,2)</f>
        <v>0</v>
      </c>
      <c r="H343" s="160">
        <v>0</v>
      </c>
      <c r="I343" s="161">
        <f>ROUND(E343*H343,2)</f>
        <v>0</v>
      </c>
      <c r="J343" s="160">
        <v>570</v>
      </c>
      <c r="K343" s="161">
        <f>ROUND(E343*J343,2)</f>
        <v>1140</v>
      </c>
      <c r="L343" s="161">
        <v>12</v>
      </c>
      <c r="M343" s="161">
        <f>G343*(1+L343/100)</f>
        <v>0</v>
      </c>
      <c r="N343" s="159">
        <v>0</v>
      </c>
      <c r="O343" s="159">
        <f>ROUND(E343*N343,2)</f>
        <v>0</v>
      </c>
      <c r="P343" s="159">
        <v>0</v>
      </c>
      <c r="Q343" s="159">
        <f>ROUND(E343*P343,2)</f>
        <v>0</v>
      </c>
      <c r="R343" s="161"/>
      <c r="S343" s="161" t="s">
        <v>1560</v>
      </c>
      <c r="T343" s="162" t="s">
        <v>1561</v>
      </c>
      <c r="U343" s="145">
        <v>0</v>
      </c>
      <c r="V343" s="145">
        <f>ROUND(E343*U343,2)</f>
        <v>0</v>
      </c>
      <c r="W343" s="145"/>
      <c r="X343" s="145" t="s">
        <v>1499</v>
      </c>
      <c r="Y343" s="145" t="s">
        <v>1500</v>
      </c>
      <c r="Z343" s="135"/>
      <c r="AA343" s="135"/>
      <c r="AB343" s="135"/>
      <c r="AC343" s="135"/>
      <c r="AD343" s="135"/>
      <c r="AE343" s="135"/>
      <c r="AF343" s="135"/>
      <c r="AG343" s="135" t="s">
        <v>1501</v>
      </c>
      <c r="AH343" s="135"/>
      <c r="AI343" s="135"/>
      <c r="AJ343" s="135"/>
      <c r="AK343" s="135"/>
      <c r="AL343" s="135"/>
      <c r="AM343" s="135"/>
      <c r="AN343" s="135"/>
      <c r="AO343" s="135"/>
      <c r="AP343" s="135"/>
      <c r="AQ343" s="135"/>
      <c r="AR343" s="135"/>
      <c r="AS343" s="135"/>
      <c r="AT343" s="135"/>
      <c r="AU343" s="135"/>
      <c r="AV343" s="135"/>
      <c r="AW343" s="135"/>
      <c r="AX343" s="135"/>
      <c r="AY343" s="135"/>
      <c r="AZ343" s="135"/>
      <c r="BA343" s="135"/>
      <c r="BB343" s="135"/>
      <c r="BC343" s="135"/>
      <c r="BD343" s="135"/>
      <c r="BE343" s="135"/>
      <c r="BF343" s="135"/>
      <c r="BG343" s="135"/>
      <c r="BH343" s="135"/>
    </row>
    <row r="344" spans="1:60" ht="22.5" outlineLevel="2">
      <c r="A344" s="142"/>
      <c r="B344" s="143"/>
      <c r="C344" s="173" t="s">
        <v>287</v>
      </c>
      <c r="D344" s="146"/>
      <c r="E344" s="147">
        <v>2</v>
      </c>
      <c r="F344" s="145"/>
      <c r="G344" s="145"/>
      <c r="H344" s="145"/>
      <c r="I344" s="145"/>
      <c r="J344" s="145"/>
      <c r="K344" s="145"/>
      <c r="L344" s="145"/>
      <c r="M344" s="145"/>
      <c r="N344" s="144"/>
      <c r="O344" s="144"/>
      <c r="P344" s="144"/>
      <c r="Q344" s="144"/>
      <c r="R344" s="145"/>
      <c r="S344" s="145"/>
      <c r="T344" s="145"/>
      <c r="U344" s="145"/>
      <c r="V344" s="145"/>
      <c r="W344" s="145"/>
      <c r="X344" s="145"/>
      <c r="Y344" s="145"/>
      <c r="Z344" s="135"/>
      <c r="AA344" s="135"/>
      <c r="AB344" s="135"/>
      <c r="AC344" s="135"/>
      <c r="AD344" s="135"/>
      <c r="AE344" s="135"/>
      <c r="AF344" s="135"/>
      <c r="AG344" s="135" t="s">
        <v>1503</v>
      </c>
      <c r="AH344" s="135">
        <v>0</v>
      </c>
      <c r="AI344" s="135"/>
      <c r="AJ344" s="135"/>
      <c r="AK344" s="135"/>
      <c r="AL344" s="135"/>
      <c r="AM344" s="135"/>
      <c r="AN344" s="135"/>
      <c r="AO344" s="135"/>
      <c r="AP344" s="135"/>
      <c r="AQ344" s="135"/>
      <c r="AR344" s="135"/>
      <c r="AS344" s="135"/>
      <c r="AT344" s="135"/>
      <c r="AU344" s="135"/>
      <c r="AV344" s="135"/>
      <c r="AW344" s="135"/>
      <c r="AX344" s="135"/>
      <c r="AY344" s="135"/>
      <c r="AZ344" s="135"/>
      <c r="BA344" s="135"/>
      <c r="BB344" s="135"/>
      <c r="BC344" s="135"/>
      <c r="BD344" s="135"/>
      <c r="BE344" s="135"/>
      <c r="BF344" s="135"/>
      <c r="BG344" s="135"/>
      <c r="BH344" s="135"/>
    </row>
    <row r="345" spans="1:60" ht="22.5" outlineLevel="1">
      <c r="A345" s="156">
        <v>123</v>
      </c>
      <c r="B345" s="157" t="s">
        <v>312</v>
      </c>
      <c r="C345" s="172" t="s">
        <v>313</v>
      </c>
      <c r="D345" s="158" t="s">
        <v>1497</v>
      </c>
      <c r="E345" s="159">
        <v>1</v>
      </c>
      <c r="F345" s="160"/>
      <c r="G345" s="161">
        <f>ROUND(E345*F345,2)</f>
        <v>0</v>
      </c>
      <c r="H345" s="160">
        <v>0</v>
      </c>
      <c r="I345" s="161">
        <f>ROUND(E345*H345,2)</f>
        <v>0</v>
      </c>
      <c r="J345" s="160">
        <v>34340</v>
      </c>
      <c r="K345" s="161">
        <f>ROUND(E345*J345,2)</f>
        <v>34340</v>
      </c>
      <c r="L345" s="161">
        <v>12</v>
      </c>
      <c r="M345" s="161">
        <f>G345*(1+L345/100)</f>
        <v>0</v>
      </c>
      <c r="N345" s="159">
        <v>0</v>
      </c>
      <c r="O345" s="159">
        <f>ROUND(E345*N345,2)</f>
        <v>0</v>
      </c>
      <c r="P345" s="159">
        <v>0</v>
      </c>
      <c r="Q345" s="159">
        <f>ROUND(E345*P345,2)</f>
        <v>0</v>
      </c>
      <c r="R345" s="161"/>
      <c r="S345" s="161" t="s">
        <v>1560</v>
      </c>
      <c r="T345" s="162" t="s">
        <v>1561</v>
      </c>
      <c r="U345" s="145">
        <v>0</v>
      </c>
      <c r="V345" s="145">
        <f>ROUND(E345*U345,2)</f>
        <v>0</v>
      </c>
      <c r="W345" s="145"/>
      <c r="X345" s="145" t="s">
        <v>1499</v>
      </c>
      <c r="Y345" s="145" t="s">
        <v>1500</v>
      </c>
      <c r="Z345" s="135"/>
      <c r="AA345" s="135"/>
      <c r="AB345" s="135"/>
      <c r="AC345" s="135"/>
      <c r="AD345" s="135"/>
      <c r="AE345" s="135"/>
      <c r="AF345" s="135"/>
      <c r="AG345" s="135" t="s">
        <v>1501</v>
      </c>
      <c r="AH345" s="135"/>
      <c r="AI345" s="135"/>
      <c r="AJ345" s="135"/>
      <c r="AK345" s="135"/>
      <c r="AL345" s="135"/>
      <c r="AM345" s="135"/>
      <c r="AN345" s="135"/>
      <c r="AO345" s="135"/>
      <c r="AP345" s="135"/>
      <c r="AQ345" s="135"/>
      <c r="AR345" s="135"/>
      <c r="AS345" s="135"/>
      <c r="AT345" s="135"/>
      <c r="AU345" s="135"/>
      <c r="AV345" s="135"/>
      <c r="AW345" s="135"/>
      <c r="AX345" s="135"/>
      <c r="AY345" s="135"/>
      <c r="AZ345" s="135"/>
      <c r="BA345" s="135"/>
      <c r="BB345" s="135"/>
      <c r="BC345" s="135"/>
      <c r="BD345" s="135"/>
      <c r="BE345" s="135"/>
      <c r="BF345" s="135"/>
      <c r="BG345" s="135"/>
      <c r="BH345" s="135"/>
    </row>
    <row r="346" spans="1:60" ht="22.5" outlineLevel="2">
      <c r="A346" s="142"/>
      <c r="B346" s="143"/>
      <c r="C346" s="173" t="s">
        <v>282</v>
      </c>
      <c r="D346" s="146"/>
      <c r="E346" s="147">
        <v>1</v>
      </c>
      <c r="F346" s="145"/>
      <c r="G346" s="145"/>
      <c r="H346" s="145"/>
      <c r="I346" s="145"/>
      <c r="J346" s="145"/>
      <c r="K346" s="145"/>
      <c r="L346" s="145"/>
      <c r="M346" s="145"/>
      <c r="N346" s="144"/>
      <c r="O346" s="144"/>
      <c r="P346" s="144"/>
      <c r="Q346" s="144"/>
      <c r="R346" s="145"/>
      <c r="S346" s="145"/>
      <c r="T346" s="145"/>
      <c r="U346" s="145"/>
      <c r="V346" s="145"/>
      <c r="W346" s="145"/>
      <c r="X346" s="145"/>
      <c r="Y346" s="145"/>
      <c r="Z346" s="135"/>
      <c r="AA346" s="135"/>
      <c r="AB346" s="135"/>
      <c r="AC346" s="135"/>
      <c r="AD346" s="135"/>
      <c r="AE346" s="135"/>
      <c r="AF346" s="135"/>
      <c r="AG346" s="135" t="s">
        <v>1503</v>
      </c>
      <c r="AH346" s="135">
        <v>0</v>
      </c>
      <c r="AI346" s="135"/>
      <c r="AJ346" s="135"/>
      <c r="AK346" s="135"/>
      <c r="AL346" s="135"/>
      <c r="AM346" s="135"/>
      <c r="AN346" s="135"/>
      <c r="AO346" s="135"/>
      <c r="AP346" s="135"/>
      <c r="AQ346" s="135"/>
      <c r="AR346" s="135"/>
      <c r="AS346" s="135"/>
      <c r="AT346" s="135"/>
      <c r="AU346" s="135"/>
      <c r="AV346" s="135"/>
      <c r="AW346" s="135"/>
      <c r="AX346" s="135"/>
      <c r="AY346" s="135"/>
      <c r="AZ346" s="135"/>
      <c r="BA346" s="135"/>
      <c r="BB346" s="135"/>
      <c r="BC346" s="135"/>
      <c r="BD346" s="135"/>
      <c r="BE346" s="135"/>
      <c r="BF346" s="135"/>
      <c r="BG346" s="135"/>
      <c r="BH346" s="135"/>
    </row>
    <row r="347" spans="1:60" ht="22.5" outlineLevel="1">
      <c r="A347" s="156">
        <v>124</v>
      </c>
      <c r="B347" s="157" t="s">
        <v>314</v>
      </c>
      <c r="C347" s="172" t="s">
        <v>315</v>
      </c>
      <c r="D347" s="158" t="s">
        <v>1497</v>
      </c>
      <c r="E347" s="159">
        <v>1</v>
      </c>
      <c r="F347" s="160"/>
      <c r="G347" s="161">
        <f>ROUND(E347*F347,2)</f>
        <v>0</v>
      </c>
      <c r="H347" s="160">
        <v>0</v>
      </c>
      <c r="I347" s="161">
        <f>ROUND(E347*H347,2)</f>
        <v>0</v>
      </c>
      <c r="J347" s="160">
        <v>36590</v>
      </c>
      <c r="K347" s="161">
        <f>ROUND(E347*J347,2)</f>
        <v>36590</v>
      </c>
      <c r="L347" s="161">
        <v>12</v>
      </c>
      <c r="M347" s="161">
        <f>G347*(1+L347/100)</f>
        <v>0</v>
      </c>
      <c r="N347" s="159">
        <v>0</v>
      </c>
      <c r="O347" s="159">
        <f>ROUND(E347*N347,2)</f>
        <v>0</v>
      </c>
      <c r="P347" s="159">
        <v>0</v>
      </c>
      <c r="Q347" s="159">
        <f>ROUND(E347*P347,2)</f>
        <v>0</v>
      </c>
      <c r="R347" s="161"/>
      <c r="S347" s="161" t="s">
        <v>1560</v>
      </c>
      <c r="T347" s="162" t="s">
        <v>1561</v>
      </c>
      <c r="U347" s="145">
        <v>0</v>
      </c>
      <c r="V347" s="145">
        <f>ROUND(E347*U347,2)</f>
        <v>0</v>
      </c>
      <c r="W347" s="145"/>
      <c r="X347" s="145" t="s">
        <v>1499</v>
      </c>
      <c r="Y347" s="145" t="s">
        <v>1500</v>
      </c>
      <c r="Z347" s="135"/>
      <c r="AA347" s="135"/>
      <c r="AB347" s="135"/>
      <c r="AC347" s="135"/>
      <c r="AD347" s="135"/>
      <c r="AE347" s="135"/>
      <c r="AF347" s="135"/>
      <c r="AG347" s="135" t="s">
        <v>1501</v>
      </c>
      <c r="AH347" s="135"/>
      <c r="AI347" s="135"/>
      <c r="AJ347" s="135"/>
      <c r="AK347" s="135"/>
      <c r="AL347" s="135"/>
      <c r="AM347" s="135"/>
      <c r="AN347" s="135"/>
      <c r="AO347" s="135"/>
      <c r="AP347" s="135"/>
      <c r="AQ347" s="135"/>
      <c r="AR347" s="135"/>
      <c r="AS347" s="135"/>
      <c r="AT347" s="135"/>
      <c r="AU347" s="135"/>
      <c r="AV347" s="135"/>
      <c r="AW347" s="135"/>
      <c r="AX347" s="135"/>
      <c r="AY347" s="135"/>
      <c r="AZ347" s="135"/>
      <c r="BA347" s="135"/>
      <c r="BB347" s="135"/>
      <c r="BC347" s="135"/>
      <c r="BD347" s="135"/>
      <c r="BE347" s="135"/>
      <c r="BF347" s="135"/>
      <c r="BG347" s="135"/>
      <c r="BH347" s="135"/>
    </row>
    <row r="348" spans="1:60" ht="22.5" outlineLevel="2">
      <c r="A348" s="142"/>
      <c r="B348" s="143"/>
      <c r="C348" s="173" t="s">
        <v>282</v>
      </c>
      <c r="D348" s="146"/>
      <c r="E348" s="147">
        <v>1</v>
      </c>
      <c r="F348" s="145"/>
      <c r="G348" s="145"/>
      <c r="H348" s="145"/>
      <c r="I348" s="145"/>
      <c r="J348" s="145"/>
      <c r="K348" s="145"/>
      <c r="L348" s="145"/>
      <c r="M348" s="145"/>
      <c r="N348" s="144"/>
      <c r="O348" s="144"/>
      <c r="P348" s="144"/>
      <c r="Q348" s="144"/>
      <c r="R348" s="145"/>
      <c r="S348" s="145"/>
      <c r="T348" s="145"/>
      <c r="U348" s="145"/>
      <c r="V348" s="145"/>
      <c r="W348" s="145"/>
      <c r="X348" s="145"/>
      <c r="Y348" s="145"/>
      <c r="Z348" s="135"/>
      <c r="AA348" s="135"/>
      <c r="AB348" s="135"/>
      <c r="AC348" s="135"/>
      <c r="AD348" s="135"/>
      <c r="AE348" s="135"/>
      <c r="AF348" s="135"/>
      <c r="AG348" s="135" t="s">
        <v>1503</v>
      </c>
      <c r="AH348" s="135">
        <v>0</v>
      </c>
      <c r="AI348" s="135"/>
      <c r="AJ348" s="135"/>
      <c r="AK348" s="135"/>
      <c r="AL348" s="135"/>
      <c r="AM348" s="135"/>
      <c r="AN348" s="135"/>
      <c r="AO348" s="135"/>
      <c r="AP348" s="135"/>
      <c r="AQ348" s="135"/>
      <c r="AR348" s="135"/>
      <c r="AS348" s="135"/>
      <c r="AT348" s="135"/>
      <c r="AU348" s="135"/>
      <c r="AV348" s="135"/>
      <c r="AW348" s="135"/>
      <c r="AX348" s="135"/>
      <c r="AY348" s="135"/>
      <c r="AZ348" s="135"/>
      <c r="BA348" s="135"/>
      <c r="BB348" s="135"/>
      <c r="BC348" s="135"/>
      <c r="BD348" s="135"/>
      <c r="BE348" s="135"/>
      <c r="BF348" s="135"/>
      <c r="BG348" s="135"/>
      <c r="BH348" s="135"/>
    </row>
    <row r="349" spans="1:60" outlineLevel="1">
      <c r="A349" s="156">
        <v>125</v>
      </c>
      <c r="B349" s="157" t="s">
        <v>316</v>
      </c>
      <c r="C349" s="172" t="s">
        <v>317</v>
      </c>
      <c r="D349" s="158" t="s">
        <v>1497</v>
      </c>
      <c r="E349" s="159">
        <v>1</v>
      </c>
      <c r="F349" s="160"/>
      <c r="G349" s="161">
        <f>ROUND(E349*F349,2)</f>
        <v>0</v>
      </c>
      <c r="H349" s="160">
        <v>0</v>
      </c>
      <c r="I349" s="161">
        <f>ROUND(E349*H349,2)</f>
        <v>0</v>
      </c>
      <c r="J349" s="160">
        <v>5260</v>
      </c>
      <c r="K349" s="161">
        <f>ROUND(E349*J349,2)</f>
        <v>5260</v>
      </c>
      <c r="L349" s="161">
        <v>12</v>
      </c>
      <c r="M349" s="161">
        <f>G349*(1+L349/100)</f>
        <v>0</v>
      </c>
      <c r="N349" s="159">
        <v>0</v>
      </c>
      <c r="O349" s="159">
        <f>ROUND(E349*N349,2)</f>
        <v>0</v>
      </c>
      <c r="P349" s="159">
        <v>0</v>
      </c>
      <c r="Q349" s="159">
        <f>ROUND(E349*P349,2)</f>
        <v>0</v>
      </c>
      <c r="R349" s="161"/>
      <c r="S349" s="161" t="s">
        <v>1560</v>
      </c>
      <c r="T349" s="162" t="s">
        <v>1561</v>
      </c>
      <c r="U349" s="145">
        <v>0</v>
      </c>
      <c r="V349" s="145">
        <f>ROUND(E349*U349,2)</f>
        <v>0</v>
      </c>
      <c r="W349" s="145"/>
      <c r="X349" s="145" t="s">
        <v>1499</v>
      </c>
      <c r="Y349" s="145" t="s">
        <v>1500</v>
      </c>
      <c r="Z349" s="135"/>
      <c r="AA349" s="135"/>
      <c r="AB349" s="135"/>
      <c r="AC349" s="135"/>
      <c r="AD349" s="135"/>
      <c r="AE349" s="135"/>
      <c r="AF349" s="135"/>
      <c r="AG349" s="135" t="s">
        <v>1501</v>
      </c>
      <c r="AH349" s="135"/>
      <c r="AI349" s="135"/>
      <c r="AJ349" s="135"/>
      <c r="AK349" s="135"/>
      <c r="AL349" s="135"/>
      <c r="AM349" s="135"/>
      <c r="AN349" s="135"/>
      <c r="AO349" s="135"/>
      <c r="AP349" s="135"/>
      <c r="AQ349" s="135"/>
      <c r="AR349" s="135"/>
      <c r="AS349" s="135"/>
      <c r="AT349" s="135"/>
      <c r="AU349" s="135"/>
      <c r="AV349" s="135"/>
      <c r="AW349" s="135"/>
      <c r="AX349" s="135"/>
      <c r="AY349" s="135"/>
      <c r="AZ349" s="135"/>
      <c r="BA349" s="135"/>
      <c r="BB349" s="135"/>
      <c r="BC349" s="135"/>
      <c r="BD349" s="135"/>
      <c r="BE349" s="135"/>
      <c r="BF349" s="135"/>
      <c r="BG349" s="135"/>
      <c r="BH349" s="135"/>
    </row>
    <row r="350" spans="1:60" ht="22.5" outlineLevel="2">
      <c r="A350" s="142"/>
      <c r="B350" s="143"/>
      <c r="C350" s="173" t="s">
        <v>282</v>
      </c>
      <c r="D350" s="146"/>
      <c r="E350" s="147">
        <v>1</v>
      </c>
      <c r="F350" s="145"/>
      <c r="G350" s="145"/>
      <c r="H350" s="145"/>
      <c r="I350" s="145"/>
      <c r="J350" s="145"/>
      <c r="K350" s="145"/>
      <c r="L350" s="145"/>
      <c r="M350" s="145"/>
      <c r="N350" s="144"/>
      <c r="O350" s="144"/>
      <c r="P350" s="144"/>
      <c r="Q350" s="144"/>
      <c r="R350" s="145"/>
      <c r="S350" s="145"/>
      <c r="T350" s="145"/>
      <c r="U350" s="145"/>
      <c r="V350" s="145"/>
      <c r="W350" s="145"/>
      <c r="X350" s="145"/>
      <c r="Y350" s="145"/>
      <c r="Z350" s="135"/>
      <c r="AA350" s="135"/>
      <c r="AB350" s="135"/>
      <c r="AC350" s="135"/>
      <c r="AD350" s="135"/>
      <c r="AE350" s="135"/>
      <c r="AF350" s="135"/>
      <c r="AG350" s="135" t="s">
        <v>1503</v>
      </c>
      <c r="AH350" s="135">
        <v>0</v>
      </c>
      <c r="AI350" s="135"/>
      <c r="AJ350" s="135"/>
      <c r="AK350" s="135"/>
      <c r="AL350" s="135"/>
      <c r="AM350" s="135"/>
      <c r="AN350" s="135"/>
      <c r="AO350" s="135"/>
      <c r="AP350" s="135"/>
      <c r="AQ350" s="135"/>
      <c r="AR350" s="135"/>
      <c r="AS350" s="135"/>
      <c r="AT350" s="135"/>
      <c r="AU350" s="135"/>
      <c r="AV350" s="135"/>
      <c r="AW350" s="135"/>
      <c r="AX350" s="135"/>
      <c r="AY350" s="135"/>
      <c r="AZ350" s="135"/>
      <c r="BA350" s="135"/>
      <c r="BB350" s="135"/>
      <c r="BC350" s="135"/>
      <c r="BD350" s="135"/>
      <c r="BE350" s="135"/>
      <c r="BF350" s="135"/>
      <c r="BG350" s="135"/>
      <c r="BH350" s="135"/>
    </row>
    <row r="351" spans="1:60" ht="33.75" outlineLevel="1">
      <c r="A351" s="156">
        <v>126</v>
      </c>
      <c r="B351" s="157" t="s">
        <v>318</v>
      </c>
      <c r="C351" s="172" t="s">
        <v>319</v>
      </c>
      <c r="D351" s="158" t="s">
        <v>1497</v>
      </c>
      <c r="E351" s="159">
        <v>1</v>
      </c>
      <c r="F351" s="160"/>
      <c r="G351" s="161">
        <f>ROUND(E351*F351,2)</f>
        <v>0</v>
      </c>
      <c r="H351" s="160">
        <v>0</v>
      </c>
      <c r="I351" s="161">
        <f>ROUND(E351*H351,2)</f>
        <v>0</v>
      </c>
      <c r="J351" s="160">
        <v>49600</v>
      </c>
      <c r="K351" s="161">
        <f>ROUND(E351*J351,2)</f>
        <v>49600</v>
      </c>
      <c r="L351" s="161">
        <v>12</v>
      </c>
      <c r="M351" s="161">
        <f>G351*(1+L351/100)</f>
        <v>0</v>
      </c>
      <c r="N351" s="159">
        <v>0</v>
      </c>
      <c r="O351" s="159">
        <f>ROUND(E351*N351,2)</f>
        <v>0</v>
      </c>
      <c r="P351" s="159">
        <v>0</v>
      </c>
      <c r="Q351" s="159">
        <f>ROUND(E351*P351,2)</f>
        <v>0</v>
      </c>
      <c r="R351" s="161"/>
      <c r="S351" s="161" t="s">
        <v>1560</v>
      </c>
      <c r="T351" s="162" t="s">
        <v>1561</v>
      </c>
      <c r="U351" s="145">
        <v>0</v>
      </c>
      <c r="V351" s="145">
        <f>ROUND(E351*U351,2)</f>
        <v>0</v>
      </c>
      <c r="W351" s="145"/>
      <c r="X351" s="145" t="s">
        <v>1499</v>
      </c>
      <c r="Y351" s="145" t="s">
        <v>1500</v>
      </c>
      <c r="Z351" s="135"/>
      <c r="AA351" s="135"/>
      <c r="AB351" s="135"/>
      <c r="AC351" s="135"/>
      <c r="AD351" s="135"/>
      <c r="AE351" s="135"/>
      <c r="AF351" s="135"/>
      <c r="AG351" s="135" t="s">
        <v>1501</v>
      </c>
      <c r="AH351" s="135"/>
      <c r="AI351" s="135"/>
      <c r="AJ351" s="135"/>
      <c r="AK351" s="135"/>
      <c r="AL351" s="135"/>
      <c r="AM351" s="135"/>
      <c r="AN351" s="135"/>
      <c r="AO351" s="135"/>
      <c r="AP351" s="135"/>
      <c r="AQ351" s="135"/>
      <c r="AR351" s="135"/>
      <c r="AS351" s="135"/>
      <c r="AT351" s="135"/>
      <c r="AU351" s="135"/>
      <c r="AV351" s="135"/>
      <c r="AW351" s="135"/>
      <c r="AX351" s="135"/>
      <c r="AY351" s="135"/>
      <c r="AZ351" s="135"/>
      <c r="BA351" s="135"/>
      <c r="BB351" s="135"/>
      <c r="BC351" s="135"/>
      <c r="BD351" s="135"/>
      <c r="BE351" s="135"/>
      <c r="BF351" s="135"/>
      <c r="BG351" s="135"/>
      <c r="BH351" s="135"/>
    </row>
    <row r="352" spans="1:60" outlineLevel="2">
      <c r="A352" s="142"/>
      <c r="B352" s="143"/>
      <c r="C352" s="173" t="s">
        <v>320</v>
      </c>
      <c r="D352" s="146"/>
      <c r="E352" s="147">
        <v>1</v>
      </c>
      <c r="F352" s="145"/>
      <c r="G352" s="145"/>
      <c r="H352" s="145"/>
      <c r="I352" s="145"/>
      <c r="J352" s="145"/>
      <c r="K352" s="145"/>
      <c r="L352" s="145"/>
      <c r="M352" s="145"/>
      <c r="N352" s="144"/>
      <c r="O352" s="144"/>
      <c r="P352" s="144"/>
      <c r="Q352" s="144"/>
      <c r="R352" s="145"/>
      <c r="S352" s="145"/>
      <c r="T352" s="145"/>
      <c r="U352" s="145"/>
      <c r="V352" s="145"/>
      <c r="W352" s="145"/>
      <c r="X352" s="145"/>
      <c r="Y352" s="145"/>
      <c r="Z352" s="135"/>
      <c r="AA352" s="135"/>
      <c r="AB352" s="135"/>
      <c r="AC352" s="135"/>
      <c r="AD352" s="135"/>
      <c r="AE352" s="135"/>
      <c r="AF352" s="135"/>
      <c r="AG352" s="135" t="s">
        <v>1503</v>
      </c>
      <c r="AH352" s="135">
        <v>0</v>
      </c>
      <c r="AI352" s="135"/>
      <c r="AJ352" s="135"/>
      <c r="AK352" s="135"/>
      <c r="AL352" s="135"/>
      <c r="AM352" s="135"/>
      <c r="AN352" s="135"/>
      <c r="AO352" s="135"/>
      <c r="AP352" s="135"/>
      <c r="AQ352" s="135"/>
      <c r="AR352" s="135"/>
      <c r="AS352" s="135"/>
      <c r="AT352" s="135"/>
      <c r="AU352" s="135"/>
      <c r="AV352" s="135"/>
      <c r="AW352" s="135"/>
      <c r="AX352" s="135"/>
      <c r="AY352" s="135"/>
      <c r="AZ352" s="135"/>
      <c r="BA352" s="135"/>
      <c r="BB352" s="135"/>
      <c r="BC352" s="135"/>
      <c r="BD352" s="135"/>
      <c r="BE352" s="135"/>
      <c r="BF352" s="135"/>
      <c r="BG352" s="135"/>
      <c r="BH352" s="135"/>
    </row>
    <row r="353" spans="1:60" outlineLevel="1">
      <c r="A353" s="164">
        <v>127</v>
      </c>
      <c r="B353" s="165" t="s">
        <v>321</v>
      </c>
      <c r="C353" s="174" t="s">
        <v>322</v>
      </c>
      <c r="D353" s="166" t="s">
        <v>1371</v>
      </c>
      <c r="E353" s="167">
        <f>(G351+G349+G347+G345+G343+G341+G339+G337+G335+G333+G331+G329+G327+G325+G323+G321+G319+G317+G315+G313+G311+G307+G304+G302+G297+G292)*0.01</f>
        <v>0</v>
      </c>
      <c r="F353" s="168"/>
      <c r="G353" s="169">
        <f t="shared" ref="G353:G359" si="7">ROUND(E353*F353,2)</f>
        <v>0</v>
      </c>
      <c r="H353" s="168">
        <v>0</v>
      </c>
      <c r="I353" s="169">
        <f t="shared" ref="I353:I359" si="8">ROUND(E353*H353,2)</f>
        <v>0</v>
      </c>
      <c r="J353" s="168">
        <v>1.2</v>
      </c>
      <c r="K353" s="169">
        <f t="shared" ref="K353:K359" si="9">ROUND(E353*J353,2)</f>
        <v>0</v>
      </c>
      <c r="L353" s="169">
        <v>12</v>
      </c>
      <c r="M353" s="169">
        <f t="shared" ref="M353:M359" si="10">G353*(1+L353/100)</f>
        <v>0</v>
      </c>
      <c r="N353" s="167">
        <v>0</v>
      </c>
      <c r="O353" s="167">
        <f t="shared" ref="O353:O359" si="11">ROUND(E353*N353,2)</f>
        <v>0</v>
      </c>
      <c r="P353" s="167">
        <v>0</v>
      </c>
      <c r="Q353" s="167">
        <f t="shared" ref="Q353:Q359" si="12">ROUND(E353*P353,2)</f>
        <v>0</v>
      </c>
      <c r="R353" s="169"/>
      <c r="S353" s="169" t="s">
        <v>1498</v>
      </c>
      <c r="T353" s="170" t="s">
        <v>1498</v>
      </c>
      <c r="U353" s="145">
        <v>0</v>
      </c>
      <c r="V353" s="145">
        <f t="shared" ref="V353:V359" si="13">ROUND(E353*U353,2)</f>
        <v>0</v>
      </c>
      <c r="W353" s="145"/>
      <c r="X353" s="145" t="s">
        <v>142</v>
      </c>
      <c r="Y353" s="145" t="s">
        <v>1500</v>
      </c>
      <c r="Z353" s="135"/>
      <c r="AA353" s="135"/>
      <c r="AB353" s="135"/>
      <c r="AC353" s="135"/>
      <c r="AD353" s="135"/>
      <c r="AE353" s="135"/>
      <c r="AF353" s="135"/>
      <c r="AG353" s="135" t="s">
        <v>245</v>
      </c>
      <c r="AH353" s="135"/>
      <c r="AI353" s="135"/>
      <c r="AJ353" s="135"/>
      <c r="AK353" s="135"/>
      <c r="AL353" s="135"/>
      <c r="AM353" s="135"/>
      <c r="AN353" s="135"/>
      <c r="AO353" s="135"/>
      <c r="AP353" s="135"/>
      <c r="AQ353" s="135"/>
      <c r="AR353" s="135"/>
      <c r="AS353" s="135"/>
      <c r="AT353" s="135"/>
      <c r="AU353" s="135"/>
      <c r="AV353" s="135"/>
      <c r="AW353" s="135"/>
      <c r="AX353" s="135"/>
      <c r="AY353" s="135"/>
      <c r="AZ353" s="135"/>
      <c r="BA353" s="135"/>
      <c r="BB353" s="135"/>
      <c r="BC353" s="135"/>
      <c r="BD353" s="135"/>
      <c r="BE353" s="135"/>
      <c r="BF353" s="135"/>
      <c r="BG353" s="135"/>
      <c r="BH353" s="135"/>
    </row>
    <row r="354" spans="1:60" outlineLevel="1">
      <c r="A354" s="164">
        <v>128</v>
      </c>
      <c r="B354" s="165" t="s">
        <v>127</v>
      </c>
      <c r="C354" s="174" t="s">
        <v>128</v>
      </c>
      <c r="D354" s="166" t="s">
        <v>129</v>
      </c>
      <c r="E354" s="167">
        <v>2.5433400000000002</v>
      </c>
      <c r="F354" s="168"/>
      <c r="G354" s="169">
        <f t="shared" si="7"/>
        <v>0</v>
      </c>
      <c r="H354" s="168">
        <v>0</v>
      </c>
      <c r="I354" s="169">
        <f t="shared" si="8"/>
        <v>0</v>
      </c>
      <c r="J354" s="168">
        <v>275.5</v>
      </c>
      <c r="K354" s="169">
        <f t="shared" si="9"/>
        <v>700.69</v>
      </c>
      <c r="L354" s="169">
        <v>12</v>
      </c>
      <c r="M354" s="169">
        <f t="shared" si="10"/>
        <v>0</v>
      </c>
      <c r="N354" s="167">
        <v>0</v>
      </c>
      <c r="O354" s="167">
        <f t="shared" si="11"/>
        <v>0</v>
      </c>
      <c r="P354" s="167">
        <v>0</v>
      </c>
      <c r="Q354" s="167">
        <f t="shared" si="12"/>
        <v>0</v>
      </c>
      <c r="R354" s="169"/>
      <c r="S354" s="169" t="s">
        <v>1498</v>
      </c>
      <c r="T354" s="170" t="s">
        <v>1498</v>
      </c>
      <c r="U354" s="145">
        <v>0.49</v>
      </c>
      <c r="V354" s="145">
        <f t="shared" si="13"/>
        <v>1.25</v>
      </c>
      <c r="W354" s="145"/>
      <c r="X354" s="145" t="s">
        <v>1499</v>
      </c>
      <c r="Y354" s="145" t="s">
        <v>1500</v>
      </c>
      <c r="Z354" s="135"/>
      <c r="AA354" s="135"/>
      <c r="AB354" s="135"/>
      <c r="AC354" s="135"/>
      <c r="AD354" s="135"/>
      <c r="AE354" s="135"/>
      <c r="AF354" s="135"/>
      <c r="AG354" s="135" t="s">
        <v>2</v>
      </c>
      <c r="AH354" s="135"/>
      <c r="AI354" s="135"/>
      <c r="AJ354" s="135"/>
      <c r="AK354" s="135"/>
      <c r="AL354" s="135"/>
      <c r="AM354" s="135"/>
      <c r="AN354" s="135"/>
      <c r="AO354" s="135"/>
      <c r="AP354" s="135"/>
      <c r="AQ354" s="135"/>
      <c r="AR354" s="135"/>
      <c r="AS354" s="135"/>
      <c r="AT354" s="135"/>
      <c r="AU354" s="135"/>
      <c r="AV354" s="135"/>
      <c r="AW354" s="135"/>
      <c r="AX354" s="135"/>
      <c r="AY354" s="135"/>
      <c r="AZ354" s="135"/>
      <c r="BA354" s="135"/>
      <c r="BB354" s="135"/>
      <c r="BC354" s="135"/>
      <c r="BD354" s="135"/>
      <c r="BE354" s="135"/>
      <c r="BF354" s="135"/>
      <c r="BG354" s="135"/>
      <c r="BH354" s="135"/>
    </row>
    <row r="355" spans="1:60" outlineLevel="1">
      <c r="A355" s="164">
        <v>129</v>
      </c>
      <c r="B355" s="165" t="s">
        <v>130</v>
      </c>
      <c r="C355" s="174" t="s">
        <v>131</v>
      </c>
      <c r="D355" s="166" t="s">
        <v>129</v>
      </c>
      <c r="E355" s="167">
        <v>48.323540000000001</v>
      </c>
      <c r="F355" s="168"/>
      <c r="G355" s="169">
        <f t="shared" si="7"/>
        <v>0</v>
      </c>
      <c r="H355" s="168">
        <v>0</v>
      </c>
      <c r="I355" s="169">
        <f t="shared" si="8"/>
        <v>0</v>
      </c>
      <c r="J355" s="168">
        <v>25</v>
      </c>
      <c r="K355" s="169">
        <f t="shared" si="9"/>
        <v>1208.0899999999999</v>
      </c>
      <c r="L355" s="169">
        <v>12</v>
      </c>
      <c r="M355" s="169">
        <f t="shared" si="10"/>
        <v>0</v>
      </c>
      <c r="N355" s="167">
        <v>0</v>
      </c>
      <c r="O355" s="167">
        <f t="shared" si="11"/>
        <v>0</v>
      </c>
      <c r="P355" s="167">
        <v>0</v>
      </c>
      <c r="Q355" s="167">
        <f t="shared" si="12"/>
        <v>0</v>
      </c>
      <c r="R355" s="169"/>
      <c r="S355" s="169" t="s">
        <v>1498</v>
      </c>
      <c r="T355" s="170" t="s">
        <v>1498</v>
      </c>
      <c r="U355" s="145">
        <v>0</v>
      </c>
      <c r="V355" s="145">
        <f t="shared" si="13"/>
        <v>0</v>
      </c>
      <c r="W355" s="145"/>
      <c r="X355" s="145" t="s">
        <v>1499</v>
      </c>
      <c r="Y355" s="145" t="s">
        <v>1500</v>
      </c>
      <c r="Z355" s="135"/>
      <c r="AA355" s="135"/>
      <c r="AB355" s="135"/>
      <c r="AC355" s="135"/>
      <c r="AD355" s="135"/>
      <c r="AE355" s="135"/>
      <c r="AF355" s="135"/>
      <c r="AG355" s="135" t="s">
        <v>2</v>
      </c>
      <c r="AH355" s="135"/>
      <c r="AI355" s="135"/>
      <c r="AJ355" s="135"/>
      <c r="AK355" s="135"/>
      <c r="AL355" s="135"/>
      <c r="AM355" s="135"/>
      <c r="AN355" s="135"/>
      <c r="AO355" s="135"/>
      <c r="AP355" s="135"/>
      <c r="AQ355" s="135"/>
      <c r="AR355" s="135"/>
      <c r="AS355" s="135"/>
      <c r="AT355" s="135"/>
      <c r="AU355" s="135"/>
      <c r="AV355" s="135"/>
      <c r="AW355" s="135"/>
      <c r="AX355" s="135"/>
      <c r="AY355" s="135"/>
      <c r="AZ355" s="135"/>
      <c r="BA355" s="135"/>
      <c r="BB355" s="135"/>
      <c r="BC355" s="135"/>
      <c r="BD355" s="135"/>
      <c r="BE355" s="135"/>
      <c r="BF355" s="135"/>
      <c r="BG355" s="135"/>
      <c r="BH355" s="135"/>
    </row>
    <row r="356" spans="1:60" outlineLevel="1">
      <c r="A356" s="164">
        <v>130</v>
      </c>
      <c r="B356" s="165" t="s">
        <v>132</v>
      </c>
      <c r="C356" s="174" t="s">
        <v>133</v>
      </c>
      <c r="D356" s="166" t="s">
        <v>129</v>
      </c>
      <c r="E356" s="167">
        <v>2.5433400000000002</v>
      </c>
      <c r="F356" s="168"/>
      <c r="G356" s="169">
        <f t="shared" si="7"/>
        <v>0</v>
      </c>
      <c r="H356" s="168">
        <v>0</v>
      </c>
      <c r="I356" s="169">
        <f t="shared" si="8"/>
        <v>0</v>
      </c>
      <c r="J356" s="168">
        <v>391.5</v>
      </c>
      <c r="K356" s="169">
        <f t="shared" si="9"/>
        <v>995.72</v>
      </c>
      <c r="L356" s="169">
        <v>12</v>
      </c>
      <c r="M356" s="169">
        <f t="shared" si="10"/>
        <v>0</v>
      </c>
      <c r="N356" s="167">
        <v>0</v>
      </c>
      <c r="O356" s="167">
        <f t="shared" si="11"/>
        <v>0</v>
      </c>
      <c r="P356" s="167">
        <v>0</v>
      </c>
      <c r="Q356" s="167">
        <f t="shared" si="12"/>
        <v>0</v>
      </c>
      <c r="R356" s="169"/>
      <c r="S356" s="169" t="s">
        <v>1498</v>
      </c>
      <c r="T356" s="170" t="s">
        <v>1498</v>
      </c>
      <c r="U356" s="145">
        <v>0.94199999999999995</v>
      </c>
      <c r="V356" s="145">
        <f t="shared" si="13"/>
        <v>2.4</v>
      </c>
      <c r="W356" s="145"/>
      <c r="X356" s="145" t="s">
        <v>1499</v>
      </c>
      <c r="Y356" s="145" t="s">
        <v>1500</v>
      </c>
      <c r="Z356" s="135"/>
      <c r="AA356" s="135"/>
      <c r="AB356" s="135"/>
      <c r="AC356" s="135"/>
      <c r="AD356" s="135"/>
      <c r="AE356" s="135"/>
      <c r="AF356" s="135"/>
      <c r="AG356" s="135" t="s">
        <v>2</v>
      </c>
      <c r="AH356" s="135"/>
      <c r="AI356" s="135"/>
      <c r="AJ356" s="135"/>
      <c r="AK356" s="135"/>
      <c r="AL356" s="135"/>
      <c r="AM356" s="135"/>
      <c r="AN356" s="135"/>
      <c r="AO356" s="135"/>
      <c r="AP356" s="135"/>
      <c r="AQ356" s="135"/>
      <c r="AR356" s="135"/>
      <c r="AS356" s="135"/>
      <c r="AT356" s="135"/>
      <c r="AU356" s="135"/>
      <c r="AV356" s="135"/>
      <c r="AW356" s="135"/>
      <c r="AX356" s="135"/>
      <c r="AY356" s="135"/>
      <c r="AZ356" s="135"/>
      <c r="BA356" s="135"/>
      <c r="BB356" s="135"/>
      <c r="BC356" s="135"/>
      <c r="BD356" s="135"/>
      <c r="BE356" s="135"/>
      <c r="BF356" s="135"/>
      <c r="BG356" s="135"/>
      <c r="BH356" s="135"/>
    </row>
    <row r="357" spans="1:60" outlineLevel="1">
      <c r="A357" s="164">
        <v>131</v>
      </c>
      <c r="B357" s="165" t="s">
        <v>134</v>
      </c>
      <c r="C357" s="174" t="s">
        <v>135</v>
      </c>
      <c r="D357" s="166" t="s">
        <v>129</v>
      </c>
      <c r="E357" s="167">
        <v>5.0866899999999999</v>
      </c>
      <c r="F357" s="168"/>
      <c r="G357" s="169">
        <f t="shared" si="7"/>
        <v>0</v>
      </c>
      <c r="H357" s="168">
        <v>0</v>
      </c>
      <c r="I357" s="169">
        <f t="shared" si="8"/>
        <v>0</v>
      </c>
      <c r="J357" s="168">
        <v>43.6</v>
      </c>
      <c r="K357" s="169">
        <f t="shared" si="9"/>
        <v>221.78</v>
      </c>
      <c r="L357" s="169">
        <v>12</v>
      </c>
      <c r="M357" s="169">
        <f t="shared" si="10"/>
        <v>0</v>
      </c>
      <c r="N357" s="167">
        <v>0</v>
      </c>
      <c r="O357" s="167">
        <f t="shared" si="11"/>
        <v>0</v>
      </c>
      <c r="P357" s="167">
        <v>0</v>
      </c>
      <c r="Q357" s="167">
        <f t="shared" si="12"/>
        <v>0</v>
      </c>
      <c r="R357" s="169"/>
      <c r="S357" s="169" t="s">
        <v>1498</v>
      </c>
      <c r="T357" s="170" t="s">
        <v>1498</v>
      </c>
      <c r="U357" s="145">
        <v>0.105</v>
      </c>
      <c r="V357" s="145">
        <f t="shared" si="13"/>
        <v>0.53</v>
      </c>
      <c r="W357" s="145"/>
      <c r="X357" s="145" t="s">
        <v>1499</v>
      </c>
      <c r="Y357" s="145" t="s">
        <v>1500</v>
      </c>
      <c r="Z357" s="135"/>
      <c r="AA357" s="135"/>
      <c r="AB357" s="135"/>
      <c r="AC357" s="135"/>
      <c r="AD357" s="135"/>
      <c r="AE357" s="135"/>
      <c r="AF357" s="135"/>
      <c r="AG357" s="135" t="s">
        <v>2</v>
      </c>
      <c r="AH357" s="135"/>
      <c r="AI357" s="135"/>
      <c r="AJ357" s="135"/>
      <c r="AK357" s="135"/>
      <c r="AL357" s="135"/>
      <c r="AM357" s="135"/>
      <c r="AN357" s="135"/>
      <c r="AO357" s="135"/>
      <c r="AP357" s="135"/>
      <c r="AQ357" s="135"/>
      <c r="AR357" s="135"/>
      <c r="AS357" s="135"/>
      <c r="AT357" s="135"/>
      <c r="AU357" s="135"/>
      <c r="AV357" s="135"/>
      <c r="AW357" s="135"/>
      <c r="AX357" s="135"/>
      <c r="AY357" s="135"/>
      <c r="AZ357" s="135"/>
      <c r="BA357" s="135"/>
      <c r="BB357" s="135"/>
      <c r="BC357" s="135"/>
      <c r="BD357" s="135"/>
      <c r="BE357" s="135"/>
      <c r="BF357" s="135"/>
      <c r="BG357" s="135"/>
      <c r="BH357" s="135"/>
    </row>
    <row r="358" spans="1:60" outlineLevel="1">
      <c r="A358" s="164">
        <v>132</v>
      </c>
      <c r="B358" s="165" t="s">
        <v>136</v>
      </c>
      <c r="C358" s="174" t="s">
        <v>137</v>
      </c>
      <c r="D358" s="166" t="s">
        <v>129</v>
      </c>
      <c r="E358" s="167">
        <v>2.5433400000000002</v>
      </c>
      <c r="F358" s="168"/>
      <c r="G358" s="169">
        <f t="shared" si="7"/>
        <v>0</v>
      </c>
      <c r="H358" s="168">
        <v>0</v>
      </c>
      <c r="I358" s="169">
        <f t="shared" si="8"/>
        <v>0</v>
      </c>
      <c r="J358" s="168">
        <v>12.5</v>
      </c>
      <c r="K358" s="169">
        <f t="shared" si="9"/>
        <v>31.79</v>
      </c>
      <c r="L358" s="169">
        <v>12</v>
      </c>
      <c r="M358" s="169">
        <f t="shared" si="10"/>
        <v>0</v>
      </c>
      <c r="N358" s="167">
        <v>0</v>
      </c>
      <c r="O358" s="167">
        <f t="shared" si="11"/>
        <v>0</v>
      </c>
      <c r="P358" s="167">
        <v>0</v>
      </c>
      <c r="Q358" s="167">
        <f t="shared" si="12"/>
        <v>0</v>
      </c>
      <c r="R358" s="169"/>
      <c r="S358" s="169" t="s">
        <v>1498</v>
      </c>
      <c r="T358" s="170" t="s">
        <v>1498</v>
      </c>
      <c r="U358" s="145">
        <v>6.0000000000000001E-3</v>
      </c>
      <c r="V358" s="145">
        <f t="shared" si="13"/>
        <v>0.02</v>
      </c>
      <c r="W358" s="145"/>
      <c r="X358" s="145" t="s">
        <v>1499</v>
      </c>
      <c r="Y358" s="145" t="s">
        <v>1500</v>
      </c>
      <c r="Z358" s="135"/>
      <c r="AA358" s="135"/>
      <c r="AB358" s="135"/>
      <c r="AC358" s="135"/>
      <c r="AD358" s="135"/>
      <c r="AE358" s="135"/>
      <c r="AF358" s="135"/>
      <c r="AG358" s="135" t="s">
        <v>2</v>
      </c>
      <c r="AH358" s="135"/>
      <c r="AI358" s="135"/>
      <c r="AJ358" s="135"/>
      <c r="AK358" s="135"/>
      <c r="AL358" s="135"/>
      <c r="AM358" s="135"/>
      <c r="AN358" s="135"/>
      <c r="AO358" s="135"/>
      <c r="AP358" s="135"/>
      <c r="AQ358" s="135"/>
      <c r="AR358" s="135"/>
      <c r="AS358" s="135"/>
      <c r="AT358" s="135"/>
      <c r="AU358" s="135"/>
      <c r="AV358" s="135"/>
      <c r="AW358" s="135"/>
      <c r="AX358" s="135"/>
      <c r="AY358" s="135"/>
      <c r="AZ358" s="135"/>
      <c r="BA358" s="135"/>
      <c r="BB358" s="135"/>
      <c r="BC358" s="135"/>
      <c r="BD358" s="135"/>
      <c r="BE358" s="135"/>
      <c r="BF358" s="135"/>
      <c r="BG358" s="135"/>
      <c r="BH358" s="135"/>
    </row>
    <row r="359" spans="1:60" outlineLevel="1">
      <c r="A359" s="164">
        <v>133</v>
      </c>
      <c r="B359" s="165" t="s">
        <v>323</v>
      </c>
      <c r="C359" s="174" t="s">
        <v>324</v>
      </c>
      <c r="D359" s="166" t="s">
        <v>129</v>
      </c>
      <c r="E359" s="167">
        <v>2.5433400000000002</v>
      </c>
      <c r="F359" s="168"/>
      <c r="G359" s="169">
        <f t="shared" si="7"/>
        <v>0</v>
      </c>
      <c r="H359" s="168">
        <v>0</v>
      </c>
      <c r="I359" s="169">
        <f t="shared" si="8"/>
        <v>0</v>
      </c>
      <c r="J359" s="168">
        <v>1500</v>
      </c>
      <c r="K359" s="169">
        <f t="shared" si="9"/>
        <v>3815.01</v>
      </c>
      <c r="L359" s="169">
        <v>12</v>
      </c>
      <c r="M359" s="169">
        <f t="shared" si="10"/>
        <v>0</v>
      </c>
      <c r="N359" s="167">
        <v>0</v>
      </c>
      <c r="O359" s="167">
        <f t="shared" si="11"/>
        <v>0</v>
      </c>
      <c r="P359" s="167">
        <v>0</v>
      </c>
      <c r="Q359" s="167">
        <f t="shared" si="12"/>
        <v>0</v>
      </c>
      <c r="R359" s="169"/>
      <c r="S359" s="169" t="s">
        <v>1498</v>
      </c>
      <c r="T359" s="170" t="s">
        <v>1498</v>
      </c>
      <c r="U359" s="145">
        <v>0</v>
      </c>
      <c r="V359" s="145">
        <f t="shared" si="13"/>
        <v>0</v>
      </c>
      <c r="W359" s="145"/>
      <c r="X359" s="145" t="s">
        <v>1499</v>
      </c>
      <c r="Y359" s="145" t="s">
        <v>1500</v>
      </c>
      <c r="Z359" s="135"/>
      <c r="AA359" s="135"/>
      <c r="AB359" s="135"/>
      <c r="AC359" s="135"/>
      <c r="AD359" s="135"/>
      <c r="AE359" s="135"/>
      <c r="AF359" s="135"/>
      <c r="AG359" s="135" t="s">
        <v>2</v>
      </c>
      <c r="AH359" s="135"/>
      <c r="AI359" s="135"/>
      <c r="AJ359" s="135"/>
      <c r="AK359" s="135"/>
      <c r="AL359" s="135"/>
      <c r="AM359" s="135"/>
      <c r="AN359" s="135"/>
      <c r="AO359" s="135"/>
      <c r="AP359" s="135"/>
      <c r="AQ359" s="135"/>
      <c r="AR359" s="135"/>
      <c r="AS359" s="135"/>
      <c r="AT359" s="135"/>
      <c r="AU359" s="135"/>
      <c r="AV359" s="135"/>
      <c r="AW359" s="135"/>
      <c r="AX359" s="135"/>
      <c r="AY359" s="135"/>
      <c r="AZ359" s="135"/>
      <c r="BA359" s="135"/>
      <c r="BB359" s="135"/>
      <c r="BC359" s="135"/>
      <c r="BD359" s="135"/>
      <c r="BE359" s="135"/>
      <c r="BF359" s="135"/>
      <c r="BG359" s="135"/>
      <c r="BH359" s="135"/>
    </row>
    <row r="360" spans="1:60">
      <c r="A360" s="149" t="s">
        <v>1493</v>
      </c>
      <c r="B360" s="150" t="s">
        <v>1451</v>
      </c>
      <c r="C360" s="171" t="s">
        <v>1452</v>
      </c>
      <c r="D360" s="151"/>
      <c r="E360" s="152"/>
      <c r="F360" s="153"/>
      <c r="G360" s="153">
        <f>SUMIF(AG361:AG375,"&lt;&gt;NOR",G361:G375)</f>
        <v>0</v>
      </c>
      <c r="H360" s="153"/>
      <c r="I360" s="153">
        <f>SUM(I361:I375)</f>
        <v>0</v>
      </c>
      <c r="J360" s="153"/>
      <c r="K360" s="153">
        <f>SUM(K361:K375)</f>
        <v>55460</v>
      </c>
      <c r="L360" s="153"/>
      <c r="M360" s="153">
        <f>SUM(M361:M375)</f>
        <v>0</v>
      </c>
      <c r="N360" s="152"/>
      <c r="O360" s="152">
        <f>SUM(O361:O375)</f>
        <v>0</v>
      </c>
      <c r="P360" s="152"/>
      <c r="Q360" s="152">
        <f>SUM(Q361:Q375)</f>
        <v>0</v>
      </c>
      <c r="R360" s="153"/>
      <c r="S360" s="153"/>
      <c r="T360" s="154"/>
      <c r="U360" s="148"/>
      <c r="V360" s="148">
        <f>SUM(V361:V375)</f>
        <v>0</v>
      </c>
      <c r="W360" s="148"/>
      <c r="X360" s="148"/>
      <c r="Y360" s="148"/>
      <c r="AG360" t="s">
        <v>1494</v>
      </c>
    </row>
    <row r="361" spans="1:60" ht="33.75" outlineLevel="1">
      <c r="A361" s="156">
        <v>134</v>
      </c>
      <c r="B361" s="157" t="s">
        <v>325</v>
      </c>
      <c r="C361" s="172" t="s">
        <v>326</v>
      </c>
      <c r="D361" s="158" t="s">
        <v>1497</v>
      </c>
      <c r="E361" s="159">
        <v>1</v>
      </c>
      <c r="F361" s="160"/>
      <c r="G361" s="161">
        <f>ROUND(E361*F361,2)</f>
        <v>0</v>
      </c>
      <c r="H361" s="160">
        <v>0</v>
      </c>
      <c r="I361" s="161">
        <f>ROUND(E361*H361,2)</f>
        <v>0</v>
      </c>
      <c r="J361" s="160">
        <v>9100</v>
      </c>
      <c r="K361" s="161">
        <f>ROUND(E361*J361,2)</f>
        <v>9100</v>
      </c>
      <c r="L361" s="161">
        <v>12</v>
      </c>
      <c r="M361" s="161">
        <f>G361*(1+L361/100)</f>
        <v>0</v>
      </c>
      <c r="N361" s="159">
        <v>0</v>
      </c>
      <c r="O361" s="159">
        <f>ROUND(E361*N361,2)</f>
        <v>0</v>
      </c>
      <c r="P361" s="159">
        <v>0</v>
      </c>
      <c r="Q361" s="159">
        <f>ROUND(E361*P361,2)</f>
        <v>0</v>
      </c>
      <c r="R361" s="161"/>
      <c r="S361" s="161" t="s">
        <v>1560</v>
      </c>
      <c r="T361" s="162" t="s">
        <v>1561</v>
      </c>
      <c r="U361" s="145">
        <v>0</v>
      </c>
      <c r="V361" s="145">
        <f>ROUND(E361*U361,2)</f>
        <v>0</v>
      </c>
      <c r="W361" s="145"/>
      <c r="X361" s="145" t="s">
        <v>1499</v>
      </c>
      <c r="Y361" s="145" t="s">
        <v>1500</v>
      </c>
      <c r="Z361" s="135"/>
      <c r="AA361" s="135"/>
      <c r="AB361" s="135"/>
      <c r="AC361" s="135"/>
      <c r="AD361" s="135"/>
      <c r="AE361" s="135"/>
      <c r="AF361" s="135"/>
      <c r="AG361" s="135" t="s">
        <v>1501</v>
      </c>
      <c r="AH361" s="135"/>
      <c r="AI361" s="135"/>
      <c r="AJ361" s="135"/>
      <c r="AK361" s="135"/>
      <c r="AL361" s="135"/>
      <c r="AM361" s="135"/>
      <c r="AN361" s="135"/>
      <c r="AO361" s="135"/>
      <c r="AP361" s="135"/>
      <c r="AQ361" s="135"/>
      <c r="AR361" s="135"/>
      <c r="AS361" s="135"/>
      <c r="AT361" s="135"/>
      <c r="AU361" s="135"/>
      <c r="AV361" s="135"/>
      <c r="AW361" s="135"/>
      <c r="AX361" s="135"/>
      <c r="AY361" s="135"/>
      <c r="AZ361" s="135"/>
      <c r="BA361" s="135"/>
      <c r="BB361" s="135"/>
      <c r="BC361" s="135"/>
      <c r="BD361" s="135"/>
      <c r="BE361" s="135"/>
      <c r="BF361" s="135"/>
      <c r="BG361" s="135"/>
      <c r="BH361" s="135"/>
    </row>
    <row r="362" spans="1:60" ht="22.5" outlineLevel="2">
      <c r="A362" s="142"/>
      <c r="B362" s="143"/>
      <c r="C362" s="173" t="s">
        <v>327</v>
      </c>
      <c r="D362" s="146"/>
      <c r="E362" s="147">
        <v>1</v>
      </c>
      <c r="F362" s="145"/>
      <c r="G362" s="145"/>
      <c r="H362" s="145"/>
      <c r="I362" s="145"/>
      <c r="J362" s="145"/>
      <c r="K362" s="145"/>
      <c r="L362" s="145"/>
      <c r="M362" s="145"/>
      <c r="N362" s="144"/>
      <c r="O362" s="144"/>
      <c r="P362" s="144"/>
      <c r="Q362" s="144"/>
      <c r="R362" s="145"/>
      <c r="S362" s="145"/>
      <c r="T362" s="145"/>
      <c r="U362" s="145"/>
      <c r="V362" s="145"/>
      <c r="W362" s="145"/>
      <c r="X362" s="145"/>
      <c r="Y362" s="145"/>
      <c r="Z362" s="135"/>
      <c r="AA362" s="135"/>
      <c r="AB362" s="135"/>
      <c r="AC362" s="135"/>
      <c r="AD362" s="135"/>
      <c r="AE362" s="135"/>
      <c r="AF362" s="135"/>
      <c r="AG362" s="135" t="s">
        <v>1503</v>
      </c>
      <c r="AH362" s="135">
        <v>0</v>
      </c>
      <c r="AI362" s="135"/>
      <c r="AJ362" s="135"/>
      <c r="AK362" s="135"/>
      <c r="AL362" s="135"/>
      <c r="AM362" s="135"/>
      <c r="AN362" s="135"/>
      <c r="AO362" s="135"/>
      <c r="AP362" s="135"/>
      <c r="AQ362" s="135"/>
      <c r="AR362" s="135"/>
      <c r="AS362" s="135"/>
      <c r="AT362" s="135"/>
      <c r="AU362" s="135"/>
      <c r="AV362" s="135"/>
      <c r="AW362" s="135"/>
      <c r="AX362" s="135"/>
      <c r="AY362" s="135"/>
      <c r="AZ362" s="135"/>
      <c r="BA362" s="135"/>
      <c r="BB362" s="135"/>
      <c r="BC362" s="135"/>
      <c r="BD362" s="135"/>
      <c r="BE362" s="135"/>
      <c r="BF362" s="135"/>
      <c r="BG362" s="135"/>
      <c r="BH362" s="135"/>
    </row>
    <row r="363" spans="1:60" ht="33.75" outlineLevel="1">
      <c r="A363" s="156">
        <v>135</v>
      </c>
      <c r="B363" s="157" t="s">
        <v>328</v>
      </c>
      <c r="C363" s="172" t="s">
        <v>329</v>
      </c>
      <c r="D363" s="158" t="s">
        <v>1497</v>
      </c>
      <c r="E363" s="159">
        <v>1</v>
      </c>
      <c r="F363" s="160"/>
      <c r="G363" s="161">
        <f>ROUND(E363*F363,2)</f>
        <v>0</v>
      </c>
      <c r="H363" s="160">
        <v>0</v>
      </c>
      <c r="I363" s="161">
        <f>ROUND(E363*H363,2)</f>
        <v>0</v>
      </c>
      <c r="J363" s="160">
        <v>4500</v>
      </c>
      <c r="K363" s="161">
        <f>ROUND(E363*J363,2)</f>
        <v>4500</v>
      </c>
      <c r="L363" s="161">
        <v>12</v>
      </c>
      <c r="M363" s="161">
        <f>G363*(1+L363/100)</f>
        <v>0</v>
      </c>
      <c r="N363" s="159">
        <v>0</v>
      </c>
      <c r="O363" s="159">
        <f>ROUND(E363*N363,2)</f>
        <v>0</v>
      </c>
      <c r="P363" s="159">
        <v>0</v>
      </c>
      <c r="Q363" s="159">
        <f>ROUND(E363*P363,2)</f>
        <v>0</v>
      </c>
      <c r="R363" s="161"/>
      <c r="S363" s="161" t="s">
        <v>1560</v>
      </c>
      <c r="T363" s="162" t="s">
        <v>1561</v>
      </c>
      <c r="U363" s="145">
        <v>0</v>
      </c>
      <c r="V363" s="145">
        <f>ROUND(E363*U363,2)</f>
        <v>0</v>
      </c>
      <c r="W363" s="145"/>
      <c r="X363" s="145" t="s">
        <v>1499</v>
      </c>
      <c r="Y363" s="145" t="s">
        <v>1500</v>
      </c>
      <c r="Z363" s="135"/>
      <c r="AA363" s="135"/>
      <c r="AB363" s="135"/>
      <c r="AC363" s="135"/>
      <c r="AD363" s="135"/>
      <c r="AE363" s="135"/>
      <c r="AF363" s="135"/>
      <c r="AG363" s="135" t="s">
        <v>1501</v>
      </c>
      <c r="AH363" s="135"/>
      <c r="AI363" s="135"/>
      <c r="AJ363" s="135"/>
      <c r="AK363" s="135"/>
      <c r="AL363" s="135"/>
      <c r="AM363" s="135"/>
      <c r="AN363" s="135"/>
      <c r="AO363" s="135"/>
      <c r="AP363" s="135"/>
      <c r="AQ363" s="135"/>
      <c r="AR363" s="135"/>
      <c r="AS363" s="135"/>
      <c r="AT363" s="135"/>
      <c r="AU363" s="135"/>
      <c r="AV363" s="135"/>
      <c r="AW363" s="135"/>
      <c r="AX363" s="135"/>
      <c r="AY363" s="135"/>
      <c r="AZ363" s="135"/>
      <c r="BA363" s="135"/>
      <c r="BB363" s="135"/>
      <c r="BC363" s="135"/>
      <c r="BD363" s="135"/>
      <c r="BE363" s="135"/>
      <c r="BF363" s="135"/>
      <c r="BG363" s="135"/>
      <c r="BH363" s="135"/>
    </row>
    <row r="364" spans="1:60" ht="22.5" outlineLevel="2">
      <c r="A364" s="142"/>
      <c r="B364" s="143"/>
      <c r="C364" s="173" t="s">
        <v>327</v>
      </c>
      <c r="D364" s="146"/>
      <c r="E364" s="147">
        <v>1</v>
      </c>
      <c r="F364" s="145"/>
      <c r="G364" s="145"/>
      <c r="H364" s="145"/>
      <c r="I364" s="145"/>
      <c r="J364" s="145"/>
      <c r="K364" s="145"/>
      <c r="L364" s="145"/>
      <c r="M364" s="145"/>
      <c r="N364" s="144"/>
      <c r="O364" s="144"/>
      <c r="P364" s="144"/>
      <c r="Q364" s="144"/>
      <c r="R364" s="145"/>
      <c r="S364" s="145"/>
      <c r="T364" s="145"/>
      <c r="U364" s="145"/>
      <c r="V364" s="145"/>
      <c r="W364" s="145"/>
      <c r="X364" s="145"/>
      <c r="Y364" s="145"/>
      <c r="Z364" s="135"/>
      <c r="AA364" s="135"/>
      <c r="AB364" s="135"/>
      <c r="AC364" s="135"/>
      <c r="AD364" s="135"/>
      <c r="AE364" s="135"/>
      <c r="AF364" s="135"/>
      <c r="AG364" s="135" t="s">
        <v>1503</v>
      </c>
      <c r="AH364" s="135">
        <v>0</v>
      </c>
      <c r="AI364" s="135"/>
      <c r="AJ364" s="135"/>
      <c r="AK364" s="135"/>
      <c r="AL364" s="135"/>
      <c r="AM364" s="135"/>
      <c r="AN364" s="135"/>
      <c r="AO364" s="135"/>
      <c r="AP364" s="135"/>
      <c r="AQ364" s="135"/>
      <c r="AR364" s="135"/>
      <c r="AS364" s="135"/>
      <c r="AT364" s="135"/>
      <c r="AU364" s="135"/>
      <c r="AV364" s="135"/>
      <c r="AW364" s="135"/>
      <c r="AX364" s="135"/>
      <c r="AY364" s="135"/>
      <c r="AZ364" s="135"/>
      <c r="BA364" s="135"/>
      <c r="BB364" s="135"/>
      <c r="BC364" s="135"/>
      <c r="BD364" s="135"/>
      <c r="BE364" s="135"/>
      <c r="BF364" s="135"/>
      <c r="BG364" s="135"/>
      <c r="BH364" s="135"/>
    </row>
    <row r="365" spans="1:60" outlineLevel="1">
      <c r="A365" s="156">
        <v>136</v>
      </c>
      <c r="B365" s="157" t="s">
        <v>330</v>
      </c>
      <c r="C365" s="172" t="s">
        <v>331</v>
      </c>
      <c r="D365" s="158" t="s">
        <v>1497</v>
      </c>
      <c r="E365" s="159">
        <v>3</v>
      </c>
      <c r="F365" s="160"/>
      <c r="G365" s="161">
        <f>ROUND(E365*F365,2)</f>
        <v>0</v>
      </c>
      <c r="H365" s="160">
        <v>0</v>
      </c>
      <c r="I365" s="161">
        <f>ROUND(E365*H365,2)</f>
        <v>0</v>
      </c>
      <c r="J365" s="160">
        <v>900</v>
      </c>
      <c r="K365" s="161">
        <f>ROUND(E365*J365,2)</f>
        <v>2700</v>
      </c>
      <c r="L365" s="161">
        <v>12</v>
      </c>
      <c r="M365" s="161">
        <f>G365*(1+L365/100)</f>
        <v>0</v>
      </c>
      <c r="N365" s="159">
        <v>0</v>
      </c>
      <c r="O365" s="159">
        <f>ROUND(E365*N365,2)</f>
        <v>0</v>
      </c>
      <c r="P365" s="159">
        <v>0</v>
      </c>
      <c r="Q365" s="159">
        <f>ROUND(E365*P365,2)</f>
        <v>0</v>
      </c>
      <c r="R365" s="161"/>
      <c r="S365" s="161" t="s">
        <v>1560</v>
      </c>
      <c r="T365" s="162" t="s">
        <v>1561</v>
      </c>
      <c r="U365" s="145">
        <v>0</v>
      </c>
      <c r="V365" s="145">
        <f>ROUND(E365*U365,2)</f>
        <v>0</v>
      </c>
      <c r="W365" s="145"/>
      <c r="X365" s="145" t="s">
        <v>1499</v>
      </c>
      <c r="Y365" s="145" t="s">
        <v>1500</v>
      </c>
      <c r="Z365" s="135"/>
      <c r="AA365" s="135"/>
      <c r="AB365" s="135"/>
      <c r="AC365" s="135"/>
      <c r="AD365" s="135"/>
      <c r="AE365" s="135"/>
      <c r="AF365" s="135"/>
      <c r="AG365" s="135" t="s">
        <v>1501</v>
      </c>
      <c r="AH365" s="135"/>
      <c r="AI365" s="135"/>
      <c r="AJ365" s="135"/>
      <c r="AK365" s="135"/>
      <c r="AL365" s="135"/>
      <c r="AM365" s="135"/>
      <c r="AN365" s="135"/>
      <c r="AO365" s="135"/>
      <c r="AP365" s="135"/>
      <c r="AQ365" s="135"/>
      <c r="AR365" s="135"/>
      <c r="AS365" s="135"/>
      <c r="AT365" s="135"/>
      <c r="AU365" s="135"/>
      <c r="AV365" s="135"/>
      <c r="AW365" s="135"/>
      <c r="AX365" s="135"/>
      <c r="AY365" s="135"/>
      <c r="AZ365" s="135"/>
      <c r="BA365" s="135"/>
      <c r="BB365" s="135"/>
      <c r="BC365" s="135"/>
      <c r="BD365" s="135"/>
      <c r="BE365" s="135"/>
      <c r="BF365" s="135"/>
      <c r="BG365" s="135"/>
      <c r="BH365" s="135"/>
    </row>
    <row r="366" spans="1:60" ht="22.5" outlineLevel="2">
      <c r="A366" s="142"/>
      <c r="B366" s="143"/>
      <c r="C366" s="173" t="s">
        <v>332</v>
      </c>
      <c r="D366" s="146"/>
      <c r="E366" s="147">
        <v>3</v>
      </c>
      <c r="F366" s="145"/>
      <c r="G366" s="145"/>
      <c r="H366" s="145"/>
      <c r="I366" s="145"/>
      <c r="J366" s="145"/>
      <c r="K366" s="145"/>
      <c r="L366" s="145"/>
      <c r="M366" s="145"/>
      <c r="N366" s="144"/>
      <c r="O366" s="144"/>
      <c r="P366" s="144"/>
      <c r="Q366" s="144"/>
      <c r="R366" s="145"/>
      <c r="S366" s="145"/>
      <c r="T366" s="145"/>
      <c r="U366" s="145"/>
      <c r="V366" s="145"/>
      <c r="W366" s="145"/>
      <c r="X366" s="145"/>
      <c r="Y366" s="145"/>
      <c r="Z366" s="135"/>
      <c r="AA366" s="135"/>
      <c r="AB366" s="135"/>
      <c r="AC366" s="135"/>
      <c r="AD366" s="135"/>
      <c r="AE366" s="135"/>
      <c r="AF366" s="135"/>
      <c r="AG366" s="135" t="s">
        <v>1503</v>
      </c>
      <c r="AH366" s="135">
        <v>0</v>
      </c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</row>
    <row r="367" spans="1:60" ht="22.5" outlineLevel="1">
      <c r="A367" s="156">
        <v>137</v>
      </c>
      <c r="B367" s="157" t="s">
        <v>333</v>
      </c>
      <c r="C367" s="172" t="s">
        <v>334</v>
      </c>
      <c r="D367" s="158" t="s">
        <v>1548</v>
      </c>
      <c r="E367" s="159">
        <v>18</v>
      </c>
      <c r="F367" s="160"/>
      <c r="G367" s="161">
        <f>ROUND(E367*F367,2)</f>
        <v>0</v>
      </c>
      <c r="H367" s="160">
        <v>0</v>
      </c>
      <c r="I367" s="161">
        <f>ROUND(E367*H367,2)</f>
        <v>0</v>
      </c>
      <c r="J367" s="160">
        <v>550</v>
      </c>
      <c r="K367" s="161">
        <f>ROUND(E367*J367,2)</f>
        <v>9900</v>
      </c>
      <c r="L367" s="161">
        <v>12</v>
      </c>
      <c r="M367" s="161">
        <f>G367*(1+L367/100)</f>
        <v>0</v>
      </c>
      <c r="N367" s="159">
        <v>0</v>
      </c>
      <c r="O367" s="159">
        <f>ROUND(E367*N367,2)</f>
        <v>0</v>
      </c>
      <c r="P367" s="159">
        <v>0</v>
      </c>
      <c r="Q367" s="159">
        <f>ROUND(E367*P367,2)</f>
        <v>0</v>
      </c>
      <c r="R367" s="161"/>
      <c r="S367" s="161" t="s">
        <v>1560</v>
      </c>
      <c r="T367" s="162" t="s">
        <v>1561</v>
      </c>
      <c r="U367" s="145">
        <v>0</v>
      </c>
      <c r="V367" s="145">
        <f>ROUND(E367*U367,2)</f>
        <v>0</v>
      </c>
      <c r="W367" s="145"/>
      <c r="X367" s="145" t="s">
        <v>1499</v>
      </c>
      <c r="Y367" s="145" t="s">
        <v>1500</v>
      </c>
      <c r="Z367" s="135"/>
      <c r="AA367" s="135"/>
      <c r="AB367" s="135"/>
      <c r="AC367" s="135"/>
      <c r="AD367" s="135"/>
      <c r="AE367" s="135"/>
      <c r="AF367" s="135"/>
      <c r="AG367" s="135" t="s">
        <v>1501</v>
      </c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</row>
    <row r="368" spans="1:60" ht="22.5" outlineLevel="2">
      <c r="A368" s="142"/>
      <c r="B368" s="143"/>
      <c r="C368" s="173" t="s">
        <v>335</v>
      </c>
      <c r="D368" s="146"/>
      <c r="E368" s="147">
        <v>18</v>
      </c>
      <c r="F368" s="145"/>
      <c r="G368" s="145"/>
      <c r="H368" s="145"/>
      <c r="I368" s="145"/>
      <c r="J368" s="145"/>
      <c r="K368" s="145"/>
      <c r="L368" s="145"/>
      <c r="M368" s="145"/>
      <c r="N368" s="144"/>
      <c r="O368" s="144"/>
      <c r="P368" s="144"/>
      <c r="Q368" s="144"/>
      <c r="R368" s="145"/>
      <c r="S368" s="145"/>
      <c r="T368" s="145"/>
      <c r="U368" s="145"/>
      <c r="V368" s="145"/>
      <c r="W368" s="145"/>
      <c r="X368" s="145"/>
      <c r="Y368" s="145"/>
      <c r="Z368" s="135"/>
      <c r="AA368" s="135"/>
      <c r="AB368" s="135"/>
      <c r="AC368" s="135"/>
      <c r="AD368" s="135"/>
      <c r="AE368" s="135"/>
      <c r="AF368" s="135"/>
      <c r="AG368" s="135" t="s">
        <v>1503</v>
      </c>
      <c r="AH368" s="135">
        <v>0</v>
      </c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</row>
    <row r="369" spans="1:60" ht="22.5" outlineLevel="1">
      <c r="A369" s="156">
        <v>138</v>
      </c>
      <c r="B369" s="157" t="s">
        <v>336</v>
      </c>
      <c r="C369" s="172" t="s">
        <v>337</v>
      </c>
      <c r="D369" s="158" t="s">
        <v>1497</v>
      </c>
      <c r="E369" s="159">
        <v>6</v>
      </c>
      <c r="F369" s="160"/>
      <c r="G369" s="161">
        <f>ROUND(E369*F369,2)</f>
        <v>0</v>
      </c>
      <c r="H369" s="160">
        <v>0</v>
      </c>
      <c r="I369" s="161">
        <f>ROUND(E369*H369,2)</f>
        <v>0</v>
      </c>
      <c r="J369" s="160">
        <v>520</v>
      </c>
      <c r="K369" s="161">
        <f>ROUND(E369*J369,2)</f>
        <v>3120</v>
      </c>
      <c r="L369" s="161">
        <v>12</v>
      </c>
      <c r="M369" s="161">
        <f>G369*(1+L369/100)</f>
        <v>0</v>
      </c>
      <c r="N369" s="159">
        <v>0</v>
      </c>
      <c r="O369" s="159">
        <f>ROUND(E369*N369,2)</f>
        <v>0</v>
      </c>
      <c r="P369" s="159">
        <v>0</v>
      </c>
      <c r="Q369" s="159">
        <f>ROUND(E369*P369,2)</f>
        <v>0</v>
      </c>
      <c r="R369" s="161"/>
      <c r="S369" s="161" t="s">
        <v>1560</v>
      </c>
      <c r="T369" s="162" t="s">
        <v>1561</v>
      </c>
      <c r="U369" s="145">
        <v>0</v>
      </c>
      <c r="V369" s="145">
        <f>ROUND(E369*U369,2)</f>
        <v>0</v>
      </c>
      <c r="W369" s="145"/>
      <c r="X369" s="145" t="s">
        <v>1499</v>
      </c>
      <c r="Y369" s="145" t="s">
        <v>1500</v>
      </c>
      <c r="Z369" s="135"/>
      <c r="AA369" s="135"/>
      <c r="AB369" s="135"/>
      <c r="AC369" s="135"/>
      <c r="AD369" s="135"/>
      <c r="AE369" s="135"/>
      <c r="AF369" s="135"/>
      <c r="AG369" s="135" t="s">
        <v>1501</v>
      </c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</row>
    <row r="370" spans="1:60" ht="22.5" outlineLevel="2">
      <c r="A370" s="142"/>
      <c r="B370" s="143"/>
      <c r="C370" s="173" t="s">
        <v>338</v>
      </c>
      <c r="D370" s="146"/>
      <c r="E370" s="147">
        <v>6</v>
      </c>
      <c r="F370" s="145"/>
      <c r="G370" s="145"/>
      <c r="H370" s="145"/>
      <c r="I370" s="145"/>
      <c r="J370" s="145"/>
      <c r="K370" s="145"/>
      <c r="L370" s="145"/>
      <c r="M370" s="145"/>
      <c r="N370" s="144"/>
      <c r="O370" s="144"/>
      <c r="P370" s="144"/>
      <c r="Q370" s="144"/>
      <c r="R370" s="145"/>
      <c r="S370" s="145"/>
      <c r="T370" s="145"/>
      <c r="U370" s="145"/>
      <c r="V370" s="145"/>
      <c r="W370" s="145"/>
      <c r="X370" s="145"/>
      <c r="Y370" s="145"/>
      <c r="Z370" s="135"/>
      <c r="AA370" s="135"/>
      <c r="AB370" s="135"/>
      <c r="AC370" s="135"/>
      <c r="AD370" s="135"/>
      <c r="AE370" s="135"/>
      <c r="AF370" s="135"/>
      <c r="AG370" s="135" t="s">
        <v>1503</v>
      </c>
      <c r="AH370" s="135">
        <v>0</v>
      </c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</row>
    <row r="371" spans="1:60" outlineLevel="1">
      <c r="A371" s="156">
        <v>139</v>
      </c>
      <c r="B371" s="157" t="s">
        <v>339</v>
      </c>
      <c r="C371" s="172" t="s">
        <v>340</v>
      </c>
      <c r="D371" s="158" t="s">
        <v>1548</v>
      </c>
      <c r="E371" s="159">
        <v>11</v>
      </c>
      <c r="F371" s="160"/>
      <c r="G371" s="161">
        <f>ROUND(E371*F371,2)</f>
        <v>0</v>
      </c>
      <c r="H371" s="160">
        <v>0</v>
      </c>
      <c r="I371" s="161">
        <f>ROUND(E371*H371,2)</f>
        <v>0</v>
      </c>
      <c r="J371" s="160">
        <v>550</v>
      </c>
      <c r="K371" s="161">
        <f>ROUND(E371*J371,2)</f>
        <v>6050</v>
      </c>
      <c r="L371" s="161">
        <v>12</v>
      </c>
      <c r="M371" s="161">
        <f>G371*(1+L371/100)</f>
        <v>0</v>
      </c>
      <c r="N371" s="159">
        <v>0</v>
      </c>
      <c r="O371" s="159">
        <f>ROUND(E371*N371,2)</f>
        <v>0</v>
      </c>
      <c r="P371" s="159">
        <v>0</v>
      </c>
      <c r="Q371" s="159">
        <f>ROUND(E371*P371,2)</f>
        <v>0</v>
      </c>
      <c r="R371" s="161"/>
      <c r="S371" s="161" t="s">
        <v>1560</v>
      </c>
      <c r="T371" s="162" t="s">
        <v>1561</v>
      </c>
      <c r="U371" s="145">
        <v>0</v>
      </c>
      <c r="V371" s="145">
        <f>ROUND(E371*U371,2)</f>
        <v>0</v>
      </c>
      <c r="W371" s="145"/>
      <c r="X371" s="145" t="s">
        <v>1499</v>
      </c>
      <c r="Y371" s="145" t="s">
        <v>1500</v>
      </c>
      <c r="Z371" s="135"/>
      <c r="AA371" s="135"/>
      <c r="AB371" s="135"/>
      <c r="AC371" s="135"/>
      <c r="AD371" s="135"/>
      <c r="AE371" s="135"/>
      <c r="AF371" s="135"/>
      <c r="AG371" s="135" t="s">
        <v>1501</v>
      </c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/>
      <c r="BC371" s="135"/>
      <c r="BD371" s="135"/>
      <c r="BE371" s="135"/>
      <c r="BF371" s="135"/>
      <c r="BG371" s="135"/>
      <c r="BH371" s="135"/>
    </row>
    <row r="372" spans="1:60" ht="22.5" outlineLevel="2">
      <c r="A372" s="142"/>
      <c r="B372" s="143"/>
      <c r="C372" s="173" t="s">
        <v>341</v>
      </c>
      <c r="D372" s="146"/>
      <c r="E372" s="147">
        <v>11</v>
      </c>
      <c r="F372" s="145"/>
      <c r="G372" s="145"/>
      <c r="H372" s="145"/>
      <c r="I372" s="145"/>
      <c r="J372" s="145"/>
      <c r="K372" s="145"/>
      <c r="L372" s="145"/>
      <c r="M372" s="145"/>
      <c r="N372" s="144"/>
      <c r="O372" s="144"/>
      <c r="P372" s="144"/>
      <c r="Q372" s="144"/>
      <c r="R372" s="145"/>
      <c r="S372" s="145"/>
      <c r="T372" s="145"/>
      <c r="U372" s="145"/>
      <c r="V372" s="145"/>
      <c r="W372" s="145"/>
      <c r="X372" s="145"/>
      <c r="Y372" s="145"/>
      <c r="Z372" s="135"/>
      <c r="AA372" s="135"/>
      <c r="AB372" s="135"/>
      <c r="AC372" s="135"/>
      <c r="AD372" s="135"/>
      <c r="AE372" s="135"/>
      <c r="AF372" s="135"/>
      <c r="AG372" s="135" t="s">
        <v>1503</v>
      </c>
      <c r="AH372" s="135">
        <v>0</v>
      </c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</row>
    <row r="373" spans="1:60" ht="22.5" outlineLevel="1">
      <c r="A373" s="156">
        <v>140</v>
      </c>
      <c r="B373" s="157" t="s">
        <v>342</v>
      </c>
      <c r="C373" s="172" t="s">
        <v>343</v>
      </c>
      <c r="D373" s="158" t="s">
        <v>1548</v>
      </c>
      <c r="E373" s="159">
        <v>41</v>
      </c>
      <c r="F373" s="160"/>
      <c r="G373" s="161">
        <f>ROUND(E373*F373,2)</f>
        <v>0</v>
      </c>
      <c r="H373" s="160">
        <v>0</v>
      </c>
      <c r="I373" s="161">
        <f>ROUND(E373*H373,2)</f>
        <v>0</v>
      </c>
      <c r="J373" s="160">
        <v>490</v>
      </c>
      <c r="K373" s="161">
        <f>ROUND(E373*J373,2)</f>
        <v>20090</v>
      </c>
      <c r="L373" s="161">
        <v>12</v>
      </c>
      <c r="M373" s="161">
        <f>G373*(1+L373/100)</f>
        <v>0</v>
      </c>
      <c r="N373" s="159">
        <v>0</v>
      </c>
      <c r="O373" s="159">
        <f>ROUND(E373*N373,2)</f>
        <v>0</v>
      </c>
      <c r="P373" s="159">
        <v>0</v>
      </c>
      <c r="Q373" s="159">
        <f>ROUND(E373*P373,2)</f>
        <v>0</v>
      </c>
      <c r="R373" s="161"/>
      <c r="S373" s="161" t="s">
        <v>1560</v>
      </c>
      <c r="T373" s="162" t="s">
        <v>1561</v>
      </c>
      <c r="U373" s="145">
        <v>0</v>
      </c>
      <c r="V373" s="145">
        <f>ROUND(E373*U373,2)</f>
        <v>0</v>
      </c>
      <c r="W373" s="145"/>
      <c r="X373" s="145" t="s">
        <v>1499</v>
      </c>
      <c r="Y373" s="145" t="s">
        <v>1500</v>
      </c>
      <c r="Z373" s="135"/>
      <c r="AA373" s="135"/>
      <c r="AB373" s="135"/>
      <c r="AC373" s="135"/>
      <c r="AD373" s="135"/>
      <c r="AE373" s="135"/>
      <c r="AF373" s="135"/>
      <c r="AG373" s="135" t="s">
        <v>1501</v>
      </c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</row>
    <row r="374" spans="1:60" ht="22.5" outlineLevel="2">
      <c r="A374" s="142"/>
      <c r="B374" s="143"/>
      <c r="C374" s="173" t="s">
        <v>344</v>
      </c>
      <c r="D374" s="146"/>
      <c r="E374" s="147">
        <v>41</v>
      </c>
      <c r="F374" s="145"/>
      <c r="G374" s="145"/>
      <c r="H374" s="145"/>
      <c r="I374" s="145"/>
      <c r="J374" s="145"/>
      <c r="K374" s="145"/>
      <c r="L374" s="145"/>
      <c r="M374" s="145"/>
      <c r="N374" s="144"/>
      <c r="O374" s="144"/>
      <c r="P374" s="144"/>
      <c r="Q374" s="144"/>
      <c r="R374" s="145"/>
      <c r="S374" s="145"/>
      <c r="T374" s="145"/>
      <c r="U374" s="145"/>
      <c r="V374" s="145"/>
      <c r="W374" s="145"/>
      <c r="X374" s="145"/>
      <c r="Y374" s="145"/>
      <c r="Z374" s="135"/>
      <c r="AA374" s="135"/>
      <c r="AB374" s="135"/>
      <c r="AC374" s="135"/>
      <c r="AD374" s="135"/>
      <c r="AE374" s="135"/>
      <c r="AF374" s="135"/>
      <c r="AG374" s="135" t="s">
        <v>1503</v>
      </c>
      <c r="AH374" s="135">
        <v>0</v>
      </c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</row>
    <row r="375" spans="1:60" outlineLevel="1">
      <c r="A375" s="164">
        <v>141</v>
      </c>
      <c r="B375" s="165" t="s">
        <v>345</v>
      </c>
      <c r="C375" s="174" t="s">
        <v>346</v>
      </c>
      <c r="D375" s="166" t="s">
        <v>1371</v>
      </c>
      <c r="E375" s="167">
        <f>(G373+G371+G369+G367+G365+G363+G361)*0.01</f>
        <v>0</v>
      </c>
      <c r="F375" s="168"/>
      <c r="G375" s="169">
        <f>ROUND(E375*F375,2)</f>
        <v>0</v>
      </c>
      <c r="H375" s="168">
        <v>0</v>
      </c>
      <c r="I375" s="169">
        <f>ROUND(E375*H375,2)</f>
        <v>0</v>
      </c>
      <c r="J375" s="168">
        <v>2.1</v>
      </c>
      <c r="K375" s="169">
        <f>ROUND(E375*J375,2)</f>
        <v>0</v>
      </c>
      <c r="L375" s="169">
        <v>12</v>
      </c>
      <c r="M375" s="169">
        <f>G375*(1+L375/100)</f>
        <v>0</v>
      </c>
      <c r="N375" s="167">
        <v>0</v>
      </c>
      <c r="O375" s="167">
        <f>ROUND(E375*N375,2)</f>
        <v>0</v>
      </c>
      <c r="P375" s="167">
        <v>0</v>
      </c>
      <c r="Q375" s="167">
        <f>ROUND(E375*P375,2)</f>
        <v>0</v>
      </c>
      <c r="R375" s="169"/>
      <c r="S375" s="169" t="s">
        <v>1498</v>
      </c>
      <c r="T375" s="170" t="s">
        <v>1498</v>
      </c>
      <c r="U375" s="145">
        <v>0</v>
      </c>
      <c r="V375" s="145">
        <f>ROUND(E375*U375,2)</f>
        <v>0</v>
      </c>
      <c r="W375" s="145"/>
      <c r="X375" s="145" t="s">
        <v>142</v>
      </c>
      <c r="Y375" s="145" t="s">
        <v>1500</v>
      </c>
      <c r="Z375" s="135"/>
      <c r="AA375" s="135"/>
      <c r="AB375" s="135"/>
      <c r="AC375" s="135"/>
      <c r="AD375" s="135"/>
      <c r="AE375" s="135"/>
      <c r="AF375" s="135"/>
      <c r="AG375" s="135" t="s">
        <v>245</v>
      </c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</row>
    <row r="376" spans="1:60">
      <c r="A376" s="149" t="s">
        <v>1493</v>
      </c>
      <c r="B376" s="150" t="s">
        <v>1453</v>
      </c>
      <c r="C376" s="171" t="s">
        <v>1454</v>
      </c>
      <c r="D376" s="151"/>
      <c r="E376" s="152"/>
      <c r="F376" s="153"/>
      <c r="G376" s="153">
        <f>SUMIF(AG377:AG389,"&lt;&gt;NOR",G377:G389)</f>
        <v>0</v>
      </c>
      <c r="H376" s="153"/>
      <c r="I376" s="153">
        <f>SUM(I377:I389)</f>
        <v>1653.43</v>
      </c>
      <c r="J376" s="153"/>
      <c r="K376" s="153">
        <f>SUM(K377:K389)</f>
        <v>6924.0999999999995</v>
      </c>
      <c r="L376" s="153"/>
      <c r="M376" s="153">
        <f>SUM(M377:M389)</f>
        <v>0</v>
      </c>
      <c r="N376" s="152"/>
      <c r="O376" s="152">
        <f>SUM(O377:O389)</f>
        <v>0.15</v>
      </c>
      <c r="P376" s="152"/>
      <c r="Q376" s="152">
        <f>SUM(Q377:Q389)</f>
        <v>0</v>
      </c>
      <c r="R376" s="153"/>
      <c r="S376" s="153"/>
      <c r="T376" s="154"/>
      <c r="U376" s="148"/>
      <c r="V376" s="148">
        <f>SUM(V377:V389)</f>
        <v>7.1899999999999995</v>
      </c>
      <c r="W376" s="148"/>
      <c r="X376" s="148"/>
      <c r="Y376" s="148"/>
      <c r="AG376" t="s">
        <v>1494</v>
      </c>
    </row>
    <row r="377" spans="1:60" ht="22.5" outlineLevel="1">
      <c r="A377" s="156">
        <v>142</v>
      </c>
      <c r="B377" s="157" t="s">
        <v>347</v>
      </c>
      <c r="C377" s="172" t="s">
        <v>348</v>
      </c>
      <c r="D377" s="158" t="s">
        <v>1517</v>
      </c>
      <c r="E377" s="159">
        <v>5.65</v>
      </c>
      <c r="F377" s="160"/>
      <c r="G377" s="161">
        <f>ROUND(E377*F377,2)</f>
        <v>0</v>
      </c>
      <c r="H377" s="160">
        <v>0</v>
      </c>
      <c r="I377" s="161">
        <f>ROUND(E377*H377,2)</f>
        <v>0</v>
      </c>
      <c r="J377" s="160">
        <v>8.1</v>
      </c>
      <c r="K377" s="161">
        <f>ROUND(E377*J377,2)</f>
        <v>45.77</v>
      </c>
      <c r="L377" s="161">
        <v>12</v>
      </c>
      <c r="M377" s="161">
        <f>G377*(1+L377/100)</f>
        <v>0</v>
      </c>
      <c r="N377" s="159">
        <v>0</v>
      </c>
      <c r="O377" s="159">
        <f>ROUND(E377*N377,2)</f>
        <v>0</v>
      </c>
      <c r="P377" s="159">
        <v>0</v>
      </c>
      <c r="Q377" s="159">
        <f>ROUND(E377*P377,2)</f>
        <v>0</v>
      </c>
      <c r="R377" s="161"/>
      <c r="S377" s="161" t="s">
        <v>1498</v>
      </c>
      <c r="T377" s="162" t="s">
        <v>1498</v>
      </c>
      <c r="U377" s="145">
        <v>1.6E-2</v>
      </c>
      <c r="V377" s="145">
        <f>ROUND(E377*U377,2)</f>
        <v>0.09</v>
      </c>
      <c r="W377" s="145"/>
      <c r="X377" s="145" t="s">
        <v>1499</v>
      </c>
      <c r="Y377" s="145" t="s">
        <v>1500</v>
      </c>
      <c r="Z377" s="135"/>
      <c r="AA377" s="135"/>
      <c r="AB377" s="135"/>
      <c r="AC377" s="135"/>
      <c r="AD377" s="135"/>
      <c r="AE377" s="135"/>
      <c r="AF377" s="135"/>
      <c r="AG377" s="135" t="s">
        <v>22</v>
      </c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</row>
    <row r="378" spans="1:60" outlineLevel="2">
      <c r="A378" s="142"/>
      <c r="B378" s="143"/>
      <c r="C378" s="173" t="s">
        <v>349</v>
      </c>
      <c r="D378" s="146"/>
      <c r="E378" s="147">
        <v>5.65</v>
      </c>
      <c r="F378" s="145"/>
      <c r="G378" s="145"/>
      <c r="H378" s="145"/>
      <c r="I378" s="145"/>
      <c r="J378" s="145"/>
      <c r="K378" s="145"/>
      <c r="L378" s="145"/>
      <c r="M378" s="145"/>
      <c r="N378" s="144"/>
      <c r="O378" s="144"/>
      <c r="P378" s="144"/>
      <c r="Q378" s="144"/>
      <c r="R378" s="145"/>
      <c r="S378" s="145"/>
      <c r="T378" s="145"/>
      <c r="U378" s="145"/>
      <c r="V378" s="145"/>
      <c r="W378" s="145"/>
      <c r="X378" s="145"/>
      <c r="Y378" s="145"/>
      <c r="Z378" s="135"/>
      <c r="AA378" s="135"/>
      <c r="AB378" s="135"/>
      <c r="AC378" s="135"/>
      <c r="AD378" s="135"/>
      <c r="AE378" s="135"/>
      <c r="AF378" s="135"/>
      <c r="AG378" s="135" t="s">
        <v>1503</v>
      </c>
      <c r="AH378" s="135">
        <v>0</v>
      </c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</row>
    <row r="379" spans="1:60" outlineLevel="1">
      <c r="A379" s="156">
        <v>143</v>
      </c>
      <c r="B379" s="157" t="s">
        <v>350</v>
      </c>
      <c r="C379" s="172" t="s">
        <v>351</v>
      </c>
      <c r="D379" s="158" t="s">
        <v>1517</v>
      </c>
      <c r="E379" s="159">
        <v>5.65</v>
      </c>
      <c r="F379" s="160"/>
      <c r="G379" s="161">
        <f>ROUND(E379*F379,2)</f>
        <v>0</v>
      </c>
      <c r="H379" s="160">
        <v>25.7</v>
      </c>
      <c r="I379" s="161">
        <f>ROUND(E379*H379,2)</f>
        <v>145.21</v>
      </c>
      <c r="J379" s="160">
        <v>28.7</v>
      </c>
      <c r="K379" s="161">
        <f>ROUND(E379*J379,2)</f>
        <v>162.16</v>
      </c>
      <c r="L379" s="161">
        <v>12</v>
      </c>
      <c r="M379" s="161">
        <f>G379*(1+L379/100)</f>
        <v>0</v>
      </c>
      <c r="N379" s="159">
        <v>2.1000000000000001E-4</v>
      </c>
      <c r="O379" s="159">
        <f>ROUND(E379*N379,2)</f>
        <v>0</v>
      </c>
      <c r="P379" s="159">
        <v>0</v>
      </c>
      <c r="Q379" s="159">
        <f>ROUND(E379*P379,2)</f>
        <v>0</v>
      </c>
      <c r="R379" s="161"/>
      <c r="S379" s="161" t="s">
        <v>1498</v>
      </c>
      <c r="T379" s="162" t="s">
        <v>1498</v>
      </c>
      <c r="U379" s="145">
        <v>0.05</v>
      </c>
      <c r="V379" s="145">
        <f>ROUND(E379*U379,2)</f>
        <v>0.28000000000000003</v>
      </c>
      <c r="W379" s="145"/>
      <c r="X379" s="145" t="s">
        <v>1499</v>
      </c>
      <c r="Y379" s="145" t="s">
        <v>1500</v>
      </c>
      <c r="Z379" s="135"/>
      <c r="AA379" s="135"/>
      <c r="AB379" s="135"/>
      <c r="AC379" s="135"/>
      <c r="AD379" s="135"/>
      <c r="AE379" s="135"/>
      <c r="AF379" s="135"/>
      <c r="AG379" s="135" t="s">
        <v>22</v>
      </c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</row>
    <row r="380" spans="1:60" outlineLevel="2">
      <c r="A380" s="142"/>
      <c r="B380" s="143"/>
      <c r="C380" s="173" t="s">
        <v>349</v>
      </c>
      <c r="D380" s="146"/>
      <c r="E380" s="147">
        <v>5.65</v>
      </c>
      <c r="F380" s="145"/>
      <c r="G380" s="145"/>
      <c r="H380" s="145"/>
      <c r="I380" s="145"/>
      <c r="J380" s="145"/>
      <c r="K380" s="145"/>
      <c r="L380" s="145"/>
      <c r="M380" s="145"/>
      <c r="N380" s="144"/>
      <c r="O380" s="144"/>
      <c r="P380" s="144"/>
      <c r="Q380" s="144"/>
      <c r="R380" s="145"/>
      <c r="S380" s="145"/>
      <c r="T380" s="145"/>
      <c r="U380" s="145"/>
      <c r="V380" s="145"/>
      <c r="W380" s="145"/>
      <c r="X380" s="145"/>
      <c r="Y380" s="145"/>
      <c r="Z380" s="135"/>
      <c r="AA380" s="135"/>
      <c r="AB380" s="135"/>
      <c r="AC380" s="135"/>
      <c r="AD380" s="135"/>
      <c r="AE380" s="135"/>
      <c r="AF380" s="135"/>
      <c r="AG380" s="135" t="s">
        <v>1503</v>
      </c>
      <c r="AH380" s="135">
        <v>0</v>
      </c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  <c r="BE380" s="135"/>
      <c r="BF380" s="135"/>
      <c r="BG380" s="135"/>
      <c r="BH380" s="135"/>
    </row>
    <row r="381" spans="1:60" ht="22.5" outlineLevel="1">
      <c r="A381" s="156">
        <v>144</v>
      </c>
      <c r="B381" s="157" t="s">
        <v>352</v>
      </c>
      <c r="C381" s="172" t="s">
        <v>353</v>
      </c>
      <c r="D381" s="158" t="s">
        <v>1517</v>
      </c>
      <c r="E381" s="159">
        <v>5.65</v>
      </c>
      <c r="F381" s="160"/>
      <c r="G381" s="161">
        <f>ROUND(E381*F381,2)</f>
        <v>0</v>
      </c>
      <c r="H381" s="160">
        <v>173.31</v>
      </c>
      <c r="I381" s="161">
        <f>ROUND(E381*H381,2)</f>
        <v>979.2</v>
      </c>
      <c r="J381" s="160">
        <v>597.69000000000005</v>
      </c>
      <c r="K381" s="161">
        <f>ROUND(E381*J381,2)</f>
        <v>3376.95</v>
      </c>
      <c r="L381" s="161">
        <v>12</v>
      </c>
      <c r="M381" s="161">
        <f>G381*(1+L381/100)</f>
        <v>0</v>
      </c>
      <c r="N381" s="159">
        <v>4.1000000000000003E-3</v>
      </c>
      <c r="O381" s="159">
        <f>ROUND(E381*N381,2)</f>
        <v>0.02</v>
      </c>
      <c r="P381" s="159">
        <v>0</v>
      </c>
      <c r="Q381" s="159">
        <f>ROUND(E381*P381,2)</f>
        <v>0</v>
      </c>
      <c r="R381" s="161"/>
      <c r="S381" s="161" t="s">
        <v>1498</v>
      </c>
      <c r="T381" s="162" t="s">
        <v>1498</v>
      </c>
      <c r="U381" s="145">
        <v>1.04</v>
      </c>
      <c r="V381" s="145">
        <f>ROUND(E381*U381,2)</f>
        <v>5.88</v>
      </c>
      <c r="W381" s="145"/>
      <c r="X381" s="145" t="s">
        <v>1499</v>
      </c>
      <c r="Y381" s="145" t="s">
        <v>1500</v>
      </c>
      <c r="Z381" s="135"/>
      <c r="AA381" s="135"/>
      <c r="AB381" s="135"/>
      <c r="AC381" s="135"/>
      <c r="AD381" s="135"/>
      <c r="AE381" s="135"/>
      <c r="AF381" s="135"/>
      <c r="AG381" s="135" t="s">
        <v>22</v>
      </c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</row>
    <row r="382" spans="1:60" outlineLevel="2">
      <c r="A382" s="142"/>
      <c r="B382" s="143"/>
      <c r="C382" s="173" t="s">
        <v>1655</v>
      </c>
      <c r="D382" s="146"/>
      <c r="E382" s="147"/>
      <c r="F382" s="145"/>
      <c r="G382" s="145"/>
      <c r="H382" s="145"/>
      <c r="I382" s="145"/>
      <c r="J382" s="145"/>
      <c r="K382" s="145"/>
      <c r="L382" s="145"/>
      <c r="M382" s="145"/>
      <c r="N382" s="144"/>
      <c r="O382" s="144"/>
      <c r="P382" s="144"/>
      <c r="Q382" s="144"/>
      <c r="R382" s="145"/>
      <c r="S382" s="145"/>
      <c r="T382" s="145"/>
      <c r="U382" s="145"/>
      <c r="V382" s="145"/>
      <c r="W382" s="145"/>
      <c r="X382" s="145"/>
      <c r="Y382" s="145"/>
      <c r="Z382" s="135"/>
      <c r="AA382" s="135"/>
      <c r="AB382" s="135"/>
      <c r="AC382" s="135"/>
      <c r="AD382" s="135"/>
      <c r="AE382" s="135"/>
      <c r="AF382" s="135"/>
      <c r="AG382" s="135" t="s">
        <v>1503</v>
      </c>
      <c r="AH382" s="135">
        <v>0</v>
      </c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</row>
    <row r="383" spans="1:60" outlineLevel="3">
      <c r="A383" s="142"/>
      <c r="B383" s="143"/>
      <c r="C383" s="173" t="s">
        <v>1657</v>
      </c>
      <c r="D383" s="146"/>
      <c r="E383" s="147">
        <v>5.65</v>
      </c>
      <c r="F383" s="145"/>
      <c r="G383" s="145"/>
      <c r="H383" s="145"/>
      <c r="I383" s="145"/>
      <c r="J383" s="145"/>
      <c r="K383" s="145"/>
      <c r="L383" s="145"/>
      <c r="M383" s="145"/>
      <c r="N383" s="144"/>
      <c r="O383" s="144"/>
      <c r="P383" s="144"/>
      <c r="Q383" s="144"/>
      <c r="R383" s="145"/>
      <c r="S383" s="145"/>
      <c r="T383" s="145"/>
      <c r="U383" s="145"/>
      <c r="V383" s="145"/>
      <c r="W383" s="145"/>
      <c r="X383" s="145"/>
      <c r="Y383" s="145"/>
      <c r="Z383" s="135"/>
      <c r="AA383" s="135"/>
      <c r="AB383" s="135"/>
      <c r="AC383" s="135"/>
      <c r="AD383" s="135"/>
      <c r="AE383" s="135"/>
      <c r="AF383" s="135"/>
      <c r="AG383" s="135" t="s">
        <v>1503</v>
      </c>
      <c r="AH383" s="135">
        <v>0</v>
      </c>
      <c r="AI383" s="135"/>
      <c r="AJ383" s="135"/>
      <c r="AK383" s="135"/>
      <c r="AL383" s="135"/>
      <c r="AM383" s="135"/>
      <c r="AN383" s="135"/>
      <c r="AO383" s="135"/>
      <c r="AP383" s="135"/>
      <c r="AQ383" s="135"/>
      <c r="AR383" s="135"/>
      <c r="AS383" s="135"/>
      <c r="AT383" s="135"/>
      <c r="AU383" s="135"/>
      <c r="AV383" s="135"/>
      <c r="AW383" s="135"/>
      <c r="AX383" s="135"/>
      <c r="AY383" s="135"/>
      <c r="AZ383" s="135"/>
      <c r="BA383" s="135"/>
      <c r="BB383" s="135"/>
      <c r="BC383" s="135"/>
      <c r="BD383" s="135"/>
      <c r="BE383" s="135"/>
      <c r="BF383" s="135"/>
      <c r="BG383" s="135"/>
      <c r="BH383" s="135"/>
    </row>
    <row r="384" spans="1:60" outlineLevel="1">
      <c r="A384" s="156">
        <v>145</v>
      </c>
      <c r="B384" s="157" t="s">
        <v>354</v>
      </c>
      <c r="C384" s="172" t="s">
        <v>355</v>
      </c>
      <c r="D384" s="158" t="s">
        <v>1548</v>
      </c>
      <c r="E384" s="159">
        <v>13.42</v>
      </c>
      <c r="F384" s="160"/>
      <c r="G384" s="161">
        <f>ROUND(E384*F384,2)</f>
        <v>0</v>
      </c>
      <c r="H384" s="160">
        <v>39.42</v>
      </c>
      <c r="I384" s="161">
        <f>ROUND(E384*H384,2)</f>
        <v>529.02</v>
      </c>
      <c r="J384" s="160">
        <v>40.18</v>
      </c>
      <c r="K384" s="161">
        <f>ROUND(E384*J384,2)</f>
        <v>539.22</v>
      </c>
      <c r="L384" s="161">
        <v>12</v>
      </c>
      <c r="M384" s="161">
        <f>G384*(1+L384/100)</f>
        <v>0</v>
      </c>
      <c r="N384" s="159">
        <v>4.0000000000000003E-5</v>
      </c>
      <c r="O384" s="159">
        <f>ROUND(E384*N384,2)</f>
        <v>0</v>
      </c>
      <c r="P384" s="159">
        <v>0</v>
      </c>
      <c r="Q384" s="159">
        <f>ROUND(E384*P384,2)</f>
        <v>0</v>
      </c>
      <c r="R384" s="161"/>
      <c r="S384" s="161" t="s">
        <v>1498</v>
      </c>
      <c r="T384" s="162" t="s">
        <v>1498</v>
      </c>
      <c r="U384" s="145">
        <v>7.0000000000000007E-2</v>
      </c>
      <c r="V384" s="145">
        <f>ROUND(E384*U384,2)</f>
        <v>0.94</v>
      </c>
      <c r="W384" s="145"/>
      <c r="X384" s="145" t="s">
        <v>1499</v>
      </c>
      <c r="Y384" s="145" t="s">
        <v>1500</v>
      </c>
      <c r="Z384" s="135"/>
      <c r="AA384" s="135"/>
      <c r="AB384" s="135"/>
      <c r="AC384" s="135"/>
      <c r="AD384" s="135"/>
      <c r="AE384" s="135"/>
      <c r="AF384" s="135"/>
      <c r="AG384" s="135" t="s">
        <v>22</v>
      </c>
      <c r="AH384" s="135"/>
      <c r="AI384" s="135"/>
      <c r="AJ384" s="135"/>
      <c r="AK384" s="135"/>
      <c r="AL384" s="135"/>
      <c r="AM384" s="135"/>
      <c r="AN384" s="135"/>
      <c r="AO384" s="135"/>
      <c r="AP384" s="135"/>
      <c r="AQ384" s="135"/>
      <c r="AR384" s="135"/>
      <c r="AS384" s="135"/>
      <c r="AT384" s="135"/>
      <c r="AU384" s="135"/>
      <c r="AV384" s="135"/>
      <c r="AW384" s="135"/>
      <c r="AX384" s="135"/>
      <c r="AY384" s="135"/>
      <c r="AZ384" s="135"/>
      <c r="BA384" s="135"/>
      <c r="BB384" s="135"/>
      <c r="BC384" s="135"/>
      <c r="BD384" s="135"/>
      <c r="BE384" s="135"/>
      <c r="BF384" s="135"/>
      <c r="BG384" s="135"/>
      <c r="BH384" s="135"/>
    </row>
    <row r="385" spans="1:60" ht="22.5" outlineLevel="2">
      <c r="A385" s="142"/>
      <c r="B385" s="143"/>
      <c r="C385" s="173" t="s">
        <v>356</v>
      </c>
      <c r="D385" s="146"/>
      <c r="E385" s="147">
        <v>13.42</v>
      </c>
      <c r="F385" s="145"/>
      <c r="G385" s="145"/>
      <c r="H385" s="145"/>
      <c r="I385" s="145"/>
      <c r="J385" s="145"/>
      <c r="K385" s="145"/>
      <c r="L385" s="145"/>
      <c r="M385" s="145"/>
      <c r="N385" s="144"/>
      <c r="O385" s="144"/>
      <c r="P385" s="144"/>
      <c r="Q385" s="144"/>
      <c r="R385" s="145"/>
      <c r="S385" s="145"/>
      <c r="T385" s="145"/>
      <c r="U385" s="145"/>
      <c r="V385" s="145"/>
      <c r="W385" s="145"/>
      <c r="X385" s="145"/>
      <c r="Y385" s="145"/>
      <c r="Z385" s="135"/>
      <c r="AA385" s="135"/>
      <c r="AB385" s="135"/>
      <c r="AC385" s="135"/>
      <c r="AD385" s="135"/>
      <c r="AE385" s="135"/>
      <c r="AF385" s="135"/>
      <c r="AG385" s="135" t="s">
        <v>1503</v>
      </c>
      <c r="AH385" s="135">
        <v>0</v>
      </c>
      <c r="AI385" s="135"/>
      <c r="AJ385" s="135"/>
      <c r="AK385" s="135"/>
      <c r="AL385" s="135"/>
      <c r="AM385" s="135"/>
      <c r="AN385" s="135"/>
      <c r="AO385" s="135"/>
      <c r="AP385" s="135"/>
      <c r="AQ385" s="135"/>
      <c r="AR385" s="135"/>
      <c r="AS385" s="135"/>
      <c r="AT385" s="135"/>
      <c r="AU385" s="135"/>
      <c r="AV385" s="135"/>
      <c r="AW385" s="135"/>
      <c r="AX385" s="135"/>
      <c r="AY385" s="135"/>
      <c r="AZ385" s="135"/>
      <c r="BA385" s="135"/>
      <c r="BB385" s="135"/>
      <c r="BC385" s="135"/>
      <c r="BD385" s="135"/>
      <c r="BE385" s="135"/>
      <c r="BF385" s="135"/>
      <c r="BG385" s="135"/>
      <c r="BH385" s="135"/>
    </row>
    <row r="386" spans="1:60" outlineLevel="1">
      <c r="A386" s="156">
        <v>146</v>
      </c>
      <c r="B386" s="157" t="s">
        <v>357</v>
      </c>
      <c r="C386" s="172" t="s">
        <v>358</v>
      </c>
      <c r="D386" s="158" t="s">
        <v>1517</v>
      </c>
      <c r="E386" s="159">
        <v>7</v>
      </c>
      <c r="F386" s="160"/>
      <c r="G386" s="161">
        <f>ROUND(E386*F386,2)</f>
        <v>0</v>
      </c>
      <c r="H386" s="160">
        <v>0</v>
      </c>
      <c r="I386" s="161">
        <f>ROUND(E386*H386,2)</f>
        <v>0</v>
      </c>
      <c r="J386" s="160">
        <v>400</v>
      </c>
      <c r="K386" s="161">
        <f>ROUND(E386*J386,2)</f>
        <v>2800</v>
      </c>
      <c r="L386" s="161">
        <v>12</v>
      </c>
      <c r="M386" s="161">
        <f>G386*(1+L386/100)</f>
        <v>0</v>
      </c>
      <c r="N386" s="159">
        <v>1.9199999999999998E-2</v>
      </c>
      <c r="O386" s="159">
        <f>ROUND(E386*N386,2)</f>
        <v>0.13</v>
      </c>
      <c r="P386" s="159">
        <v>0</v>
      </c>
      <c r="Q386" s="159">
        <f>ROUND(E386*P386,2)</f>
        <v>0</v>
      </c>
      <c r="R386" s="161"/>
      <c r="S386" s="161" t="s">
        <v>1560</v>
      </c>
      <c r="T386" s="162" t="s">
        <v>1561</v>
      </c>
      <c r="U386" s="145">
        <v>0</v>
      </c>
      <c r="V386" s="145">
        <f>ROUND(E386*U386,2)</f>
        <v>0</v>
      </c>
      <c r="W386" s="145"/>
      <c r="X386" s="145" t="s">
        <v>1499</v>
      </c>
      <c r="Y386" s="145" t="s">
        <v>1500</v>
      </c>
      <c r="Z386" s="135"/>
      <c r="AA386" s="135"/>
      <c r="AB386" s="135"/>
      <c r="AC386" s="135"/>
      <c r="AD386" s="135"/>
      <c r="AE386" s="135"/>
      <c r="AF386" s="135"/>
      <c r="AG386" s="135" t="s">
        <v>1501</v>
      </c>
      <c r="AH386" s="135"/>
      <c r="AI386" s="135"/>
      <c r="AJ386" s="135"/>
      <c r="AK386" s="135"/>
      <c r="AL386" s="135"/>
      <c r="AM386" s="135"/>
      <c r="AN386" s="135"/>
      <c r="AO386" s="135"/>
      <c r="AP386" s="135"/>
      <c r="AQ386" s="135"/>
      <c r="AR386" s="135"/>
      <c r="AS386" s="135"/>
      <c r="AT386" s="135"/>
      <c r="AU386" s="135"/>
      <c r="AV386" s="135"/>
      <c r="AW386" s="135"/>
      <c r="AX386" s="135"/>
      <c r="AY386" s="135"/>
      <c r="AZ386" s="135"/>
      <c r="BA386" s="135"/>
      <c r="BB386" s="135"/>
      <c r="BC386" s="135"/>
      <c r="BD386" s="135"/>
      <c r="BE386" s="135"/>
      <c r="BF386" s="135"/>
      <c r="BG386" s="135"/>
      <c r="BH386" s="135"/>
    </row>
    <row r="387" spans="1:60" outlineLevel="2">
      <c r="A387" s="142"/>
      <c r="B387" s="143"/>
      <c r="C387" s="173" t="s">
        <v>359</v>
      </c>
      <c r="D387" s="146"/>
      <c r="E387" s="147">
        <v>6.21</v>
      </c>
      <c r="F387" s="145"/>
      <c r="G387" s="145"/>
      <c r="H387" s="145"/>
      <c r="I387" s="145"/>
      <c r="J387" s="145"/>
      <c r="K387" s="145"/>
      <c r="L387" s="145"/>
      <c r="M387" s="145"/>
      <c r="N387" s="144"/>
      <c r="O387" s="144"/>
      <c r="P387" s="144"/>
      <c r="Q387" s="144"/>
      <c r="R387" s="145"/>
      <c r="S387" s="145"/>
      <c r="T387" s="145"/>
      <c r="U387" s="145"/>
      <c r="V387" s="145"/>
      <c r="W387" s="145"/>
      <c r="X387" s="145"/>
      <c r="Y387" s="145"/>
      <c r="Z387" s="135"/>
      <c r="AA387" s="135"/>
      <c r="AB387" s="135"/>
      <c r="AC387" s="135"/>
      <c r="AD387" s="135"/>
      <c r="AE387" s="135"/>
      <c r="AF387" s="135"/>
      <c r="AG387" s="135" t="s">
        <v>1503</v>
      </c>
      <c r="AH387" s="135">
        <v>0</v>
      </c>
      <c r="AI387" s="135"/>
      <c r="AJ387" s="135"/>
      <c r="AK387" s="135"/>
      <c r="AL387" s="135"/>
      <c r="AM387" s="135"/>
      <c r="AN387" s="135"/>
      <c r="AO387" s="135"/>
      <c r="AP387" s="135"/>
      <c r="AQ387" s="135"/>
      <c r="AR387" s="135"/>
      <c r="AS387" s="135"/>
      <c r="AT387" s="135"/>
      <c r="AU387" s="135"/>
      <c r="AV387" s="135"/>
      <c r="AW387" s="135"/>
      <c r="AX387" s="135"/>
      <c r="AY387" s="135"/>
      <c r="AZ387" s="135"/>
      <c r="BA387" s="135"/>
      <c r="BB387" s="135"/>
      <c r="BC387" s="135"/>
      <c r="BD387" s="135"/>
      <c r="BE387" s="135"/>
      <c r="BF387" s="135"/>
      <c r="BG387" s="135"/>
      <c r="BH387" s="135"/>
    </row>
    <row r="388" spans="1:60" outlineLevel="3">
      <c r="A388" s="142"/>
      <c r="B388" s="143"/>
      <c r="C388" s="173" t="s">
        <v>360</v>
      </c>
      <c r="D388" s="146"/>
      <c r="E388" s="147">
        <v>0.79</v>
      </c>
      <c r="F388" s="145"/>
      <c r="G388" s="145"/>
      <c r="H388" s="145"/>
      <c r="I388" s="145"/>
      <c r="J388" s="145"/>
      <c r="K388" s="145"/>
      <c r="L388" s="145"/>
      <c r="M388" s="145"/>
      <c r="N388" s="144"/>
      <c r="O388" s="144"/>
      <c r="P388" s="144"/>
      <c r="Q388" s="144"/>
      <c r="R388" s="145"/>
      <c r="S388" s="145"/>
      <c r="T388" s="145"/>
      <c r="U388" s="145"/>
      <c r="V388" s="145"/>
      <c r="W388" s="145"/>
      <c r="X388" s="145"/>
      <c r="Y388" s="145"/>
      <c r="Z388" s="135"/>
      <c r="AA388" s="135"/>
      <c r="AB388" s="135"/>
      <c r="AC388" s="135"/>
      <c r="AD388" s="135"/>
      <c r="AE388" s="135"/>
      <c r="AF388" s="135"/>
      <c r="AG388" s="135" t="s">
        <v>1503</v>
      </c>
      <c r="AH388" s="135">
        <v>0</v>
      </c>
      <c r="AI388" s="135"/>
      <c r="AJ388" s="135"/>
      <c r="AK388" s="135"/>
      <c r="AL388" s="135"/>
      <c r="AM388" s="135"/>
      <c r="AN388" s="135"/>
      <c r="AO388" s="135"/>
      <c r="AP388" s="135"/>
      <c r="AQ388" s="135"/>
      <c r="AR388" s="135"/>
      <c r="AS388" s="135"/>
      <c r="AT388" s="135"/>
      <c r="AU388" s="135"/>
      <c r="AV388" s="135"/>
      <c r="AW388" s="135"/>
      <c r="AX388" s="135"/>
      <c r="AY388" s="135"/>
      <c r="AZ388" s="135"/>
      <c r="BA388" s="135"/>
      <c r="BB388" s="135"/>
      <c r="BC388" s="135"/>
      <c r="BD388" s="135"/>
      <c r="BE388" s="135"/>
      <c r="BF388" s="135"/>
      <c r="BG388" s="135"/>
      <c r="BH388" s="135"/>
    </row>
    <row r="389" spans="1:60" outlineLevel="1">
      <c r="A389" s="164">
        <v>147</v>
      </c>
      <c r="B389" s="165" t="s">
        <v>361</v>
      </c>
      <c r="C389" s="174" t="s">
        <v>362</v>
      </c>
      <c r="D389" s="166" t="s">
        <v>1371</v>
      </c>
      <c r="E389" s="167">
        <f>(G386+G384+G381+G379+G377)*0.01</f>
        <v>0</v>
      </c>
      <c r="F389" s="168"/>
      <c r="G389" s="169">
        <f>ROUND(E389*F389,2)</f>
        <v>0</v>
      </c>
      <c r="H389" s="168">
        <v>0</v>
      </c>
      <c r="I389" s="169">
        <f>ROUND(E389*H389,2)</f>
        <v>0</v>
      </c>
      <c r="J389" s="168">
        <v>7.2</v>
      </c>
      <c r="K389" s="169">
        <f>ROUND(E389*J389,2)</f>
        <v>0</v>
      </c>
      <c r="L389" s="169">
        <v>12</v>
      </c>
      <c r="M389" s="169">
        <f>G389*(1+L389/100)</f>
        <v>0</v>
      </c>
      <c r="N389" s="167">
        <v>0</v>
      </c>
      <c r="O389" s="167">
        <f>ROUND(E389*N389,2)</f>
        <v>0</v>
      </c>
      <c r="P389" s="167">
        <v>0</v>
      </c>
      <c r="Q389" s="167">
        <f>ROUND(E389*P389,2)</f>
        <v>0</v>
      </c>
      <c r="R389" s="169"/>
      <c r="S389" s="169" t="s">
        <v>1498</v>
      </c>
      <c r="T389" s="170" t="s">
        <v>1498</v>
      </c>
      <c r="U389" s="145">
        <v>0</v>
      </c>
      <c r="V389" s="145">
        <f>ROUND(E389*U389,2)</f>
        <v>0</v>
      </c>
      <c r="W389" s="145"/>
      <c r="X389" s="145" t="s">
        <v>142</v>
      </c>
      <c r="Y389" s="145" t="s">
        <v>1500</v>
      </c>
      <c r="Z389" s="135"/>
      <c r="AA389" s="135"/>
      <c r="AB389" s="135"/>
      <c r="AC389" s="135"/>
      <c r="AD389" s="135"/>
      <c r="AE389" s="135"/>
      <c r="AF389" s="135"/>
      <c r="AG389" s="135" t="s">
        <v>245</v>
      </c>
      <c r="AH389" s="135"/>
      <c r="AI389" s="135"/>
      <c r="AJ389" s="135"/>
      <c r="AK389" s="135"/>
      <c r="AL389" s="135"/>
      <c r="AM389" s="135"/>
      <c r="AN389" s="135"/>
      <c r="AO389" s="135"/>
      <c r="AP389" s="135"/>
      <c r="AQ389" s="135"/>
      <c r="AR389" s="135"/>
      <c r="AS389" s="135"/>
      <c r="AT389" s="135"/>
      <c r="AU389" s="135"/>
      <c r="AV389" s="135"/>
      <c r="AW389" s="135"/>
      <c r="AX389" s="135"/>
      <c r="AY389" s="135"/>
      <c r="AZ389" s="135"/>
      <c r="BA389" s="135"/>
      <c r="BB389" s="135"/>
      <c r="BC389" s="135"/>
      <c r="BD389" s="135"/>
      <c r="BE389" s="135"/>
      <c r="BF389" s="135"/>
      <c r="BG389" s="135"/>
      <c r="BH389" s="135"/>
    </row>
    <row r="390" spans="1:60">
      <c r="A390" s="149" t="s">
        <v>1493</v>
      </c>
      <c r="B390" s="150" t="s">
        <v>1455</v>
      </c>
      <c r="C390" s="171" t="s">
        <v>1456</v>
      </c>
      <c r="D390" s="151"/>
      <c r="E390" s="152"/>
      <c r="F390" s="153"/>
      <c r="G390" s="153">
        <f>SUMIF(AG391:AG429,"&lt;&gt;NOR",G391:G429)</f>
        <v>0</v>
      </c>
      <c r="H390" s="153"/>
      <c r="I390" s="153">
        <f>SUM(I391:I429)</f>
        <v>8333.130000000001</v>
      </c>
      <c r="J390" s="153"/>
      <c r="K390" s="153">
        <f>SUM(K391:K429)</f>
        <v>95476.75</v>
      </c>
      <c r="L390" s="153"/>
      <c r="M390" s="153">
        <f>SUM(M391:M429)</f>
        <v>0</v>
      </c>
      <c r="N390" s="152"/>
      <c r="O390" s="152">
        <f>SUM(O391:O429)</f>
        <v>0.31000000000000005</v>
      </c>
      <c r="P390" s="152"/>
      <c r="Q390" s="152">
        <f>SUM(Q391:Q429)</f>
        <v>0.09</v>
      </c>
      <c r="R390" s="153"/>
      <c r="S390" s="153"/>
      <c r="T390" s="154"/>
      <c r="U390" s="148"/>
      <c r="V390" s="148">
        <f>SUM(V391:V429)</f>
        <v>79.53</v>
      </c>
      <c r="W390" s="148"/>
      <c r="X390" s="148"/>
      <c r="Y390" s="148"/>
      <c r="AG390" t="s">
        <v>1494</v>
      </c>
    </row>
    <row r="391" spans="1:60" ht="22.5" outlineLevel="1">
      <c r="A391" s="156">
        <v>148</v>
      </c>
      <c r="B391" s="157" t="s">
        <v>363</v>
      </c>
      <c r="C391" s="172" t="s">
        <v>364</v>
      </c>
      <c r="D391" s="158" t="s">
        <v>1517</v>
      </c>
      <c r="E391" s="159">
        <v>84.94</v>
      </c>
      <c r="F391" s="160"/>
      <c r="G391" s="161">
        <f>ROUND(E391*F391,2)</f>
        <v>0</v>
      </c>
      <c r="H391" s="160">
        <v>0</v>
      </c>
      <c r="I391" s="161">
        <f>ROUND(E391*H391,2)</f>
        <v>0</v>
      </c>
      <c r="J391" s="160">
        <v>8.1</v>
      </c>
      <c r="K391" s="161">
        <f>ROUND(E391*J391,2)</f>
        <v>688.01</v>
      </c>
      <c r="L391" s="161">
        <v>12</v>
      </c>
      <c r="M391" s="161">
        <f>G391*(1+L391/100)</f>
        <v>0</v>
      </c>
      <c r="N391" s="159">
        <v>0</v>
      </c>
      <c r="O391" s="159">
        <f>ROUND(E391*N391,2)</f>
        <v>0</v>
      </c>
      <c r="P391" s="159">
        <v>0</v>
      </c>
      <c r="Q391" s="159">
        <f>ROUND(E391*P391,2)</f>
        <v>0</v>
      </c>
      <c r="R391" s="161"/>
      <c r="S391" s="161" t="s">
        <v>1498</v>
      </c>
      <c r="T391" s="162" t="s">
        <v>1498</v>
      </c>
      <c r="U391" s="145">
        <v>1.6E-2</v>
      </c>
      <c r="V391" s="145">
        <f>ROUND(E391*U391,2)</f>
        <v>1.36</v>
      </c>
      <c r="W391" s="145"/>
      <c r="X391" s="145" t="s">
        <v>1499</v>
      </c>
      <c r="Y391" s="145" t="s">
        <v>1500</v>
      </c>
      <c r="Z391" s="135"/>
      <c r="AA391" s="135"/>
      <c r="AB391" s="135"/>
      <c r="AC391" s="135"/>
      <c r="AD391" s="135"/>
      <c r="AE391" s="135"/>
      <c r="AF391" s="135"/>
      <c r="AG391" s="135" t="s">
        <v>22</v>
      </c>
      <c r="AH391" s="135"/>
      <c r="AI391" s="135"/>
      <c r="AJ391" s="135"/>
      <c r="AK391" s="135"/>
      <c r="AL391" s="135"/>
      <c r="AM391" s="135"/>
      <c r="AN391" s="135"/>
      <c r="AO391" s="135"/>
      <c r="AP391" s="135"/>
      <c r="AQ391" s="135"/>
      <c r="AR391" s="135"/>
      <c r="AS391" s="135"/>
      <c r="AT391" s="135"/>
      <c r="AU391" s="135"/>
      <c r="AV391" s="135"/>
      <c r="AW391" s="135"/>
      <c r="AX391" s="135"/>
      <c r="AY391" s="135"/>
      <c r="AZ391" s="135"/>
      <c r="BA391" s="135"/>
      <c r="BB391" s="135"/>
      <c r="BC391" s="135"/>
      <c r="BD391" s="135"/>
      <c r="BE391" s="135"/>
      <c r="BF391" s="135"/>
      <c r="BG391" s="135"/>
      <c r="BH391" s="135"/>
    </row>
    <row r="392" spans="1:60" outlineLevel="2">
      <c r="A392" s="142"/>
      <c r="B392" s="143"/>
      <c r="C392" s="173" t="s">
        <v>365</v>
      </c>
      <c r="D392" s="146"/>
      <c r="E392" s="147">
        <v>84.94</v>
      </c>
      <c r="F392" s="145"/>
      <c r="G392" s="145"/>
      <c r="H392" s="145"/>
      <c r="I392" s="145"/>
      <c r="J392" s="145"/>
      <c r="K392" s="145"/>
      <c r="L392" s="145"/>
      <c r="M392" s="145"/>
      <c r="N392" s="144"/>
      <c r="O392" s="144"/>
      <c r="P392" s="144"/>
      <c r="Q392" s="144"/>
      <c r="R392" s="145"/>
      <c r="S392" s="145"/>
      <c r="T392" s="145"/>
      <c r="U392" s="145"/>
      <c r="V392" s="145"/>
      <c r="W392" s="145"/>
      <c r="X392" s="145"/>
      <c r="Y392" s="145"/>
      <c r="Z392" s="135"/>
      <c r="AA392" s="135"/>
      <c r="AB392" s="135"/>
      <c r="AC392" s="135"/>
      <c r="AD392" s="135"/>
      <c r="AE392" s="135"/>
      <c r="AF392" s="135"/>
      <c r="AG392" s="135" t="s">
        <v>1503</v>
      </c>
      <c r="AH392" s="135">
        <v>0</v>
      </c>
      <c r="AI392" s="135"/>
      <c r="AJ392" s="135"/>
      <c r="AK392" s="135"/>
      <c r="AL392" s="135"/>
      <c r="AM392" s="135"/>
      <c r="AN392" s="135"/>
      <c r="AO392" s="135"/>
      <c r="AP392" s="135"/>
      <c r="AQ392" s="135"/>
      <c r="AR392" s="135"/>
      <c r="AS392" s="135"/>
      <c r="AT392" s="135"/>
      <c r="AU392" s="135"/>
      <c r="AV392" s="135"/>
      <c r="AW392" s="135"/>
      <c r="AX392" s="135"/>
      <c r="AY392" s="135"/>
      <c r="AZ392" s="135"/>
      <c r="BA392" s="135"/>
      <c r="BB392" s="135"/>
      <c r="BC392" s="135"/>
      <c r="BD392" s="135"/>
      <c r="BE392" s="135"/>
      <c r="BF392" s="135"/>
      <c r="BG392" s="135"/>
      <c r="BH392" s="135"/>
    </row>
    <row r="393" spans="1:60" outlineLevel="1">
      <c r="A393" s="156">
        <v>149</v>
      </c>
      <c r="B393" s="157" t="s">
        <v>366</v>
      </c>
      <c r="C393" s="172" t="s">
        <v>367</v>
      </c>
      <c r="D393" s="158" t="s">
        <v>1517</v>
      </c>
      <c r="E393" s="159">
        <v>84.94</v>
      </c>
      <c r="F393" s="160"/>
      <c r="G393" s="161">
        <f>ROUND(E393*F393,2)</f>
        <v>0</v>
      </c>
      <c r="H393" s="160">
        <v>0</v>
      </c>
      <c r="I393" s="161">
        <f>ROUND(E393*H393,2)</f>
        <v>0</v>
      </c>
      <c r="J393" s="160">
        <v>26.5</v>
      </c>
      <c r="K393" s="161">
        <f>ROUND(E393*J393,2)</f>
        <v>2250.91</v>
      </c>
      <c r="L393" s="161">
        <v>12</v>
      </c>
      <c r="M393" s="161">
        <f>G393*(1+L393/100)</f>
        <v>0</v>
      </c>
      <c r="N393" s="159">
        <v>0</v>
      </c>
      <c r="O393" s="159">
        <f>ROUND(E393*N393,2)</f>
        <v>0</v>
      </c>
      <c r="P393" s="159">
        <v>0</v>
      </c>
      <c r="Q393" s="159">
        <f>ROUND(E393*P393,2)</f>
        <v>0</v>
      </c>
      <c r="R393" s="161"/>
      <c r="S393" s="161" t="s">
        <v>1498</v>
      </c>
      <c r="T393" s="162" t="s">
        <v>1498</v>
      </c>
      <c r="U393" s="145">
        <v>4.5999999999999999E-2</v>
      </c>
      <c r="V393" s="145">
        <f>ROUND(E393*U393,2)</f>
        <v>3.91</v>
      </c>
      <c r="W393" s="145"/>
      <c r="X393" s="145" t="s">
        <v>1499</v>
      </c>
      <c r="Y393" s="145" t="s">
        <v>1500</v>
      </c>
      <c r="Z393" s="135"/>
      <c r="AA393" s="135"/>
      <c r="AB393" s="135"/>
      <c r="AC393" s="135"/>
      <c r="AD393" s="135"/>
      <c r="AE393" s="135"/>
      <c r="AF393" s="135"/>
      <c r="AG393" s="135" t="s">
        <v>22</v>
      </c>
      <c r="AH393" s="135"/>
      <c r="AI393" s="135"/>
      <c r="AJ393" s="135"/>
      <c r="AK393" s="135"/>
      <c r="AL393" s="135"/>
      <c r="AM393" s="135"/>
      <c r="AN393" s="135"/>
      <c r="AO393" s="135"/>
      <c r="AP393" s="135"/>
      <c r="AQ393" s="135"/>
      <c r="AR393" s="135"/>
      <c r="AS393" s="135"/>
      <c r="AT393" s="135"/>
      <c r="AU393" s="135"/>
      <c r="AV393" s="135"/>
      <c r="AW393" s="135"/>
      <c r="AX393" s="135"/>
      <c r="AY393" s="135"/>
      <c r="AZ393" s="135"/>
      <c r="BA393" s="135"/>
      <c r="BB393" s="135"/>
      <c r="BC393" s="135"/>
      <c r="BD393" s="135"/>
      <c r="BE393" s="135"/>
      <c r="BF393" s="135"/>
      <c r="BG393" s="135"/>
      <c r="BH393" s="135"/>
    </row>
    <row r="394" spans="1:60" outlineLevel="2">
      <c r="A394" s="142"/>
      <c r="B394" s="143"/>
      <c r="C394" s="173" t="s">
        <v>365</v>
      </c>
      <c r="D394" s="146"/>
      <c r="E394" s="147">
        <v>84.94</v>
      </c>
      <c r="F394" s="145"/>
      <c r="G394" s="145"/>
      <c r="H394" s="145"/>
      <c r="I394" s="145"/>
      <c r="J394" s="145"/>
      <c r="K394" s="145"/>
      <c r="L394" s="145"/>
      <c r="M394" s="145"/>
      <c r="N394" s="144"/>
      <c r="O394" s="144"/>
      <c r="P394" s="144"/>
      <c r="Q394" s="144"/>
      <c r="R394" s="145"/>
      <c r="S394" s="145"/>
      <c r="T394" s="145"/>
      <c r="U394" s="145"/>
      <c r="V394" s="145"/>
      <c r="W394" s="145"/>
      <c r="X394" s="145"/>
      <c r="Y394" s="145"/>
      <c r="Z394" s="135"/>
      <c r="AA394" s="135"/>
      <c r="AB394" s="135"/>
      <c r="AC394" s="135"/>
      <c r="AD394" s="135"/>
      <c r="AE394" s="135"/>
      <c r="AF394" s="135"/>
      <c r="AG394" s="135" t="s">
        <v>1503</v>
      </c>
      <c r="AH394" s="135">
        <v>0</v>
      </c>
      <c r="AI394" s="135"/>
      <c r="AJ394" s="135"/>
      <c r="AK394" s="135"/>
      <c r="AL394" s="135"/>
      <c r="AM394" s="135"/>
      <c r="AN394" s="135"/>
      <c r="AO394" s="135"/>
      <c r="AP394" s="135"/>
      <c r="AQ394" s="135"/>
      <c r="AR394" s="135"/>
      <c r="AS394" s="135"/>
      <c r="AT394" s="135"/>
      <c r="AU394" s="135"/>
      <c r="AV394" s="135"/>
      <c r="AW394" s="135"/>
      <c r="AX394" s="135"/>
      <c r="AY394" s="135"/>
      <c r="AZ394" s="135"/>
      <c r="BA394" s="135"/>
      <c r="BB394" s="135"/>
      <c r="BC394" s="135"/>
      <c r="BD394" s="135"/>
      <c r="BE394" s="135"/>
      <c r="BF394" s="135"/>
      <c r="BG394" s="135"/>
      <c r="BH394" s="135"/>
    </row>
    <row r="395" spans="1:60" outlineLevel="1">
      <c r="A395" s="156">
        <v>150</v>
      </c>
      <c r="B395" s="157" t="s">
        <v>368</v>
      </c>
      <c r="C395" s="172" t="s">
        <v>369</v>
      </c>
      <c r="D395" s="158" t="s">
        <v>1548</v>
      </c>
      <c r="E395" s="159">
        <v>100.21</v>
      </c>
      <c r="F395" s="160"/>
      <c r="G395" s="161">
        <f>ROUND(E395*F395,2)</f>
        <v>0</v>
      </c>
      <c r="H395" s="160">
        <v>0</v>
      </c>
      <c r="I395" s="161">
        <f>ROUND(E395*H395,2)</f>
        <v>0</v>
      </c>
      <c r="J395" s="160">
        <v>15.9</v>
      </c>
      <c r="K395" s="161">
        <f>ROUND(E395*J395,2)</f>
        <v>1593.34</v>
      </c>
      <c r="L395" s="161">
        <v>12</v>
      </c>
      <c r="M395" s="161">
        <f>G395*(1+L395/100)</f>
        <v>0</v>
      </c>
      <c r="N395" s="159">
        <v>0</v>
      </c>
      <c r="O395" s="159">
        <f>ROUND(E395*N395,2)</f>
        <v>0</v>
      </c>
      <c r="P395" s="159">
        <v>8.0000000000000007E-5</v>
      </c>
      <c r="Q395" s="159">
        <f>ROUND(E395*P395,2)</f>
        <v>0.01</v>
      </c>
      <c r="R395" s="161"/>
      <c r="S395" s="161" t="s">
        <v>1498</v>
      </c>
      <c r="T395" s="162" t="s">
        <v>1498</v>
      </c>
      <c r="U395" s="145">
        <v>3.5000000000000003E-2</v>
      </c>
      <c r="V395" s="145">
        <f>ROUND(E395*U395,2)</f>
        <v>3.51</v>
      </c>
      <c r="W395" s="145"/>
      <c r="X395" s="145" t="s">
        <v>1499</v>
      </c>
      <c r="Y395" s="145" t="s">
        <v>1500</v>
      </c>
      <c r="Z395" s="135"/>
      <c r="AA395" s="135"/>
      <c r="AB395" s="135"/>
      <c r="AC395" s="135"/>
      <c r="AD395" s="135"/>
      <c r="AE395" s="135"/>
      <c r="AF395" s="135"/>
      <c r="AG395" s="135" t="s">
        <v>22</v>
      </c>
      <c r="AH395" s="135"/>
      <c r="AI395" s="135"/>
      <c r="AJ395" s="135"/>
      <c r="AK395" s="135"/>
      <c r="AL395" s="135"/>
      <c r="AM395" s="135"/>
      <c r="AN395" s="135"/>
      <c r="AO395" s="135"/>
      <c r="AP395" s="135"/>
      <c r="AQ395" s="135"/>
      <c r="AR395" s="135"/>
      <c r="AS395" s="135"/>
      <c r="AT395" s="135"/>
      <c r="AU395" s="135"/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  <c r="BG395" s="135"/>
      <c r="BH395" s="135"/>
    </row>
    <row r="396" spans="1:60" ht="33.75" outlineLevel="2">
      <c r="A396" s="142"/>
      <c r="B396" s="143"/>
      <c r="C396" s="173" t="s">
        <v>370</v>
      </c>
      <c r="D396" s="146"/>
      <c r="E396" s="147">
        <v>59.16</v>
      </c>
      <c r="F396" s="145"/>
      <c r="G396" s="145"/>
      <c r="H396" s="145"/>
      <c r="I396" s="145"/>
      <c r="J396" s="145"/>
      <c r="K396" s="145"/>
      <c r="L396" s="145"/>
      <c r="M396" s="145"/>
      <c r="N396" s="144"/>
      <c r="O396" s="144"/>
      <c r="P396" s="144"/>
      <c r="Q396" s="144"/>
      <c r="R396" s="145"/>
      <c r="S396" s="145"/>
      <c r="T396" s="145"/>
      <c r="U396" s="145"/>
      <c r="V396" s="145"/>
      <c r="W396" s="145"/>
      <c r="X396" s="145"/>
      <c r="Y396" s="145"/>
      <c r="Z396" s="135"/>
      <c r="AA396" s="135"/>
      <c r="AB396" s="135"/>
      <c r="AC396" s="135"/>
      <c r="AD396" s="135"/>
      <c r="AE396" s="135"/>
      <c r="AF396" s="135"/>
      <c r="AG396" s="135" t="s">
        <v>1503</v>
      </c>
      <c r="AH396" s="135">
        <v>0</v>
      </c>
      <c r="AI396" s="135"/>
      <c r="AJ396" s="135"/>
      <c r="AK396" s="135"/>
      <c r="AL396" s="135"/>
      <c r="AM396" s="135"/>
      <c r="AN396" s="135"/>
      <c r="AO396" s="135"/>
      <c r="AP396" s="135"/>
      <c r="AQ396" s="135"/>
      <c r="AR396" s="135"/>
      <c r="AS396" s="135"/>
      <c r="AT396" s="135"/>
      <c r="AU396" s="135"/>
      <c r="AV396" s="135"/>
      <c r="AW396" s="135"/>
      <c r="AX396" s="135"/>
      <c r="AY396" s="135"/>
      <c r="AZ396" s="135"/>
      <c r="BA396" s="135"/>
      <c r="BB396" s="135"/>
      <c r="BC396" s="135"/>
      <c r="BD396" s="135"/>
      <c r="BE396" s="135"/>
      <c r="BF396" s="135"/>
      <c r="BG396" s="135"/>
      <c r="BH396" s="135"/>
    </row>
    <row r="397" spans="1:60" ht="22.5" outlineLevel="3">
      <c r="A397" s="142"/>
      <c r="B397" s="143"/>
      <c r="C397" s="173" t="s">
        <v>371</v>
      </c>
      <c r="D397" s="146"/>
      <c r="E397" s="147">
        <v>36.409999999999997</v>
      </c>
      <c r="F397" s="145"/>
      <c r="G397" s="145"/>
      <c r="H397" s="145"/>
      <c r="I397" s="145"/>
      <c r="J397" s="145"/>
      <c r="K397" s="145"/>
      <c r="L397" s="145"/>
      <c r="M397" s="145"/>
      <c r="N397" s="144"/>
      <c r="O397" s="144"/>
      <c r="P397" s="144"/>
      <c r="Q397" s="144"/>
      <c r="R397" s="145"/>
      <c r="S397" s="145"/>
      <c r="T397" s="145"/>
      <c r="U397" s="145"/>
      <c r="V397" s="145"/>
      <c r="W397" s="145"/>
      <c r="X397" s="145"/>
      <c r="Y397" s="145"/>
      <c r="Z397" s="135"/>
      <c r="AA397" s="135"/>
      <c r="AB397" s="135"/>
      <c r="AC397" s="135"/>
      <c r="AD397" s="135"/>
      <c r="AE397" s="135"/>
      <c r="AF397" s="135"/>
      <c r="AG397" s="135" t="s">
        <v>1503</v>
      </c>
      <c r="AH397" s="135">
        <v>0</v>
      </c>
      <c r="AI397" s="135"/>
      <c r="AJ397" s="135"/>
      <c r="AK397" s="135"/>
      <c r="AL397" s="135"/>
      <c r="AM397" s="135"/>
      <c r="AN397" s="135"/>
      <c r="AO397" s="135"/>
      <c r="AP397" s="135"/>
      <c r="AQ397" s="135"/>
      <c r="AR397" s="135"/>
      <c r="AS397" s="135"/>
      <c r="AT397" s="135"/>
      <c r="AU397" s="135"/>
      <c r="AV397" s="135"/>
      <c r="AW397" s="135"/>
      <c r="AX397" s="135"/>
      <c r="AY397" s="135"/>
      <c r="AZ397" s="135"/>
      <c r="BA397" s="135"/>
      <c r="BB397" s="135"/>
      <c r="BC397" s="135"/>
      <c r="BD397" s="135"/>
      <c r="BE397" s="135"/>
      <c r="BF397" s="135"/>
      <c r="BG397" s="135"/>
      <c r="BH397" s="135"/>
    </row>
    <row r="398" spans="1:60" outlineLevel="3">
      <c r="A398" s="142"/>
      <c r="B398" s="143"/>
      <c r="C398" s="173" t="s">
        <v>372</v>
      </c>
      <c r="D398" s="146"/>
      <c r="E398" s="147">
        <v>4.6399999999999997</v>
      </c>
      <c r="F398" s="145"/>
      <c r="G398" s="145"/>
      <c r="H398" s="145"/>
      <c r="I398" s="145"/>
      <c r="J398" s="145"/>
      <c r="K398" s="145"/>
      <c r="L398" s="145"/>
      <c r="M398" s="145"/>
      <c r="N398" s="144"/>
      <c r="O398" s="144"/>
      <c r="P398" s="144"/>
      <c r="Q398" s="144"/>
      <c r="R398" s="145"/>
      <c r="S398" s="145"/>
      <c r="T398" s="145"/>
      <c r="U398" s="145"/>
      <c r="V398" s="145"/>
      <c r="W398" s="145"/>
      <c r="X398" s="145"/>
      <c r="Y398" s="145"/>
      <c r="Z398" s="135"/>
      <c r="AA398" s="135"/>
      <c r="AB398" s="135"/>
      <c r="AC398" s="135"/>
      <c r="AD398" s="135"/>
      <c r="AE398" s="135"/>
      <c r="AF398" s="135"/>
      <c r="AG398" s="135" t="s">
        <v>1503</v>
      </c>
      <c r="AH398" s="135">
        <v>0</v>
      </c>
      <c r="AI398" s="135"/>
      <c r="AJ398" s="135"/>
      <c r="AK398" s="135"/>
      <c r="AL398" s="135"/>
      <c r="AM398" s="135"/>
      <c r="AN398" s="135"/>
      <c r="AO398" s="135"/>
      <c r="AP398" s="135"/>
      <c r="AQ398" s="135"/>
      <c r="AR398" s="135"/>
      <c r="AS398" s="135"/>
      <c r="AT398" s="135"/>
      <c r="AU398" s="135"/>
      <c r="AV398" s="135"/>
      <c r="AW398" s="135"/>
      <c r="AX398" s="135"/>
      <c r="AY398" s="135"/>
      <c r="AZ398" s="135"/>
      <c r="BA398" s="135"/>
      <c r="BB398" s="135"/>
      <c r="BC398" s="135"/>
      <c r="BD398" s="135"/>
      <c r="BE398" s="135"/>
      <c r="BF398" s="135"/>
      <c r="BG398" s="135"/>
      <c r="BH398" s="135"/>
    </row>
    <row r="399" spans="1:60" outlineLevel="1">
      <c r="A399" s="156">
        <v>151</v>
      </c>
      <c r="B399" s="157" t="s">
        <v>373</v>
      </c>
      <c r="C399" s="172" t="s">
        <v>374</v>
      </c>
      <c r="D399" s="158" t="s">
        <v>1548</v>
      </c>
      <c r="E399" s="159">
        <v>81.27</v>
      </c>
      <c r="F399" s="160"/>
      <c r="G399" s="161">
        <f>ROUND(E399*F399,2)</f>
        <v>0</v>
      </c>
      <c r="H399" s="160">
        <v>12.99</v>
      </c>
      <c r="I399" s="161">
        <f>ROUND(E399*H399,2)</f>
        <v>1055.7</v>
      </c>
      <c r="J399" s="160">
        <v>78.81</v>
      </c>
      <c r="K399" s="161">
        <f>ROUND(E399*J399,2)</f>
        <v>6404.89</v>
      </c>
      <c r="L399" s="161">
        <v>12</v>
      </c>
      <c r="M399" s="161">
        <f>G399*(1+L399/100)</f>
        <v>0</v>
      </c>
      <c r="N399" s="159">
        <v>3.0000000000000001E-5</v>
      </c>
      <c r="O399" s="159">
        <f>ROUND(E399*N399,2)</f>
        <v>0</v>
      </c>
      <c r="P399" s="159">
        <v>0</v>
      </c>
      <c r="Q399" s="159">
        <f>ROUND(E399*P399,2)</f>
        <v>0</v>
      </c>
      <c r="R399" s="161"/>
      <c r="S399" s="161" t="s">
        <v>1498</v>
      </c>
      <c r="T399" s="162" t="s">
        <v>1498</v>
      </c>
      <c r="U399" s="145">
        <v>0.13719999999999999</v>
      </c>
      <c r="V399" s="145">
        <f>ROUND(E399*U399,2)</f>
        <v>11.15</v>
      </c>
      <c r="W399" s="145"/>
      <c r="X399" s="145" t="s">
        <v>1499</v>
      </c>
      <c r="Y399" s="145" t="s">
        <v>1500</v>
      </c>
      <c r="Z399" s="135"/>
      <c r="AA399" s="135"/>
      <c r="AB399" s="135"/>
      <c r="AC399" s="135"/>
      <c r="AD399" s="135"/>
      <c r="AE399" s="135"/>
      <c r="AF399" s="135"/>
      <c r="AG399" s="135" t="s">
        <v>22</v>
      </c>
      <c r="AH399" s="135"/>
      <c r="AI399" s="135"/>
      <c r="AJ399" s="135"/>
      <c r="AK399" s="135"/>
      <c r="AL399" s="135"/>
      <c r="AM399" s="135"/>
      <c r="AN399" s="135"/>
      <c r="AO399" s="135"/>
      <c r="AP399" s="135"/>
      <c r="AQ399" s="135"/>
      <c r="AR399" s="135"/>
      <c r="AS399" s="135"/>
      <c r="AT399" s="135"/>
      <c r="AU399" s="135"/>
      <c r="AV399" s="135"/>
      <c r="AW399" s="135"/>
      <c r="AX399" s="135"/>
      <c r="AY399" s="135"/>
      <c r="AZ399" s="135"/>
      <c r="BA399" s="135"/>
      <c r="BB399" s="135"/>
      <c r="BC399" s="135"/>
      <c r="BD399" s="135"/>
      <c r="BE399" s="135"/>
      <c r="BF399" s="135"/>
      <c r="BG399" s="135"/>
      <c r="BH399" s="135"/>
    </row>
    <row r="400" spans="1:60" outlineLevel="2">
      <c r="A400" s="142"/>
      <c r="B400" s="143"/>
      <c r="C400" s="173" t="s">
        <v>375</v>
      </c>
      <c r="D400" s="146"/>
      <c r="E400" s="147">
        <v>7.2</v>
      </c>
      <c r="F400" s="145"/>
      <c r="G400" s="145"/>
      <c r="H400" s="145"/>
      <c r="I400" s="145"/>
      <c r="J400" s="145"/>
      <c r="K400" s="145"/>
      <c r="L400" s="145"/>
      <c r="M400" s="145"/>
      <c r="N400" s="144"/>
      <c r="O400" s="144"/>
      <c r="P400" s="144"/>
      <c r="Q400" s="144"/>
      <c r="R400" s="145"/>
      <c r="S400" s="145"/>
      <c r="T400" s="145"/>
      <c r="U400" s="145"/>
      <c r="V400" s="145"/>
      <c r="W400" s="145"/>
      <c r="X400" s="145"/>
      <c r="Y400" s="145"/>
      <c r="Z400" s="135"/>
      <c r="AA400" s="135"/>
      <c r="AB400" s="135"/>
      <c r="AC400" s="135"/>
      <c r="AD400" s="135"/>
      <c r="AE400" s="135"/>
      <c r="AF400" s="135"/>
      <c r="AG400" s="135" t="s">
        <v>1503</v>
      </c>
      <c r="AH400" s="135">
        <v>0</v>
      </c>
      <c r="AI400" s="135"/>
      <c r="AJ400" s="135"/>
      <c r="AK400" s="135"/>
      <c r="AL400" s="135"/>
      <c r="AM400" s="135"/>
      <c r="AN400" s="135"/>
      <c r="AO400" s="135"/>
      <c r="AP400" s="135"/>
      <c r="AQ400" s="135"/>
      <c r="AR400" s="135"/>
      <c r="AS400" s="135"/>
      <c r="AT400" s="135"/>
      <c r="AU400" s="135"/>
      <c r="AV400" s="135"/>
      <c r="AW400" s="135"/>
      <c r="AX400" s="135"/>
      <c r="AY400" s="135"/>
      <c r="AZ400" s="135"/>
      <c r="BA400" s="135"/>
      <c r="BB400" s="135"/>
      <c r="BC400" s="135"/>
      <c r="BD400" s="135"/>
      <c r="BE400" s="135"/>
      <c r="BF400" s="135"/>
      <c r="BG400" s="135"/>
      <c r="BH400" s="135"/>
    </row>
    <row r="401" spans="1:60" outlineLevel="3">
      <c r="A401" s="142"/>
      <c r="B401" s="143"/>
      <c r="C401" s="173" t="s">
        <v>376</v>
      </c>
      <c r="D401" s="146"/>
      <c r="E401" s="147">
        <v>10.77</v>
      </c>
      <c r="F401" s="145"/>
      <c r="G401" s="145"/>
      <c r="H401" s="145"/>
      <c r="I401" s="145"/>
      <c r="J401" s="145"/>
      <c r="K401" s="145"/>
      <c r="L401" s="145"/>
      <c r="M401" s="145"/>
      <c r="N401" s="144"/>
      <c r="O401" s="144"/>
      <c r="P401" s="144"/>
      <c r="Q401" s="144"/>
      <c r="R401" s="145"/>
      <c r="S401" s="145"/>
      <c r="T401" s="145"/>
      <c r="U401" s="145"/>
      <c r="V401" s="145"/>
      <c r="W401" s="145"/>
      <c r="X401" s="145"/>
      <c r="Y401" s="145"/>
      <c r="Z401" s="135"/>
      <c r="AA401" s="135"/>
      <c r="AB401" s="135"/>
      <c r="AC401" s="135"/>
      <c r="AD401" s="135"/>
      <c r="AE401" s="135"/>
      <c r="AF401" s="135"/>
      <c r="AG401" s="135" t="s">
        <v>1503</v>
      </c>
      <c r="AH401" s="135">
        <v>0</v>
      </c>
      <c r="AI401" s="135"/>
      <c r="AJ401" s="135"/>
      <c r="AK401" s="135"/>
      <c r="AL401" s="135"/>
      <c r="AM401" s="135"/>
      <c r="AN401" s="135"/>
      <c r="AO401" s="135"/>
      <c r="AP401" s="135"/>
      <c r="AQ401" s="135"/>
      <c r="AR401" s="135"/>
      <c r="AS401" s="135"/>
      <c r="AT401" s="135"/>
      <c r="AU401" s="135"/>
      <c r="AV401" s="135"/>
      <c r="AW401" s="135"/>
      <c r="AX401" s="135"/>
      <c r="AY401" s="135"/>
      <c r="AZ401" s="135"/>
      <c r="BA401" s="135"/>
      <c r="BB401" s="135"/>
      <c r="BC401" s="135"/>
      <c r="BD401" s="135"/>
      <c r="BE401" s="135"/>
      <c r="BF401" s="135"/>
      <c r="BG401" s="135"/>
      <c r="BH401" s="135"/>
    </row>
    <row r="402" spans="1:60" outlineLevel="3">
      <c r="A402" s="142"/>
      <c r="B402" s="143"/>
      <c r="C402" s="173" t="s">
        <v>377</v>
      </c>
      <c r="D402" s="146"/>
      <c r="E402" s="147">
        <v>16.25</v>
      </c>
      <c r="F402" s="145"/>
      <c r="G402" s="145"/>
      <c r="H402" s="145"/>
      <c r="I402" s="145"/>
      <c r="J402" s="145"/>
      <c r="K402" s="145"/>
      <c r="L402" s="145"/>
      <c r="M402" s="145"/>
      <c r="N402" s="144"/>
      <c r="O402" s="144"/>
      <c r="P402" s="144"/>
      <c r="Q402" s="144"/>
      <c r="R402" s="145"/>
      <c r="S402" s="145"/>
      <c r="T402" s="145"/>
      <c r="U402" s="145"/>
      <c r="V402" s="145"/>
      <c r="W402" s="145"/>
      <c r="X402" s="145"/>
      <c r="Y402" s="145"/>
      <c r="Z402" s="135"/>
      <c r="AA402" s="135"/>
      <c r="AB402" s="135"/>
      <c r="AC402" s="135"/>
      <c r="AD402" s="135"/>
      <c r="AE402" s="135"/>
      <c r="AF402" s="135"/>
      <c r="AG402" s="135" t="s">
        <v>1503</v>
      </c>
      <c r="AH402" s="135">
        <v>0</v>
      </c>
      <c r="AI402" s="135"/>
      <c r="AJ402" s="135"/>
      <c r="AK402" s="135"/>
      <c r="AL402" s="135"/>
      <c r="AM402" s="135"/>
      <c r="AN402" s="135"/>
      <c r="AO402" s="135"/>
      <c r="AP402" s="135"/>
      <c r="AQ402" s="135"/>
      <c r="AR402" s="135"/>
      <c r="AS402" s="135"/>
      <c r="AT402" s="135"/>
      <c r="AU402" s="135"/>
      <c r="AV402" s="135"/>
      <c r="AW402" s="135"/>
      <c r="AX402" s="135"/>
      <c r="AY402" s="135"/>
      <c r="AZ402" s="135"/>
      <c r="BA402" s="135"/>
      <c r="BB402" s="135"/>
      <c r="BC402" s="135"/>
      <c r="BD402" s="135"/>
      <c r="BE402" s="135"/>
      <c r="BF402" s="135"/>
      <c r="BG402" s="135"/>
      <c r="BH402" s="135"/>
    </row>
    <row r="403" spans="1:60" outlineLevel="3">
      <c r="A403" s="142"/>
      <c r="B403" s="143"/>
      <c r="C403" s="173" t="s">
        <v>378</v>
      </c>
      <c r="D403" s="146"/>
      <c r="E403" s="147">
        <v>12.4</v>
      </c>
      <c r="F403" s="145"/>
      <c r="G403" s="145"/>
      <c r="H403" s="145"/>
      <c r="I403" s="145"/>
      <c r="J403" s="145"/>
      <c r="K403" s="145"/>
      <c r="L403" s="145"/>
      <c r="M403" s="145"/>
      <c r="N403" s="144"/>
      <c r="O403" s="144"/>
      <c r="P403" s="144"/>
      <c r="Q403" s="144"/>
      <c r="R403" s="145"/>
      <c r="S403" s="145"/>
      <c r="T403" s="145"/>
      <c r="U403" s="145"/>
      <c r="V403" s="145"/>
      <c r="W403" s="145"/>
      <c r="X403" s="145"/>
      <c r="Y403" s="145"/>
      <c r="Z403" s="135"/>
      <c r="AA403" s="135"/>
      <c r="AB403" s="135"/>
      <c r="AC403" s="135"/>
      <c r="AD403" s="135"/>
      <c r="AE403" s="135"/>
      <c r="AF403" s="135"/>
      <c r="AG403" s="135" t="s">
        <v>1503</v>
      </c>
      <c r="AH403" s="135">
        <v>0</v>
      </c>
      <c r="AI403" s="135"/>
      <c r="AJ403" s="135"/>
      <c r="AK403" s="135"/>
      <c r="AL403" s="135"/>
      <c r="AM403" s="135"/>
      <c r="AN403" s="135"/>
      <c r="AO403" s="135"/>
      <c r="AP403" s="135"/>
      <c r="AQ403" s="135"/>
      <c r="AR403" s="135"/>
      <c r="AS403" s="135"/>
      <c r="AT403" s="135"/>
      <c r="AU403" s="135"/>
      <c r="AV403" s="135"/>
      <c r="AW403" s="135"/>
      <c r="AX403" s="135"/>
      <c r="AY403" s="135"/>
      <c r="AZ403" s="135"/>
      <c r="BA403" s="135"/>
      <c r="BB403" s="135"/>
      <c r="BC403" s="135"/>
      <c r="BD403" s="135"/>
      <c r="BE403" s="135"/>
      <c r="BF403" s="135"/>
      <c r="BG403" s="135"/>
      <c r="BH403" s="135"/>
    </row>
    <row r="404" spans="1:60" outlineLevel="3">
      <c r="A404" s="142"/>
      <c r="B404" s="143"/>
      <c r="C404" s="173" t="s">
        <v>379</v>
      </c>
      <c r="D404" s="146"/>
      <c r="E404" s="147">
        <v>17.55</v>
      </c>
      <c r="F404" s="145"/>
      <c r="G404" s="145"/>
      <c r="H404" s="145"/>
      <c r="I404" s="145"/>
      <c r="J404" s="145"/>
      <c r="K404" s="145"/>
      <c r="L404" s="145"/>
      <c r="M404" s="145"/>
      <c r="N404" s="144"/>
      <c r="O404" s="144"/>
      <c r="P404" s="144"/>
      <c r="Q404" s="144"/>
      <c r="R404" s="145"/>
      <c r="S404" s="145"/>
      <c r="T404" s="145"/>
      <c r="U404" s="145"/>
      <c r="V404" s="145"/>
      <c r="W404" s="145"/>
      <c r="X404" s="145"/>
      <c r="Y404" s="145"/>
      <c r="Z404" s="135"/>
      <c r="AA404" s="135"/>
      <c r="AB404" s="135"/>
      <c r="AC404" s="135"/>
      <c r="AD404" s="135"/>
      <c r="AE404" s="135"/>
      <c r="AF404" s="135"/>
      <c r="AG404" s="135" t="s">
        <v>1503</v>
      </c>
      <c r="AH404" s="135">
        <v>0</v>
      </c>
      <c r="AI404" s="135"/>
      <c r="AJ404" s="135"/>
      <c r="AK404" s="135"/>
      <c r="AL404" s="135"/>
      <c r="AM404" s="135"/>
      <c r="AN404" s="135"/>
      <c r="AO404" s="135"/>
      <c r="AP404" s="135"/>
      <c r="AQ404" s="135"/>
      <c r="AR404" s="135"/>
      <c r="AS404" s="135"/>
      <c r="AT404" s="135"/>
      <c r="AU404" s="135"/>
      <c r="AV404" s="135"/>
      <c r="AW404" s="135"/>
      <c r="AX404" s="135"/>
      <c r="AY404" s="135"/>
      <c r="AZ404" s="135"/>
      <c r="BA404" s="135"/>
      <c r="BB404" s="135"/>
      <c r="BC404" s="135"/>
      <c r="BD404" s="135"/>
      <c r="BE404" s="135"/>
      <c r="BF404" s="135"/>
      <c r="BG404" s="135"/>
      <c r="BH404" s="135"/>
    </row>
    <row r="405" spans="1:60" outlineLevel="3">
      <c r="A405" s="142"/>
      <c r="B405" s="143"/>
      <c r="C405" s="173" t="s">
        <v>380</v>
      </c>
      <c r="D405" s="146"/>
      <c r="E405" s="147">
        <v>6.3</v>
      </c>
      <c r="F405" s="145"/>
      <c r="G405" s="145"/>
      <c r="H405" s="145"/>
      <c r="I405" s="145"/>
      <c r="J405" s="145"/>
      <c r="K405" s="145"/>
      <c r="L405" s="145"/>
      <c r="M405" s="145"/>
      <c r="N405" s="144"/>
      <c r="O405" s="144"/>
      <c r="P405" s="144"/>
      <c r="Q405" s="144"/>
      <c r="R405" s="145"/>
      <c r="S405" s="145"/>
      <c r="T405" s="145"/>
      <c r="U405" s="145"/>
      <c r="V405" s="145"/>
      <c r="W405" s="145"/>
      <c r="X405" s="145"/>
      <c r="Y405" s="145"/>
      <c r="Z405" s="135"/>
      <c r="AA405" s="135"/>
      <c r="AB405" s="135"/>
      <c r="AC405" s="135"/>
      <c r="AD405" s="135"/>
      <c r="AE405" s="135"/>
      <c r="AF405" s="135"/>
      <c r="AG405" s="135" t="s">
        <v>1503</v>
      </c>
      <c r="AH405" s="135">
        <v>0</v>
      </c>
      <c r="AI405" s="135"/>
      <c r="AJ405" s="135"/>
      <c r="AK405" s="135"/>
      <c r="AL405" s="135"/>
      <c r="AM405" s="135"/>
      <c r="AN405" s="135"/>
      <c r="AO405" s="135"/>
      <c r="AP405" s="135"/>
      <c r="AQ405" s="135"/>
      <c r="AR405" s="135"/>
      <c r="AS405" s="135"/>
      <c r="AT405" s="135"/>
      <c r="AU405" s="135"/>
      <c r="AV405" s="135"/>
      <c r="AW405" s="135"/>
      <c r="AX405" s="135"/>
      <c r="AY405" s="135"/>
      <c r="AZ405" s="135"/>
      <c r="BA405" s="135"/>
      <c r="BB405" s="135"/>
      <c r="BC405" s="135"/>
      <c r="BD405" s="135"/>
      <c r="BE405" s="135"/>
      <c r="BF405" s="135"/>
      <c r="BG405" s="135"/>
      <c r="BH405" s="135"/>
    </row>
    <row r="406" spans="1:60" outlineLevel="3">
      <c r="A406" s="142"/>
      <c r="B406" s="143"/>
      <c r="C406" s="173" t="s">
        <v>381</v>
      </c>
      <c r="D406" s="146"/>
      <c r="E406" s="147">
        <v>10.8</v>
      </c>
      <c r="F406" s="145"/>
      <c r="G406" s="145"/>
      <c r="H406" s="145"/>
      <c r="I406" s="145"/>
      <c r="J406" s="145"/>
      <c r="K406" s="145"/>
      <c r="L406" s="145"/>
      <c r="M406" s="145"/>
      <c r="N406" s="144"/>
      <c r="O406" s="144"/>
      <c r="P406" s="144"/>
      <c r="Q406" s="144"/>
      <c r="R406" s="145"/>
      <c r="S406" s="145"/>
      <c r="T406" s="145"/>
      <c r="U406" s="145"/>
      <c r="V406" s="145"/>
      <c r="W406" s="145"/>
      <c r="X406" s="145"/>
      <c r="Y406" s="145"/>
      <c r="Z406" s="135"/>
      <c r="AA406" s="135"/>
      <c r="AB406" s="135"/>
      <c r="AC406" s="135"/>
      <c r="AD406" s="135"/>
      <c r="AE406" s="135"/>
      <c r="AF406" s="135"/>
      <c r="AG406" s="135" t="s">
        <v>1503</v>
      </c>
      <c r="AH406" s="135">
        <v>0</v>
      </c>
      <c r="AI406" s="135"/>
      <c r="AJ406" s="135"/>
      <c r="AK406" s="135"/>
      <c r="AL406" s="135"/>
      <c r="AM406" s="135"/>
      <c r="AN406" s="135"/>
      <c r="AO406" s="135"/>
      <c r="AP406" s="135"/>
      <c r="AQ406" s="135"/>
      <c r="AR406" s="135"/>
      <c r="AS406" s="135"/>
      <c r="AT406" s="135"/>
      <c r="AU406" s="135"/>
      <c r="AV406" s="135"/>
      <c r="AW406" s="135"/>
      <c r="AX406" s="135"/>
      <c r="AY406" s="135"/>
      <c r="AZ406" s="135"/>
      <c r="BA406" s="135"/>
      <c r="BB406" s="135"/>
      <c r="BC406" s="135"/>
      <c r="BD406" s="135"/>
      <c r="BE406" s="135"/>
      <c r="BF406" s="135"/>
      <c r="BG406" s="135"/>
      <c r="BH406" s="135"/>
    </row>
    <row r="407" spans="1:60" outlineLevel="1">
      <c r="A407" s="156">
        <v>152</v>
      </c>
      <c r="B407" s="157" t="s">
        <v>382</v>
      </c>
      <c r="C407" s="172" t="s">
        <v>383</v>
      </c>
      <c r="D407" s="158" t="s">
        <v>1517</v>
      </c>
      <c r="E407" s="159">
        <v>84.94</v>
      </c>
      <c r="F407" s="160"/>
      <c r="G407" s="161">
        <f>ROUND(E407*F407,2)</f>
        <v>0</v>
      </c>
      <c r="H407" s="160">
        <v>0</v>
      </c>
      <c r="I407" s="161">
        <f>ROUND(E407*H407,2)</f>
        <v>0</v>
      </c>
      <c r="J407" s="160">
        <v>116</v>
      </c>
      <c r="K407" s="161">
        <f>ROUND(E407*J407,2)</f>
        <v>9853.0400000000009</v>
      </c>
      <c r="L407" s="161">
        <v>12</v>
      </c>
      <c r="M407" s="161">
        <f>G407*(1+L407/100)</f>
        <v>0</v>
      </c>
      <c r="N407" s="159">
        <v>0</v>
      </c>
      <c r="O407" s="159">
        <f>ROUND(E407*N407,2)</f>
        <v>0</v>
      </c>
      <c r="P407" s="159">
        <v>1E-3</v>
      </c>
      <c r="Q407" s="159">
        <f>ROUND(E407*P407,2)</f>
        <v>0.08</v>
      </c>
      <c r="R407" s="161"/>
      <c r="S407" s="161" t="s">
        <v>1498</v>
      </c>
      <c r="T407" s="162" t="s">
        <v>1498</v>
      </c>
      <c r="U407" s="145">
        <v>0.255</v>
      </c>
      <c r="V407" s="145">
        <f>ROUND(E407*U407,2)</f>
        <v>21.66</v>
      </c>
      <c r="W407" s="145"/>
      <c r="X407" s="145" t="s">
        <v>1499</v>
      </c>
      <c r="Y407" s="145" t="s">
        <v>1500</v>
      </c>
      <c r="Z407" s="135"/>
      <c r="AA407" s="135"/>
      <c r="AB407" s="135"/>
      <c r="AC407" s="135"/>
      <c r="AD407" s="135"/>
      <c r="AE407" s="135"/>
      <c r="AF407" s="135"/>
      <c r="AG407" s="135" t="s">
        <v>22</v>
      </c>
      <c r="AH407" s="135"/>
      <c r="AI407" s="135"/>
      <c r="AJ407" s="135"/>
      <c r="AK407" s="135"/>
      <c r="AL407" s="135"/>
      <c r="AM407" s="135"/>
      <c r="AN407" s="135"/>
      <c r="AO407" s="135"/>
      <c r="AP407" s="135"/>
      <c r="AQ407" s="135"/>
      <c r="AR407" s="135"/>
      <c r="AS407" s="135"/>
      <c r="AT407" s="135"/>
      <c r="AU407" s="135"/>
      <c r="AV407" s="135"/>
      <c r="AW407" s="135"/>
      <c r="AX407" s="135"/>
      <c r="AY407" s="135"/>
      <c r="AZ407" s="135"/>
      <c r="BA407" s="135"/>
      <c r="BB407" s="135"/>
      <c r="BC407" s="135"/>
      <c r="BD407" s="135"/>
      <c r="BE407" s="135"/>
      <c r="BF407" s="135"/>
      <c r="BG407" s="135"/>
      <c r="BH407" s="135"/>
    </row>
    <row r="408" spans="1:60" ht="33.75" outlineLevel="2">
      <c r="A408" s="142"/>
      <c r="B408" s="143"/>
      <c r="C408" s="173" t="s">
        <v>50</v>
      </c>
      <c r="D408" s="146"/>
      <c r="E408" s="147">
        <v>84.94</v>
      </c>
      <c r="F408" s="145"/>
      <c r="G408" s="145"/>
      <c r="H408" s="145"/>
      <c r="I408" s="145"/>
      <c r="J408" s="145"/>
      <c r="K408" s="145"/>
      <c r="L408" s="145"/>
      <c r="M408" s="145"/>
      <c r="N408" s="144"/>
      <c r="O408" s="144"/>
      <c r="P408" s="144"/>
      <c r="Q408" s="144"/>
      <c r="R408" s="145"/>
      <c r="S408" s="145"/>
      <c r="T408" s="145"/>
      <c r="U408" s="145"/>
      <c r="V408" s="145"/>
      <c r="W408" s="145"/>
      <c r="X408" s="145"/>
      <c r="Y408" s="145"/>
      <c r="Z408" s="135"/>
      <c r="AA408" s="135"/>
      <c r="AB408" s="135"/>
      <c r="AC408" s="135"/>
      <c r="AD408" s="135"/>
      <c r="AE408" s="135"/>
      <c r="AF408" s="135"/>
      <c r="AG408" s="135" t="s">
        <v>1503</v>
      </c>
      <c r="AH408" s="135">
        <v>0</v>
      </c>
      <c r="AI408" s="135"/>
      <c r="AJ408" s="135"/>
      <c r="AK408" s="135"/>
      <c r="AL408" s="135"/>
      <c r="AM408" s="135"/>
      <c r="AN408" s="135"/>
      <c r="AO408" s="135"/>
      <c r="AP408" s="135"/>
      <c r="AQ408" s="135"/>
      <c r="AR408" s="135"/>
      <c r="AS408" s="135"/>
      <c r="AT408" s="135"/>
      <c r="AU408" s="135"/>
      <c r="AV408" s="135"/>
      <c r="AW408" s="135"/>
      <c r="AX408" s="135"/>
      <c r="AY408" s="135"/>
      <c r="AZ408" s="135"/>
      <c r="BA408" s="135"/>
      <c r="BB408" s="135"/>
      <c r="BC408" s="135"/>
      <c r="BD408" s="135"/>
      <c r="BE408" s="135"/>
      <c r="BF408" s="135"/>
      <c r="BG408" s="135"/>
      <c r="BH408" s="135"/>
    </row>
    <row r="409" spans="1:60" outlineLevel="1">
      <c r="A409" s="156">
        <v>153</v>
      </c>
      <c r="B409" s="157" t="s">
        <v>384</v>
      </c>
      <c r="C409" s="172" t="s">
        <v>385</v>
      </c>
      <c r="D409" s="158" t="s">
        <v>1517</v>
      </c>
      <c r="E409" s="159">
        <v>83.96</v>
      </c>
      <c r="F409" s="160"/>
      <c r="G409" s="161">
        <f>ROUND(E409*F409,2)</f>
        <v>0</v>
      </c>
      <c r="H409" s="160">
        <v>67.709999999999994</v>
      </c>
      <c r="I409" s="161">
        <f>ROUND(E409*H409,2)</f>
        <v>5684.93</v>
      </c>
      <c r="J409" s="160">
        <v>258.79000000000002</v>
      </c>
      <c r="K409" s="161">
        <f>ROUND(E409*J409,2)</f>
        <v>21728.01</v>
      </c>
      <c r="L409" s="161">
        <v>12</v>
      </c>
      <c r="M409" s="161">
        <f>G409*(1+L409/100)</f>
        <v>0</v>
      </c>
      <c r="N409" s="159">
        <v>3.3E-4</v>
      </c>
      <c r="O409" s="159">
        <f>ROUND(E409*N409,2)</f>
        <v>0.03</v>
      </c>
      <c r="P409" s="159">
        <v>0</v>
      </c>
      <c r="Q409" s="159">
        <f>ROUND(E409*P409,2)</f>
        <v>0</v>
      </c>
      <c r="R409" s="161"/>
      <c r="S409" s="161" t="s">
        <v>1498</v>
      </c>
      <c r="T409" s="162" t="s">
        <v>1498</v>
      </c>
      <c r="U409" s="145">
        <v>0.45</v>
      </c>
      <c r="V409" s="145">
        <f>ROUND(E409*U409,2)</f>
        <v>37.78</v>
      </c>
      <c r="W409" s="145"/>
      <c r="X409" s="145" t="s">
        <v>1499</v>
      </c>
      <c r="Y409" s="145" t="s">
        <v>1500</v>
      </c>
      <c r="Z409" s="135"/>
      <c r="AA409" s="135"/>
      <c r="AB409" s="135"/>
      <c r="AC409" s="135"/>
      <c r="AD409" s="135"/>
      <c r="AE409" s="135"/>
      <c r="AF409" s="135"/>
      <c r="AG409" s="135" t="s">
        <v>22</v>
      </c>
      <c r="AH409" s="135"/>
      <c r="AI409" s="135"/>
      <c r="AJ409" s="135"/>
      <c r="AK409" s="135"/>
      <c r="AL409" s="135"/>
      <c r="AM409" s="135"/>
      <c r="AN409" s="135"/>
      <c r="AO409" s="135"/>
      <c r="AP409" s="135"/>
      <c r="AQ409" s="135"/>
      <c r="AR409" s="135"/>
      <c r="AS409" s="135"/>
      <c r="AT409" s="135"/>
      <c r="AU409" s="135"/>
      <c r="AV409" s="135"/>
      <c r="AW409" s="135"/>
      <c r="AX409" s="135"/>
      <c r="AY409" s="135"/>
      <c r="AZ409" s="135"/>
      <c r="BA409" s="135"/>
      <c r="BB409" s="135"/>
      <c r="BC409" s="135"/>
      <c r="BD409" s="135"/>
      <c r="BE409" s="135"/>
      <c r="BF409" s="135"/>
      <c r="BG409" s="135"/>
      <c r="BH409" s="135"/>
    </row>
    <row r="410" spans="1:60" outlineLevel="2">
      <c r="A410" s="142"/>
      <c r="B410" s="143"/>
      <c r="C410" s="173" t="s">
        <v>1655</v>
      </c>
      <c r="D410" s="146"/>
      <c r="E410" s="147"/>
      <c r="F410" s="145"/>
      <c r="G410" s="145"/>
      <c r="H410" s="145"/>
      <c r="I410" s="145"/>
      <c r="J410" s="145"/>
      <c r="K410" s="145"/>
      <c r="L410" s="145"/>
      <c r="M410" s="145"/>
      <c r="N410" s="144"/>
      <c r="O410" s="144"/>
      <c r="P410" s="144"/>
      <c r="Q410" s="144"/>
      <c r="R410" s="145"/>
      <c r="S410" s="145"/>
      <c r="T410" s="145"/>
      <c r="U410" s="145"/>
      <c r="V410" s="145"/>
      <c r="W410" s="145"/>
      <c r="X410" s="145"/>
      <c r="Y410" s="145"/>
      <c r="Z410" s="135"/>
      <c r="AA410" s="135"/>
      <c r="AB410" s="135"/>
      <c r="AC410" s="135"/>
      <c r="AD410" s="135"/>
      <c r="AE410" s="135"/>
      <c r="AF410" s="135"/>
      <c r="AG410" s="135" t="s">
        <v>1503</v>
      </c>
      <c r="AH410" s="135">
        <v>0</v>
      </c>
      <c r="AI410" s="135"/>
      <c r="AJ410" s="135"/>
      <c r="AK410" s="135"/>
      <c r="AL410" s="135"/>
      <c r="AM410" s="135"/>
      <c r="AN410" s="135"/>
      <c r="AO410" s="135"/>
      <c r="AP410" s="135"/>
      <c r="AQ410" s="135"/>
      <c r="AR410" s="135"/>
      <c r="AS410" s="135"/>
      <c r="AT410" s="135"/>
      <c r="AU410" s="135"/>
      <c r="AV410" s="135"/>
      <c r="AW410" s="135"/>
      <c r="AX410" s="135"/>
      <c r="AY410" s="135"/>
      <c r="AZ410" s="135"/>
      <c r="BA410" s="135"/>
      <c r="BB410" s="135"/>
      <c r="BC410" s="135"/>
      <c r="BD410" s="135"/>
      <c r="BE410" s="135"/>
      <c r="BF410" s="135"/>
      <c r="BG410" s="135"/>
      <c r="BH410" s="135"/>
    </row>
    <row r="411" spans="1:60" outlineLevel="3">
      <c r="A411" s="142"/>
      <c r="B411" s="143"/>
      <c r="C411" s="173" t="s">
        <v>1656</v>
      </c>
      <c r="D411" s="146"/>
      <c r="E411" s="147">
        <v>79.989999999999995</v>
      </c>
      <c r="F411" s="145"/>
      <c r="G411" s="145"/>
      <c r="H411" s="145"/>
      <c r="I411" s="145"/>
      <c r="J411" s="145"/>
      <c r="K411" s="145"/>
      <c r="L411" s="145"/>
      <c r="M411" s="145"/>
      <c r="N411" s="144"/>
      <c r="O411" s="144"/>
      <c r="P411" s="144"/>
      <c r="Q411" s="144"/>
      <c r="R411" s="145"/>
      <c r="S411" s="145"/>
      <c r="T411" s="145"/>
      <c r="U411" s="145"/>
      <c r="V411" s="145"/>
      <c r="W411" s="145"/>
      <c r="X411" s="145"/>
      <c r="Y411" s="145"/>
      <c r="Z411" s="135"/>
      <c r="AA411" s="135"/>
      <c r="AB411" s="135"/>
      <c r="AC411" s="135"/>
      <c r="AD411" s="135"/>
      <c r="AE411" s="135"/>
      <c r="AF411" s="135"/>
      <c r="AG411" s="135" t="s">
        <v>1503</v>
      </c>
      <c r="AH411" s="135">
        <v>0</v>
      </c>
      <c r="AI411" s="135"/>
      <c r="AJ411" s="135"/>
      <c r="AK411" s="135"/>
      <c r="AL411" s="135"/>
      <c r="AM411" s="135"/>
      <c r="AN411" s="135"/>
      <c r="AO411" s="135"/>
      <c r="AP411" s="135"/>
      <c r="AQ411" s="135"/>
      <c r="AR411" s="135"/>
      <c r="AS411" s="135"/>
      <c r="AT411" s="135"/>
      <c r="AU411" s="135"/>
      <c r="AV411" s="135"/>
      <c r="AW411" s="135"/>
      <c r="AX411" s="135"/>
      <c r="AY411" s="135"/>
      <c r="AZ411" s="135"/>
      <c r="BA411" s="135"/>
      <c r="BB411" s="135"/>
      <c r="BC411" s="135"/>
      <c r="BD411" s="135"/>
      <c r="BE411" s="135"/>
      <c r="BF411" s="135"/>
      <c r="BG411" s="135"/>
      <c r="BH411" s="135"/>
    </row>
    <row r="412" spans="1:60" outlineLevel="3">
      <c r="A412" s="142"/>
      <c r="B412" s="143"/>
      <c r="C412" s="173" t="s">
        <v>1660</v>
      </c>
      <c r="D412" s="146"/>
      <c r="E412" s="147">
        <v>3.97</v>
      </c>
      <c r="F412" s="145"/>
      <c r="G412" s="145"/>
      <c r="H412" s="145"/>
      <c r="I412" s="145"/>
      <c r="J412" s="145"/>
      <c r="K412" s="145"/>
      <c r="L412" s="145"/>
      <c r="M412" s="145"/>
      <c r="N412" s="144"/>
      <c r="O412" s="144"/>
      <c r="P412" s="144"/>
      <c r="Q412" s="144"/>
      <c r="R412" s="145"/>
      <c r="S412" s="145"/>
      <c r="T412" s="145"/>
      <c r="U412" s="145"/>
      <c r="V412" s="145"/>
      <c r="W412" s="145"/>
      <c r="X412" s="145"/>
      <c r="Y412" s="145"/>
      <c r="Z412" s="135"/>
      <c r="AA412" s="135"/>
      <c r="AB412" s="135"/>
      <c r="AC412" s="135"/>
      <c r="AD412" s="135"/>
      <c r="AE412" s="135"/>
      <c r="AF412" s="135"/>
      <c r="AG412" s="135" t="s">
        <v>1503</v>
      </c>
      <c r="AH412" s="135">
        <v>0</v>
      </c>
      <c r="AI412" s="135"/>
      <c r="AJ412" s="135"/>
      <c r="AK412" s="135"/>
      <c r="AL412" s="135"/>
      <c r="AM412" s="135"/>
      <c r="AN412" s="135"/>
      <c r="AO412" s="135"/>
      <c r="AP412" s="135"/>
      <c r="AQ412" s="135"/>
      <c r="AR412" s="135"/>
      <c r="AS412" s="135"/>
      <c r="AT412" s="135"/>
      <c r="AU412" s="135"/>
      <c r="AV412" s="135"/>
      <c r="AW412" s="135"/>
      <c r="AX412" s="135"/>
      <c r="AY412" s="135"/>
      <c r="AZ412" s="135"/>
      <c r="BA412" s="135"/>
      <c r="BB412" s="135"/>
      <c r="BC412" s="135"/>
      <c r="BD412" s="135"/>
      <c r="BE412" s="135"/>
      <c r="BF412" s="135"/>
      <c r="BG412" s="135"/>
      <c r="BH412" s="135"/>
    </row>
    <row r="413" spans="1:60" outlineLevel="1">
      <c r="A413" s="156">
        <v>154</v>
      </c>
      <c r="B413" s="157" t="s">
        <v>386</v>
      </c>
      <c r="C413" s="172" t="s">
        <v>387</v>
      </c>
      <c r="D413" s="158" t="s">
        <v>1517</v>
      </c>
      <c r="E413" s="159">
        <v>90</v>
      </c>
      <c r="F413" s="160"/>
      <c r="G413" s="161">
        <f>ROUND(E413*F413,2)</f>
        <v>0</v>
      </c>
      <c r="H413" s="160">
        <v>0</v>
      </c>
      <c r="I413" s="161">
        <f>ROUND(E413*H413,2)</f>
        <v>0</v>
      </c>
      <c r="J413" s="160">
        <v>500</v>
      </c>
      <c r="K413" s="161">
        <f>ROUND(E413*J413,2)</f>
        <v>45000</v>
      </c>
      <c r="L413" s="161">
        <v>12</v>
      </c>
      <c r="M413" s="161">
        <f>G413*(1+L413/100)</f>
        <v>0</v>
      </c>
      <c r="N413" s="159">
        <v>2.8999999999999998E-3</v>
      </c>
      <c r="O413" s="159">
        <f>ROUND(E413*N413,2)</f>
        <v>0.26</v>
      </c>
      <c r="P413" s="159">
        <v>0</v>
      </c>
      <c r="Q413" s="159">
        <f>ROUND(E413*P413,2)</f>
        <v>0</v>
      </c>
      <c r="R413" s="161"/>
      <c r="S413" s="161" t="s">
        <v>1560</v>
      </c>
      <c r="T413" s="162" t="s">
        <v>1561</v>
      </c>
      <c r="U413" s="145">
        <v>0</v>
      </c>
      <c r="V413" s="145">
        <f>ROUND(E413*U413,2)</f>
        <v>0</v>
      </c>
      <c r="W413" s="145"/>
      <c r="X413" s="145" t="s">
        <v>1499</v>
      </c>
      <c r="Y413" s="145" t="s">
        <v>1500</v>
      </c>
      <c r="Z413" s="135"/>
      <c r="AA413" s="135"/>
      <c r="AB413" s="135"/>
      <c r="AC413" s="135"/>
      <c r="AD413" s="135"/>
      <c r="AE413" s="135"/>
      <c r="AF413" s="135"/>
      <c r="AG413" s="135" t="s">
        <v>1501</v>
      </c>
      <c r="AH413" s="135"/>
      <c r="AI413" s="135"/>
      <c r="AJ413" s="135"/>
      <c r="AK413" s="135"/>
      <c r="AL413" s="135"/>
      <c r="AM413" s="135"/>
      <c r="AN413" s="135"/>
      <c r="AO413" s="135"/>
      <c r="AP413" s="135"/>
      <c r="AQ413" s="135"/>
      <c r="AR413" s="135"/>
      <c r="AS413" s="135"/>
      <c r="AT413" s="135"/>
      <c r="AU413" s="135"/>
      <c r="AV413" s="135"/>
      <c r="AW413" s="135"/>
      <c r="AX413" s="135"/>
      <c r="AY413" s="135"/>
      <c r="AZ413" s="135"/>
      <c r="BA413" s="135"/>
      <c r="BB413" s="135"/>
      <c r="BC413" s="135"/>
      <c r="BD413" s="135"/>
      <c r="BE413" s="135"/>
      <c r="BF413" s="135"/>
      <c r="BG413" s="135"/>
      <c r="BH413" s="135"/>
    </row>
    <row r="414" spans="1:60" outlineLevel="2">
      <c r="A414" s="142"/>
      <c r="B414" s="143"/>
      <c r="C414" s="173" t="s">
        <v>1655</v>
      </c>
      <c r="D414" s="146"/>
      <c r="E414" s="147"/>
      <c r="F414" s="145"/>
      <c r="G414" s="145"/>
      <c r="H414" s="145"/>
      <c r="I414" s="145"/>
      <c r="J414" s="145"/>
      <c r="K414" s="145"/>
      <c r="L414" s="145"/>
      <c r="M414" s="145"/>
      <c r="N414" s="144"/>
      <c r="O414" s="144"/>
      <c r="P414" s="144"/>
      <c r="Q414" s="144"/>
      <c r="R414" s="145"/>
      <c r="S414" s="145"/>
      <c r="T414" s="145"/>
      <c r="U414" s="145"/>
      <c r="V414" s="145"/>
      <c r="W414" s="145"/>
      <c r="X414" s="145"/>
      <c r="Y414" s="145"/>
      <c r="Z414" s="135"/>
      <c r="AA414" s="135"/>
      <c r="AB414" s="135"/>
      <c r="AC414" s="135"/>
      <c r="AD414" s="135"/>
      <c r="AE414" s="135"/>
      <c r="AF414" s="135"/>
      <c r="AG414" s="135" t="s">
        <v>1503</v>
      </c>
      <c r="AH414" s="135">
        <v>0</v>
      </c>
      <c r="AI414" s="135"/>
      <c r="AJ414" s="135"/>
      <c r="AK414" s="135"/>
      <c r="AL414" s="135"/>
      <c r="AM414" s="135"/>
      <c r="AN414" s="135"/>
      <c r="AO414" s="135"/>
      <c r="AP414" s="135"/>
      <c r="AQ414" s="135"/>
      <c r="AR414" s="135"/>
      <c r="AS414" s="135"/>
      <c r="AT414" s="135"/>
      <c r="AU414" s="135"/>
      <c r="AV414" s="135"/>
      <c r="AW414" s="135"/>
      <c r="AX414" s="135"/>
      <c r="AY414" s="135"/>
      <c r="AZ414" s="135"/>
      <c r="BA414" s="135"/>
      <c r="BB414" s="135"/>
      <c r="BC414" s="135"/>
      <c r="BD414" s="135"/>
      <c r="BE414" s="135"/>
      <c r="BF414" s="135"/>
      <c r="BG414" s="135"/>
      <c r="BH414" s="135"/>
    </row>
    <row r="415" spans="1:60" outlineLevel="3">
      <c r="A415" s="142"/>
      <c r="B415" s="143"/>
      <c r="C415" s="173" t="s">
        <v>388</v>
      </c>
      <c r="D415" s="146"/>
      <c r="E415" s="147">
        <v>85.59</v>
      </c>
      <c r="F415" s="145"/>
      <c r="G415" s="145"/>
      <c r="H415" s="145"/>
      <c r="I415" s="145"/>
      <c r="J415" s="145"/>
      <c r="K415" s="145"/>
      <c r="L415" s="145"/>
      <c r="M415" s="145"/>
      <c r="N415" s="144"/>
      <c r="O415" s="144"/>
      <c r="P415" s="144"/>
      <c r="Q415" s="144"/>
      <c r="R415" s="145"/>
      <c r="S415" s="145"/>
      <c r="T415" s="145"/>
      <c r="U415" s="145"/>
      <c r="V415" s="145"/>
      <c r="W415" s="145"/>
      <c r="X415" s="145"/>
      <c r="Y415" s="145"/>
      <c r="Z415" s="135"/>
      <c r="AA415" s="135"/>
      <c r="AB415" s="135"/>
      <c r="AC415" s="135"/>
      <c r="AD415" s="135"/>
      <c r="AE415" s="135"/>
      <c r="AF415" s="135"/>
      <c r="AG415" s="135" t="s">
        <v>1503</v>
      </c>
      <c r="AH415" s="135">
        <v>0</v>
      </c>
      <c r="AI415" s="135"/>
      <c r="AJ415" s="135"/>
      <c r="AK415" s="135"/>
      <c r="AL415" s="135"/>
      <c r="AM415" s="135"/>
      <c r="AN415" s="135"/>
      <c r="AO415" s="135"/>
      <c r="AP415" s="135"/>
      <c r="AQ415" s="135"/>
      <c r="AR415" s="135"/>
      <c r="AS415" s="135"/>
      <c r="AT415" s="135"/>
      <c r="AU415" s="135"/>
      <c r="AV415" s="135"/>
      <c r="AW415" s="135"/>
      <c r="AX415" s="135"/>
      <c r="AY415" s="135"/>
      <c r="AZ415" s="135"/>
      <c r="BA415" s="135"/>
      <c r="BB415" s="135"/>
      <c r="BC415" s="135"/>
      <c r="BD415" s="135"/>
      <c r="BE415" s="135"/>
      <c r="BF415" s="135"/>
      <c r="BG415" s="135"/>
      <c r="BH415" s="135"/>
    </row>
    <row r="416" spans="1:60" outlineLevel="3">
      <c r="A416" s="142"/>
      <c r="B416" s="143"/>
      <c r="C416" s="173" t="s">
        <v>389</v>
      </c>
      <c r="D416" s="146"/>
      <c r="E416" s="147">
        <v>4.25</v>
      </c>
      <c r="F416" s="145"/>
      <c r="G416" s="145"/>
      <c r="H416" s="145"/>
      <c r="I416" s="145"/>
      <c r="J416" s="145"/>
      <c r="K416" s="145"/>
      <c r="L416" s="145"/>
      <c r="M416" s="145"/>
      <c r="N416" s="144"/>
      <c r="O416" s="144"/>
      <c r="P416" s="144"/>
      <c r="Q416" s="144"/>
      <c r="R416" s="145"/>
      <c r="S416" s="145"/>
      <c r="T416" s="145"/>
      <c r="U416" s="145"/>
      <c r="V416" s="145"/>
      <c r="W416" s="145"/>
      <c r="X416" s="145"/>
      <c r="Y416" s="145"/>
      <c r="Z416" s="135"/>
      <c r="AA416" s="135"/>
      <c r="AB416" s="135"/>
      <c r="AC416" s="135"/>
      <c r="AD416" s="135"/>
      <c r="AE416" s="135"/>
      <c r="AF416" s="135"/>
      <c r="AG416" s="135" t="s">
        <v>1503</v>
      </c>
      <c r="AH416" s="135">
        <v>0</v>
      </c>
      <c r="AI416" s="135"/>
      <c r="AJ416" s="135"/>
      <c r="AK416" s="135"/>
      <c r="AL416" s="135"/>
      <c r="AM416" s="135"/>
      <c r="AN416" s="135"/>
      <c r="AO416" s="135"/>
      <c r="AP416" s="135"/>
      <c r="AQ416" s="135"/>
      <c r="AR416" s="135"/>
      <c r="AS416" s="135"/>
      <c r="AT416" s="135"/>
      <c r="AU416" s="135"/>
      <c r="AV416" s="135"/>
      <c r="AW416" s="135"/>
      <c r="AX416" s="135"/>
      <c r="AY416" s="135"/>
      <c r="AZ416" s="135"/>
      <c r="BA416" s="135"/>
      <c r="BB416" s="135"/>
      <c r="BC416" s="135"/>
      <c r="BD416" s="135"/>
      <c r="BE416" s="135"/>
      <c r="BF416" s="135"/>
      <c r="BG416" s="135"/>
      <c r="BH416" s="135"/>
    </row>
    <row r="417" spans="1:60" outlineLevel="3">
      <c r="A417" s="142"/>
      <c r="B417" s="143"/>
      <c r="C417" s="173" t="s">
        <v>390</v>
      </c>
      <c r="D417" s="146"/>
      <c r="E417" s="147">
        <v>0.16</v>
      </c>
      <c r="F417" s="145"/>
      <c r="G417" s="145"/>
      <c r="H417" s="145"/>
      <c r="I417" s="145"/>
      <c r="J417" s="145"/>
      <c r="K417" s="145"/>
      <c r="L417" s="145"/>
      <c r="M417" s="145"/>
      <c r="N417" s="144"/>
      <c r="O417" s="144"/>
      <c r="P417" s="144"/>
      <c r="Q417" s="144"/>
      <c r="R417" s="145"/>
      <c r="S417" s="145"/>
      <c r="T417" s="145"/>
      <c r="U417" s="145"/>
      <c r="V417" s="145"/>
      <c r="W417" s="145"/>
      <c r="X417" s="145"/>
      <c r="Y417" s="145"/>
      <c r="Z417" s="135"/>
      <c r="AA417" s="135"/>
      <c r="AB417" s="135"/>
      <c r="AC417" s="135"/>
      <c r="AD417" s="135"/>
      <c r="AE417" s="135"/>
      <c r="AF417" s="135"/>
      <c r="AG417" s="135" t="s">
        <v>1503</v>
      </c>
      <c r="AH417" s="135">
        <v>0</v>
      </c>
      <c r="AI417" s="135"/>
      <c r="AJ417" s="135"/>
      <c r="AK417" s="135"/>
      <c r="AL417" s="135"/>
      <c r="AM417" s="135"/>
      <c r="AN417" s="135"/>
      <c r="AO417" s="135"/>
      <c r="AP417" s="135"/>
      <c r="AQ417" s="135"/>
      <c r="AR417" s="135"/>
      <c r="AS417" s="135"/>
      <c r="AT417" s="135"/>
      <c r="AU417" s="135"/>
      <c r="AV417" s="135"/>
      <c r="AW417" s="135"/>
      <c r="AX417" s="135"/>
      <c r="AY417" s="135"/>
      <c r="AZ417" s="135"/>
      <c r="BA417" s="135"/>
      <c r="BB417" s="135"/>
      <c r="BC417" s="135"/>
      <c r="BD417" s="135"/>
      <c r="BE417" s="135"/>
      <c r="BF417" s="135"/>
      <c r="BG417" s="135"/>
      <c r="BH417" s="135"/>
    </row>
    <row r="418" spans="1:60" outlineLevel="1">
      <c r="A418" s="156">
        <v>155</v>
      </c>
      <c r="B418" s="157" t="s">
        <v>391</v>
      </c>
      <c r="C418" s="172" t="s">
        <v>392</v>
      </c>
      <c r="D418" s="158" t="s">
        <v>1548</v>
      </c>
      <c r="E418" s="159">
        <v>86</v>
      </c>
      <c r="F418" s="160"/>
      <c r="G418" s="161">
        <f>ROUND(E418*F418,2)</f>
        <v>0</v>
      </c>
      <c r="H418" s="160">
        <v>0</v>
      </c>
      <c r="I418" s="161">
        <f>ROUND(E418*H418,2)</f>
        <v>0</v>
      </c>
      <c r="J418" s="160">
        <v>85</v>
      </c>
      <c r="K418" s="161">
        <f>ROUND(E418*J418,2)</f>
        <v>7310</v>
      </c>
      <c r="L418" s="161">
        <v>12</v>
      </c>
      <c r="M418" s="161">
        <f>G418*(1+L418/100)</f>
        <v>0</v>
      </c>
      <c r="N418" s="159">
        <v>1.2E-4</v>
      </c>
      <c r="O418" s="159">
        <f>ROUND(E418*N418,2)</f>
        <v>0.01</v>
      </c>
      <c r="P418" s="159">
        <v>0</v>
      </c>
      <c r="Q418" s="159">
        <f>ROUND(E418*P418,2)</f>
        <v>0</v>
      </c>
      <c r="R418" s="161"/>
      <c r="S418" s="161" t="s">
        <v>1560</v>
      </c>
      <c r="T418" s="162" t="s">
        <v>1561</v>
      </c>
      <c r="U418" s="145">
        <v>0</v>
      </c>
      <c r="V418" s="145">
        <f>ROUND(E418*U418,2)</f>
        <v>0</v>
      </c>
      <c r="W418" s="145"/>
      <c r="X418" s="145" t="s">
        <v>1499</v>
      </c>
      <c r="Y418" s="145" t="s">
        <v>1500</v>
      </c>
      <c r="Z418" s="135"/>
      <c r="AA418" s="135"/>
      <c r="AB418" s="135"/>
      <c r="AC418" s="135"/>
      <c r="AD418" s="135"/>
      <c r="AE418" s="135"/>
      <c r="AF418" s="135"/>
      <c r="AG418" s="135" t="s">
        <v>1501</v>
      </c>
      <c r="AH418" s="135"/>
      <c r="AI418" s="135"/>
      <c r="AJ418" s="135"/>
      <c r="AK418" s="135"/>
      <c r="AL418" s="135"/>
      <c r="AM418" s="135"/>
      <c r="AN418" s="135"/>
      <c r="AO418" s="135"/>
      <c r="AP418" s="135"/>
      <c r="AQ418" s="135"/>
      <c r="AR418" s="135"/>
      <c r="AS418" s="135"/>
      <c r="AT418" s="135"/>
      <c r="AU418" s="135"/>
      <c r="AV418" s="135"/>
      <c r="AW418" s="135"/>
      <c r="AX418" s="135"/>
      <c r="AY418" s="135"/>
      <c r="AZ418" s="135"/>
      <c r="BA418" s="135"/>
      <c r="BB418" s="135"/>
      <c r="BC418" s="135"/>
      <c r="BD418" s="135"/>
      <c r="BE418" s="135"/>
      <c r="BF418" s="135"/>
      <c r="BG418" s="135"/>
      <c r="BH418" s="135"/>
    </row>
    <row r="419" spans="1:60" outlineLevel="2">
      <c r="A419" s="142"/>
      <c r="B419" s="143"/>
      <c r="C419" s="173" t="s">
        <v>393</v>
      </c>
      <c r="D419" s="146"/>
      <c r="E419" s="147">
        <v>85.33</v>
      </c>
      <c r="F419" s="145"/>
      <c r="G419" s="145"/>
      <c r="H419" s="145"/>
      <c r="I419" s="145"/>
      <c r="J419" s="145"/>
      <c r="K419" s="145"/>
      <c r="L419" s="145"/>
      <c r="M419" s="145"/>
      <c r="N419" s="144"/>
      <c r="O419" s="144"/>
      <c r="P419" s="144"/>
      <c r="Q419" s="144"/>
      <c r="R419" s="145"/>
      <c r="S419" s="145"/>
      <c r="T419" s="145"/>
      <c r="U419" s="145"/>
      <c r="V419" s="145"/>
      <c r="W419" s="145"/>
      <c r="X419" s="145"/>
      <c r="Y419" s="145"/>
      <c r="Z419" s="135"/>
      <c r="AA419" s="135"/>
      <c r="AB419" s="135"/>
      <c r="AC419" s="135"/>
      <c r="AD419" s="135"/>
      <c r="AE419" s="135"/>
      <c r="AF419" s="135"/>
      <c r="AG419" s="135" t="s">
        <v>1503</v>
      </c>
      <c r="AH419" s="135">
        <v>0</v>
      </c>
      <c r="AI419" s="135"/>
      <c r="AJ419" s="135"/>
      <c r="AK419" s="135"/>
      <c r="AL419" s="135"/>
      <c r="AM419" s="135"/>
      <c r="AN419" s="135"/>
      <c r="AO419" s="135"/>
      <c r="AP419" s="135"/>
      <c r="AQ419" s="135"/>
      <c r="AR419" s="135"/>
      <c r="AS419" s="135"/>
      <c r="AT419" s="135"/>
      <c r="AU419" s="135"/>
      <c r="AV419" s="135"/>
      <c r="AW419" s="135"/>
      <c r="AX419" s="135"/>
      <c r="AY419" s="135"/>
      <c r="AZ419" s="135"/>
      <c r="BA419" s="135"/>
      <c r="BB419" s="135"/>
      <c r="BC419" s="135"/>
      <c r="BD419" s="135"/>
      <c r="BE419" s="135"/>
      <c r="BF419" s="135"/>
      <c r="BG419" s="135"/>
      <c r="BH419" s="135"/>
    </row>
    <row r="420" spans="1:60" outlineLevel="3">
      <c r="A420" s="142"/>
      <c r="B420" s="143"/>
      <c r="C420" s="173" t="s">
        <v>394</v>
      </c>
      <c r="D420" s="146"/>
      <c r="E420" s="147">
        <v>0.67</v>
      </c>
      <c r="F420" s="145"/>
      <c r="G420" s="145"/>
      <c r="H420" s="145"/>
      <c r="I420" s="145"/>
      <c r="J420" s="145"/>
      <c r="K420" s="145"/>
      <c r="L420" s="145"/>
      <c r="M420" s="145"/>
      <c r="N420" s="144"/>
      <c r="O420" s="144"/>
      <c r="P420" s="144"/>
      <c r="Q420" s="144"/>
      <c r="R420" s="145"/>
      <c r="S420" s="145"/>
      <c r="T420" s="145"/>
      <c r="U420" s="145"/>
      <c r="V420" s="145"/>
      <c r="W420" s="145"/>
      <c r="X420" s="145"/>
      <c r="Y420" s="145"/>
      <c r="Z420" s="135"/>
      <c r="AA420" s="135"/>
      <c r="AB420" s="135"/>
      <c r="AC420" s="135"/>
      <c r="AD420" s="135"/>
      <c r="AE420" s="135"/>
      <c r="AF420" s="135"/>
      <c r="AG420" s="135" t="s">
        <v>1503</v>
      </c>
      <c r="AH420" s="135">
        <v>0</v>
      </c>
      <c r="AI420" s="135"/>
      <c r="AJ420" s="135"/>
      <c r="AK420" s="135"/>
      <c r="AL420" s="135"/>
      <c r="AM420" s="135"/>
      <c r="AN420" s="135"/>
      <c r="AO420" s="135"/>
      <c r="AP420" s="135"/>
      <c r="AQ420" s="135"/>
      <c r="AR420" s="135"/>
      <c r="AS420" s="135"/>
      <c r="AT420" s="135"/>
      <c r="AU420" s="135"/>
      <c r="AV420" s="135"/>
      <c r="AW420" s="135"/>
      <c r="AX420" s="135"/>
      <c r="AY420" s="135"/>
      <c r="AZ420" s="135"/>
      <c r="BA420" s="135"/>
      <c r="BB420" s="135"/>
      <c r="BC420" s="135"/>
      <c r="BD420" s="135"/>
      <c r="BE420" s="135"/>
      <c r="BF420" s="135"/>
      <c r="BG420" s="135"/>
      <c r="BH420" s="135"/>
    </row>
    <row r="421" spans="1:60" outlineLevel="1">
      <c r="A421" s="156">
        <v>156</v>
      </c>
      <c r="B421" s="157" t="s">
        <v>395</v>
      </c>
      <c r="C421" s="172" t="s">
        <v>396</v>
      </c>
      <c r="D421" s="158" t="s">
        <v>397</v>
      </c>
      <c r="E421" s="159">
        <v>13</v>
      </c>
      <c r="F421" s="160"/>
      <c r="G421" s="161">
        <f>ROUND(E421*F421,2)</f>
        <v>0</v>
      </c>
      <c r="H421" s="160">
        <v>122.5</v>
      </c>
      <c r="I421" s="161">
        <f>ROUND(E421*H421,2)</f>
        <v>1592.5</v>
      </c>
      <c r="J421" s="160">
        <v>0</v>
      </c>
      <c r="K421" s="161">
        <f>ROUND(E421*J421,2)</f>
        <v>0</v>
      </c>
      <c r="L421" s="161">
        <v>12</v>
      </c>
      <c r="M421" s="161">
        <f>G421*(1+L421/100)</f>
        <v>0</v>
      </c>
      <c r="N421" s="159">
        <v>1E-3</v>
      </c>
      <c r="O421" s="159">
        <f>ROUND(E421*N421,2)</f>
        <v>0.01</v>
      </c>
      <c r="P421" s="159">
        <v>0</v>
      </c>
      <c r="Q421" s="159">
        <f>ROUND(E421*P421,2)</f>
        <v>0</v>
      </c>
      <c r="R421" s="161" t="s">
        <v>9</v>
      </c>
      <c r="S421" s="161" t="s">
        <v>1498</v>
      </c>
      <c r="T421" s="162" t="s">
        <v>1498</v>
      </c>
      <c r="U421" s="145">
        <v>0</v>
      </c>
      <c r="V421" s="145">
        <f>ROUND(E421*U421,2)</f>
        <v>0</v>
      </c>
      <c r="W421" s="145"/>
      <c r="X421" s="145" t="s">
        <v>10</v>
      </c>
      <c r="Y421" s="145" t="s">
        <v>1500</v>
      </c>
      <c r="Z421" s="135"/>
      <c r="AA421" s="135"/>
      <c r="AB421" s="135"/>
      <c r="AC421" s="135"/>
      <c r="AD421" s="135"/>
      <c r="AE421" s="135"/>
      <c r="AF421" s="135"/>
      <c r="AG421" s="135" t="s">
        <v>398</v>
      </c>
      <c r="AH421" s="135"/>
      <c r="AI421" s="135"/>
      <c r="AJ421" s="135"/>
      <c r="AK421" s="135"/>
      <c r="AL421" s="135"/>
      <c r="AM421" s="135"/>
      <c r="AN421" s="135"/>
      <c r="AO421" s="135"/>
      <c r="AP421" s="135"/>
      <c r="AQ421" s="135"/>
      <c r="AR421" s="135"/>
      <c r="AS421" s="135"/>
      <c r="AT421" s="135"/>
      <c r="AU421" s="135"/>
      <c r="AV421" s="135"/>
      <c r="AW421" s="135"/>
      <c r="AX421" s="135"/>
      <c r="AY421" s="135"/>
      <c r="AZ421" s="135"/>
      <c r="BA421" s="135"/>
      <c r="BB421" s="135"/>
      <c r="BC421" s="135"/>
      <c r="BD421" s="135"/>
      <c r="BE421" s="135"/>
      <c r="BF421" s="135"/>
      <c r="BG421" s="135"/>
      <c r="BH421" s="135"/>
    </row>
    <row r="422" spans="1:60" outlineLevel="2">
      <c r="A422" s="142"/>
      <c r="B422" s="143"/>
      <c r="C422" s="173" t="s">
        <v>399</v>
      </c>
      <c r="D422" s="146"/>
      <c r="E422" s="147">
        <v>13</v>
      </c>
      <c r="F422" s="145"/>
      <c r="G422" s="145"/>
      <c r="H422" s="145"/>
      <c r="I422" s="145"/>
      <c r="J422" s="145"/>
      <c r="K422" s="145"/>
      <c r="L422" s="145"/>
      <c r="M422" s="145"/>
      <c r="N422" s="144"/>
      <c r="O422" s="144"/>
      <c r="P422" s="144"/>
      <c r="Q422" s="144"/>
      <c r="R422" s="145"/>
      <c r="S422" s="145"/>
      <c r="T422" s="145"/>
      <c r="U422" s="145"/>
      <c r="V422" s="145"/>
      <c r="W422" s="145"/>
      <c r="X422" s="145"/>
      <c r="Y422" s="145"/>
      <c r="Z422" s="135"/>
      <c r="AA422" s="135"/>
      <c r="AB422" s="135"/>
      <c r="AC422" s="135"/>
      <c r="AD422" s="135"/>
      <c r="AE422" s="135"/>
      <c r="AF422" s="135"/>
      <c r="AG422" s="135" t="s">
        <v>1503</v>
      </c>
      <c r="AH422" s="135">
        <v>0</v>
      </c>
      <c r="AI422" s="135"/>
      <c r="AJ422" s="135"/>
      <c r="AK422" s="135"/>
      <c r="AL422" s="135"/>
      <c r="AM422" s="135"/>
      <c r="AN422" s="135"/>
      <c r="AO422" s="135"/>
      <c r="AP422" s="135"/>
      <c r="AQ422" s="135"/>
      <c r="AR422" s="135"/>
      <c r="AS422" s="135"/>
      <c r="AT422" s="135"/>
      <c r="AU422" s="135"/>
      <c r="AV422" s="135"/>
      <c r="AW422" s="135"/>
      <c r="AX422" s="135"/>
      <c r="AY422" s="135"/>
      <c r="AZ422" s="135"/>
      <c r="BA422" s="135"/>
      <c r="BB422" s="135"/>
      <c r="BC422" s="135"/>
      <c r="BD422" s="135"/>
      <c r="BE422" s="135"/>
      <c r="BF422" s="135"/>
      <c r="BG422" s="135"/>
      <c r="BH422" s="135"/>
    </row>
    <row r="423" spans="1:60" outlineLevel="1">
      <c r="A423" s="164">
        <v>157</v>
      </c>
      <c r="B423" s="165" t="s">
        <v>400</v>
      </c>
      <c r="C423" s="174" t="s">
        <v>401</v>
      </c>
      <c r="D423" s="166" t="s">
        <v>1371</v>
      </c>
      <c r="E423" s="167">
        <f>(G421+G418+G413+G409+G407+G399+G395+G393+G391)*0.01</f>
        <v>0</v>
      </c>
      <c r="F423" s="168"/>
      <c r="G423" s="169">
        <f t="shared" ref="G423:G429" si="14">ROUND(E423*F423,2)</f>
        <v>0</v>
      </c>
      <c r="H423" s="168">
        <v>0</v>
      </c>
      <c r="I423" s="169">
        <f t="shared" ref="I423:I429" si="15">ROUND(E423*H423,2)</f>
        <v>0</v>
      </c>
      <c r="J423" s="168">
        <v>0.92</v>
      </c>
      <c r="K423" s="169">
        <f t="shared" ref="K423:K429" si="16">ROUND(E423*J423,2)</f>
        <v>0</v>
      </c>
      <c r="L423" s="169">
        <v>12</v>
      </c>
      <c r="M423" s="169">
        <f t="shared" ref="M423:M429" si="17">G423*(1+L423/100)</f>
        <v>0</v>
      </c>
      <c r="N423" s="167">
        <v>0</v>
      </c>
      <c r="O423" s="167">
        <f t="shared" ref="O423:O429" si="18">ROUND(E423*N423,2)</f>
        <v>0</v>
      </c>
      <c r="P423" s="167">
        <v>0</v>
      </c>
      <c r="Q423" s="167">
        <f t="shared" ref="Q423:Q429" si="19">ROUND(E423*P423,2)</f>
        <v>0</v>
      </c>
      <c r="R423" s="169"/>
      <c r="S423" s="169" t="s">
        <v>1498</v>
      </c>
      <c r="T423" s="170" t="s">
        <v>1498</v>
      </c>
      <c r="U423" s="145">
        <v>0</v>
      </c>
      <c r="V423" s="145">
        <f t="shared" ref="V423:V429" si="20">ROUND(E423*U423,2)</f>
        <v>0</v>
      </c>
      <c r="W423" s="145"/>
      <c r="X423" s="145" t="s">
        <v>142</v>
      </c>
      <c r="Y423" s="145" t="s">
        <v>1500</v>
      </c>
      <c r="Z423" s="135"/>
      <c r="AA423" s="135"/>
      <c r="AB423" s="135"/>
      <c r="AC423" s="135"/>
      <c r="AD423" s="135"/>
      <c r="AE423" s="135"/>
      <c r="AF423" s="135"/>
      <c r="AG423" s="135" t="s">
        <v>245</v>
      </c>
      <c r="AH423" s="135"/>
      <c r="AI423" s="135"/>
      <c r="AJ423" s="135"/>
      <c r="AK423" s="135"/>
      <c r="AL423" s="135"/>
      <c r="AM423" s="135"/>
      <c r="AN423" s="135"/>
      <c r="AO423" s="135"/>
      <c r="AP423" s="135"/>
      <c r="AQ423" s="135"/>
      <c r="AR423" s="135"/>
      <c r="AS423" s="135"/>
      <c r="AT423" s="135"/>
      <c r="AU423" s="135"/>
      <c r="AV423" s="135"/>
      <c r="AW423" s="135"/>
      <c r="AX423" s="135"/>
      <c r="AY423" s="135"/>
      <c r="AZ423" s="135"/>
      <c r="BA423" s="135"/>
      <c r="BB423" s="135"/>
      <c r="BC423" s="135"/>
      <c r="BD423" s="135"/>
      <c r="BE423" s="135"/>
      <c r="BF423" s="135"/>
      <c r="BG423" s="135"/>
      <c r="BH423" s="135"/>
    </row>
    <row r="424" spans="1:60" outlineLevel="1">
      <c r="A424" s="164">
        <v>158</v>
      </c>
      <c r="B424" s="165" t="s">
        <v>127</v>
      </c>
      <c r="C424" s="174" t="s">
        <v>128</v>
      </c>
      <c r="D424" s="166" t="s">
        <v>129</v>
      </c>
      <c r="E424" s="167">
        <v>9.2960000000000001E-2</v>
      </c>
      <c r="F424" s="168"/>
      <c r="G424" s="169">
        <f t="shared" si="14"/>
        <v>0</v>
      </c>
      <c r="H424" s="168">
        <v>0</v>
      </c>
      <c r="I424" s="169">
        <f t="shared" si="15"/>
        <v>0</v>
      </c>
      <c r="J424" s="168">
        <v>275.5</v>
      </c>
      <c r="K424" s="169">
        <f t="shared" si="16"/>
        <v>25.61</v>
      </c>
      <c r="L424" s="169">
        <v>12</v>
      </c>
      <c r="M424" s="169">
        <f t="shared" si="17"/>
        <v>0</v>
      </c>
      <c r="N424" s="167">
        <v>0</v>
      </c>
      <c r="O424" s="167">
        <f t="shared" si="18"/>
        <v>0</v>
      </c>
      <c r="P424" s="167">
        <v>0</v>
      </c>
      <c r="Q424" s="167">
        <f t="shared" si="19"/>
        <v>0</v>
      </c>
      <c r="R424" s="169"/>
      <c r="S424" s="169" t="s">
        <v>1498</v>
      </c>
      <c r="T424" s="170" t="s">
        <v>1498</v>
      </c>
      <c r="U424" s="145">
        <v>0.49</v>
      </c>
      <c r="V424" s="145">
        <f t="shared" si="20"/>
        <v>0.05</v>
      </c>
      <c r="W424" s="145"/>
      <c r="X424" s="145" t="s">
        <v>1499</v>
      </c>
      <c r="Y424" s="145" t="s">
        <v>1500</v>
      </c>
      <c r="Z424" s="135"/>
      <c r="AA424" s="135"/>
      <c r="AB424" s="135"/>
      <c r="AC424" s="135"/>
      <c r="AD424" s="135"/>
      <c r="AE424" s="135"/>
      <c r="AF424" s="135"/>
      <c r="AG424" s="135" t="s">
        <v>2</v>
      </c>
      <c r="AH424" s="135"/>
      <c r="AI424" s="135"/>
      <c r="AJ424" s="135"/>
      <c r="AK424" s="135"/>
      <c r="AL424" s="135"/>
      <c r="AM424" s="135"/>
      <c r="AN424" s="135"/>
      <c r="AO424" s="135"/>
      <c r="AP424" s="135"/>
      <c r="AQ424" s="135"/>
      <c r="AR424" s="135"/>
      <c r="AS424" s="135"/>
      <c r="AT424" s="135"/>
      <c r="AU424" s="135"/>
      <c r="AV424" s="135"/>
      <c r="AW424" s="135"/>
      <c r="AX424" s="135"/>
      <c r="AY424" s="135"/>
      <c r="AZ424" s="135"/>
      <c r="BA424" s="135"/>
      <c r="BB424" s="135"/>
      <c r="BC424" s="135"/>
      <c r="BD424" s="135"/>
      <c r="BE424" s="135"/>
      <c r="BF424" s="135"/>
      <c r="BG424" s="135"/>
      <c r="BH424" s="135"/>
    </row>
    <row r="425" spans="1:60" outlineLevel="1">
      <c r="A425" s="164">
        <v>159</v>
      </c>
      <c r="B425" s="165" t="s">
        <v>130</v>
      </c>
      <c r="C425" s="174" t="s">
        <v>131</v>
      </c>
      <c r="D425" s="166" t="s">
        <v>129</v>
      </c>
      <c r="E425" s="167">
        <v>1.7661800000000001</v>
      </c>
      <c r="F425" s="168"/>
      <c r="G425" s="169">
        <f t="shared" si="14"/>
        <v>0</v>
      </c>
      <c r="H425" s="168">
        <v>0</v>
      </c>
      <c r="I425" s="169">
        <f t="shared" si="15"/>
        <v>0</v>
      </c>
      <c r="J425" s="168">
        <v>25</v>
      </c>
      <c r="K425" s="169">
        <f t="shared" si="16"/>
        <v>44.15</v>
      </c>
      <c r="L425" s="169">
        <v>12</v>
      </c>
      <c r="M425" s="169">
        <f t="shared" si="17"/>
        <v>0</v>
      </c>
      <c r="N425" s="167">
        <v>0</v>
      </c>
      <c r="O425" s="167">
        <f t="shared" si="18"/>
        <v>0</v>
      </c>
      <c r="P425" s="167">
        <v>0</v>
      </c>
      <c r="Q425" s="167">
        <f t="shared" si="19"/>
        <v>0</v>
      </c>
      <c r="R425" s="169"/>
      <c r="S425" s="169" t="s">
        <v>1498</v>
      </c>
      <c r="T425" s="170" t="s">
        <v>1498</v>
      </c>
      <c r="U425" s="145">
        <v>0</v>
      </c>
      <c r="V425" s="145">
        <f t="shared" si="20"/>
        <v>0</v>
      </c>
      <c r="W425" s="145"/>
      <c r="X425" s="145" t="s">
        <v>1499</v>
      </c>
      <c r="Y425" s="145" t="s">
        <v>1500</v>
      </c>
      <c r="Z425" s="135"/>
      <c r="AA425" s="135"/>
      <c r="AB425" s="135"/>
      <c r="AC425" s="135"/>
      <c r="AD425" s="135"/>
      <c r="AE425" s="135"/>
      <c r="AF425" s="135"/>
      <c r="AG425" s="135" t="s">
        <v>2</v>
      </c>
      <c r="AH425" s="135"/>
      <c r="AI425" s="135"/>
      <c r="AJ425" s="135"/>
      <c r="AK425" s="135"/>
      <c r="AL425" s="135"/>
      <c r="AM425" s="135"/>
      <c r="AN425" s="135"/>
      <c r="AO425" s="135"/>
      <c r="AP425" s="135"/>
      <c r="AQ425" s="135"/>
      <c r="AR425" s="135"/>
      <c r="AS425" s="135"/>
      <c r="AT425" s="135"/>
      <c r="AU425" s="135"/>
      <c r="AV425" s="135"/>
      <c r="AW425" s="135"/>
      <c r="AX425" s="135"/>
      <c r="AY425" s="135"/>
      <c r="AZ425" s="135"/>
      <c r="BA425" s="135"/>
      <c r="BB425" s="135"/>
      <c r="BC425" s="135"/>
      <c r="BD425" s="135"/>
      <c r="BE425" s="135"/>
      <c r="BF425" s="135"/>
      <c r="BG425" s="135"/>
      <c r="BH425" s="135"/>
    </row>
    <row r="426" spans="1:60" outlineLevel="1">
      <c r="A426" s="164">
        <v>160</v>
      </c>
      <c r="B426" s="165" t="s">
        <v>132</v>
      </c>
      <c r="C426" s="174" t="s">
        <v>133</v>
      </c>
      <c r="D426" s="166" t="s">
        <v>129</v>
      </c>
      <c r="E426" s="167">
        <v>9.2960000000000001E-2</v>
      </c>
      <c r="F426" s="168"/>
      <c r="G426" s="169">
        <f t="shared" si="14"/>
        <v>0</v>
      </c>
      <c r="H426" s="168">
        <v>0</v>
      </c>
      <c r="I426" s="169">
        <f t="shared" si="15"/>
        <v>0</v>
      </c>
      <c r="J426" s="168">
        <v>391.5</v>
      </c>
      <c r="K426" s="169">
        <f t="shared" si="16"/>
        <v>36.39</v>
      </c>
      <c r="L426" s="169">
        <v>12</v>
      </c>
      <c r="M426" s="169">
        <f t="shared" si="17"/>
        <v>0</v>
      </c>
      <c r="N426" s="167">
        <v>0</v>
      </c>
      <c r="O426" s="167">
        <f t="shared" si="18"/>
        <v>0</v>
      </c>
      <c r="P426" s="167">
        <v>0</v>
      </c>
      <c r="Q426" s="167">
        <f t="shared" si="19"/>
        <v>0</v>
      </c>
      <c r="R426" s="169"/>
      <c r="S426" s="169" t="s">
        <v>1498</v>
      </c>
      <c r="T426" s="170" t="s">
        <v>1498</v>
      </c>
      <c r="U426" s="145">
        <v>0.94199999999999995</v>
      </c>
      <c r="V426" s="145">
        <f t="shared" si="20"/>
        <v>0.09</v>
      </c>
      <c r="W426" s="145"/>
      <c r="X426" s="145" t="s">
        <v>1499</v>
      </c>
      <c r="Y426" s="145" t="s">
        <v>1500</v>
      </c>
      <c r="Z426" s="135"/>
      <c r="AA426" s="135"/>
      <c r="AB426" s="135"/>
      <c r="AC426" s="135"/>
      <c r="AD426" s="135"/>
      <c r="AE426" s="135"/>
      <c r="AF426" s="135"/>
      <c r="AG426" s="135" t="s">
        <v>2</v>
      </c>
      <c r="AH426" s="135"/>
      <c r="AI426" s="135"/>
      <c r="AJ426" s="135"/>
      <c r="AK426" s="135"/>
      <c r="AL426" s="135"/>
      <c r="AM426" s="135"/>
      <c r="AN426" s="135"/>
      <c r="AO426" s="135"/>
      <c r="AP426" s="135"/>
      <c r="AQ426" s="135"/>
      <c r="AR426" s="135"/>
      <c r="AS426" s="135"/>
      <c r="AT426" s="135"/>
      <c r="AU426" s="135"/>
      <c r="AV426" s="135"/>
      <c r="AW426" s="135"/>
      <c r="AX426" s="135"/>
      <c r="AY426" s="135"/>
      <c r="AZ426" s="135"/>
      <c r="BA426" s="135"/>
      <c r="BB426" s="135"/>
      <c r="BC426" s="135"/>
      <c r="BD426" s="135"/>
      <c r="BE426" s="135"/>
      <c r="BF426" s="135"/>
      <c r="BG426" s="135"/>
      <c r="BH426" s="135"/>
    </row>
    <row r="427" spans="1:60" outlineLevel="1">
      <c r="A427" s="164">
        <v>161</v>
      </c>
      <c r="B427" s="165" t="s">
        <v>134</v>
      </c>
      <c r="C427" s="174" t="s">
        <v>135</v>
      </c>
      <c r="D427" s="166" t="s">
        <v>129</v>
      </c>
      <c r="E427" s="167">
        <v>0.18590999999999999</v>
      </c>
      <c r="F427" s="168"/>
      <c r="G427" s="169">
        <f t="shared" si="14"/>
        <v>0</v>
      </c>
      <c r="H427" s="168">
        <v>0</v>
      </c>
      <c r="I427" s="169">
        <f t="shared" si="15"/>
        <v>0</v>
      </c>
      <c r="J427" s="168">
        <v>43.6</v>
      </c>
      <c r="K427" s="169">
        <f t="shared" si="16"/>
        <v>8.11</v>
      </c>
      <c r="L427" s="169">
        <v>12</v>
      </c>
      <c r="M427" s="169">
        <f t="shared" si="17"/>
        <v>0</v>
      </c>
      <c r="N427" s="167">
        <v>0</v>
      </c>
      <c r="O427" s="167">
        <f t="shared" si="18"/>
        <v>0</v>
      </c>
      <c r="P427" s="167">
        <v>0</v>
      </c>
      <c r="Q427" s="167">
        <f t="shared" si="19"/>
        <v>0</v>
      </c>
      <c r="R427" s="169"/>
      <c r="S427" s="169" t="s">
        <v>1498</v>
      </c>
      <c r="T427" s="170" t="s">
        <v>1498</v>
      </c>
      <c r="U427" s="145">
        <v>0.105</v>
      </c>
      <c r="V427" s="145">
        <f t="shared" si="20"/>
        <v>0.02</v>
      </c>
      <c r="W427" s="145"/>
      <c r="X427" s="145" t="s">
        <v>1499</v>
      </c>
      <c r="Y427" s="145" t="s">
        <v>1500</v>
      </c>
      <c r="Z427" s="135"/>
      <c r="AA427" s="135"/>
      <c r="AB427" s="135"/>
      <c r="AC427" s="135"/>
      <c r="AD427" s="135"/>
      <c r="AE427" s="135"/>
      <c r="AF427" s="135"/>
      <c r="AG427" s="135" t="s">
        <v>2</v>
      </c>
      <c r="AH427" s="135"/>
      <c r="AI427" s="135"/>
      <c r="AJ427" s="135"/>
      <c r="AK427" s="135"/>
      <c r="AL427" s="135"/>
      <c r="AM427" s="135"/>
      <c r="AN427" s="135"/>
      <c r="AO427" s="135"/>
      <c r="AP427" s="135"/>
      <c r="AQ427" s="135"/>
      <c r="AR427" s="135"/>
      <c r="AS427" s="135"/>
      <c r="AT427" s="135"/>
      <c r="AU427" s="135"/>
      <c r="AV427" s="135"/>
      <c r="AW427" s="135"/>
      <c r="AX427" s="135"/>
      <c r="AY427" s="135"/>
      <c r="AZ427" s="135"/>
      <c r="BA427" s="135"/>
      <c r="BB427" s="135"/>
      <c r="BC427" s="135"/>
      <c r="BD427" s="135"/>
      <c r="BE427" s="135"/>
      <c r="BF427" s="135"/>
      <c r="BG427" s="135"/>
      <c r="BH427" s="135"/>
    </row>
    <row r="428" spans="1:60" outlineLevel="1">
      <c r="A428" s="164">
        <v>162</v>
      </c>
      <c r="B428" s="165" t="s">
        <v>136</v>
      </c>
      <c r="C428" s="174" t="s">
        <v>137</v>
      </c>
      <c r="D428" s="166" t="s">
        <v>129</v>
      </c>
      <c r="E428" s="167">
        <v>9.2960000000000001E-2</v>
      </c>
      <c r="F428" s="168"/>
      <c r="G428" s="169">
        <f t="shared" si="14"/>
        <v>0</v>
      </c>
      <c r="H428" s="168">
        <v>0</v>
      </c>
      <c r="I428" s="169">
        <f t="shared" si="15"/>
        <v>0</v>
      </c>
      <c r="J428" s="168">
        <v>12.5</v>
      </c>
      <c r="K428" s="169">
        <f t="shared" si="16"/>
        <v>1.1599999999999999</v>
      </c>
      <c r="L428" s="169">
        <v>12</v>
      </c>
      <c r="M428" s="169">
        <f t="shared" si="17"/>
        <v>0</v>
      </c>
      <c r="N428" s="167">
        <v>0</v>
      </c>
      <c r="O428" s="167">
        <f t="shared" si="18"/>
        <v>0</v>
      </c>
      <c r="P428" s="167">
        <v>0</v>
      </c>
      <c r="Q428" s="167">
        <f t="shared" si="19"/>
        <v>0</v>
      </c>
      <c r="R428" s="169"/>
      <c r="S428" s="169" t="s">
        <v>1498</v>
      </c>
      <c r="T428" s="170" t="s">
        <v>1498</v>
      </c>
      <c r="U428" s="145">
        <v>6.0000000000000001E-3</v>
      </c>
      <c r="V428" s="145">
        <f t="shared" si="20"/>
        <v>0</v>
      </c>
      <c r="W428" s="145"/>
      <c r="X428" s="145" t="s">
        <v>1499</v>
      </c>
      <c r="Y428" s="145" t="s">
        <v>1500</v>
      </c>
      <c r="Z428" s="135"/>
      <c r="AA428" s="135"/>
      <c r="AB428" s="135"/>
      <c r="AC428" s="135"/>
      <c r="AD428" s="135"/>
      <c r="AE428" s="135"/>
      <c r="AF428" s="135"/>
      <c r="AG428" s="135" t="s">
        <v>2</v>
      </c>
      <c r="AH428" s="135"/>
      <c r="AI428" s="135"/>
      <c r="AJ428" s="135"/>
      <c r="AK428" s="135"/>
      <c r="AL428" s="135"/>
      <c r="AM428" s="135"/>
      <c r="AN428" s="135"/>
      <c r="AO428" s="135"/>
      <c r="AP428" s="135"/>
      <c r="AQ428" s="135"/>
      <c r="AR428" s="135"/>
      <c r="AS428" s="135"/>
      <c r="AT428" s="135"/>
      <c r="AU428" s="135"/>
      <c r="AV428" s="135"/>
      <c r="AW428" s="135"/>
      <c r="AX428" s="135"/>
      <c r="AY428" s="135"/>
      <c r="AZ428" s="135"/>
      <c r="BA428" s="135"/>
      <c r="BB428" s="135"/>
      <c r="BC428" s="135"/>
      <c r="BD428" s="135"/>
      <c r="BE428" s="135"/>
      <c r="BF428" s="135"/>
      <c r="BG428" s="135"/>
      <c r="BH428" s="135"/>
    </row>
    <row r="429" spans="1:60" outlineLevel="1">
      <c r="A429" s="164">
        <v>163</v>
      </c>
      <c r="B429" s="165" t="s">
        <v>402</v>
      </c>
      <c r="C429" s="174" t="s">
        <v>403</v>
      </c>
      <c r="D429" s="166" t="s">
        <v>129</v>
      </c>
      <c r="E429" s="167">
        <v>9.2960000000000001E-2</v>
      </c>
      <c r="F429" s="168"/>
      <c r="G429" s="169">
        <f t="shared" si="14"/>
        <v>0</v>
      </c>
      <c r="H429" s="168">
        <v>0</v>
      </c>
      <c r="I429" s="169">
        <f t="shared" si="15"/>
        <v>0</v>
      </c>
      <c r="J429" s="168">
        <v>5735</v>
      </c>
      <c r="K429" s="169">
        <f t="shared" si="16"/>
        <v>533.13</v>
      </c>
      <c r="L429" s="169">
        <v>12</v>
      </c>
      <c r="M429" s="169">
        <f t="shared" si="17"/>
        <v>0</v>
      </c>
      <c r="N429" s="167">
        <v>0</v>
      </c>
      <c r="O429" s="167">
        <f t="shared" si="18"/>
        <v>0</v>
      </c>
      <c r="P429" s="167">
        <v>0</v>
      </c>
      <c r="Q429" s="167">
        <f t="shared" si="19"/>
        <v>0</v>
      </c>
      <c r="R429" s="169"/>
      <c r="S429" s="169" t="s">
        <v>1498</v>
      </c>
      <c r="T429" s="170" t="s">
        <v>1498</v>
      </c>
      <c r="U429" s="145">
        <v>0</v>
      </c>
      <c r="V429" s="145">
        <f t="shared" si="20"/>
        <v>0</v>
      </c>
      <c r="W429" s="145"/>
      <c r="X429" s="145" t="s">
        <v>1499</v>
      </c>
      <c r="Y429" s="145" t="s">
        <v>1500</v>
      </c>
      <c r="Z429" s="135"/>
      <c r="AA429" s="135"/>
      <c r="AB429" s="135"/>
      <c r="AC429" s="135"/>
      <c r="AD429" s="135"/>
      <c r="AE429" s="135"/>
      <c r="AF429" s="135"/>
      <c r="AG429" s="135" t="s">
        <v>2</v>
      </c>
      <c r="AH429" s="135"/>
      <c r="AI429" s="135"/>
      <c r="AJ429" s="135"/>
      <c r="AK429" s="135"/>
      <c r="AL429" s="135"/>
      <c r="AM429" s="135"/>
      <c r="AN429" s="135"/>
      <c r="AO429" s="135"/>
      <c r="AP429" s="135"/>
      <c r="AQ429" s="135"/>
      <c r="AR429" s="135"/>
      <c r="AS429" s="135"/>
      <c r="AT429" s="135"/>
      <c r="AU429" s="135"/>
      <c r="AV429" s="135"/>
      <c r="AW429" s="135"/>
      <c r="AX429" s="135"/>
      <c r="AY429" s="135"/>
      <c r="AZ429" s="135"/>
      <c r="BA429" s="135"/>
      <c r="BB429" s="135"/>
      <c r="BC429" s="135"/>
      <c r="BD429" s="135"/>
      <c r="BE429" s="135"/>
      <c r="BF429" s="135"/>
      <c r="BG429" s="135"/>
      <c r="BH429" s="135"/>
    </row>
    <row r="430" spans="1:60">
      <c r="A430" s="149" t="s">
        <v>1493</v>
      </c>
      <c r="B430" s="150" t="s">
        <v>1457</v>
      </c>
      <c r="C430" s="171" t="s">
        <v>1458</v>
      </c>
      <c r="D430" s="151"/>
      <c r="E430" s="152"/>
      <c r="F430" s="153"/>
      <c r="G430" s="153">
        <f>SUMIF(AG431:AG447,"&lt;&gt;NOR",G431:G447)</f>
        <v>0</v>
      </c>
      <c r="H430" s="153"/>
      <c r="I430" s="153">
        <f>SUM(I431:I447)</f>
        <v>8742.73</v>
      </c>
      <c r="J430" s="153"/>
      <c r="K430" s="153">
        <f>SUM(K431:K447)</f>
        <v>36061.910000000003</v>
      </c>
      <c r="L430" s="153"/>
      <c r="M430" s="153">
        <f>SUM(M431:M447)</f>
        <v>0</v>
      </c>
      <c r="N430" s="152"/>
      <c r="O430" s="152">
        <f>SUM(O431:O447)</f>
        <v>0.52</v>
      </c>
      <c r="P430" s="152"/>
      <c r="Q430" s="152">
        <f>SUM(Q431:Q447)</f>
        <v>0</v>
      </c>
      <c r="R430" s="153"/>
      <c r="S430" s="153"/>
      <c r="T430" s="154"/>
      <c r="U430" s="148"/>
      <c r="V430" s="148">
        <f>SUM(V431:V447)</f>
        <v>41.12</v>
      </c>
      <c r="W430" s="148"/>
      <c r="X430" s="148"/>
      <c r="Y430" s="148"/>
      <c r="AG430" t="s">
        <v>1494</v>
      </c>
    </row>
    <row r="431" spans="1:60" ht="22.5" outlineLevel="1">
      <c r="A431" s="156">
        <v>164</v>
      </c>
      <c r="B431" s="157" t="s">
        <v>404</v>
      </c>
      <c r="C431" s="172" t="s">
        <v>405</v>
      </c>
      <c r="D431" s="158" t="s">
        <v>1517</v>
      </c>
      <c r="E431" s="159">
        <v>26.737500000000001</v>
      </c>
      <c r="F431" s="160"/>
      <c r="G431" s="161">
        <f>ROUND(E431*F431,2)</f>
        <v>0</v>
      </c>
      <c r="H431" s="160">
        <v>19.3</v>
      </c>
      <c r="I431" s="161">
        <f>ROUND(E431*H431,2)</f>
        <v>516.03</v>
      </c>
      <c r="J431" s="160">
        <v>28.7</v>
      </c>
      <c r="K431" s="161">
        <f>ROUND(E431*J431,2)</f>
        <v>767.37</v>
      </c>
      <c r="L431" s="161">
        <v>12</v>
      </c>
      <c r="M431" s="161">
        <f>G431*(1+L431/100)</f>
        <v>0</v>
      </c>
      <c r="N431" s="159">
        <v>1.6000000000000001E-4</v>
      </c>
      <c r="O431" s="159">
        <f>ROUND(E431*N431,2)</f>
        <v>0</v>
      </c>
      <c r="P431" s="159">
        <v>0</v>
      </c>
      <c r="Q431" s="159">
        <f>ROUND(E431*P431,2)</f>
        <v>0</v>
      </c>
      <c r="R431" s="161"/>
      <c r="S431" s="161" t="s">
        <v>1498</v>
      </c>
      <c r="T431" s="162" t="s">
        <v>1498</v>
      </c>
      <c r="U431" s="145">
        <v>0.05</v>
      </c>
      <c r="V431" s="145">
        <f>ROUND(E431*U431,2)</f>
        <v>1.34</v>
      </c>
      <c r="W431" s="145"/>
      <c r="X431" s="145" t="s">
        <v>1499</v>
      </c>
      <c r="Y431" s="145" t="s">
        <v>1500</v>
      </c>
      <c r="Z431" s="135"/>
      <c r="AA431" s="135"/>
      <c r="AB431" s="135"/>
      <c r="AC431" s="135"/>
      <c r="AD431" s="135"/>
      <c r="AE431" s="135"/>
      <c r="AF431" s="135"/>
      <c r="AG431" s="135" t="s">
        <v>22</v>
      </c>
      <c r="AH431" s="135"/>
      <c r="AI431" s="135"/>
      <c r="AJ431" s="135"/>
      <c r="AK431" s="135"/>
      <c r="AL431" s="135"/>
      <c r="AM431" s="135"/>
      <c r="AN431" s="135"/>
      <c r="AO431" s="135"/>
      <c r="AP431" s="135"/>
      <c r="AQ431" s="135"/>
      <c r="AR431" s="135"/>
      <c r="AS431" s="135"/>
      <c r="AT431" s="135"/>
      <c r="AU431" s="135"/>
      <c r="AV431" s="135"/>
      <c r="AW431" s="135"/>
      <c r="AX431" s="135"/>
      <c r="AY431" s="135"/>
      <c r="AZ431" s="135"/>
      <c r="BA431" s="135"/>
      <c r="BB431" s="135"/>
      <c r="BC431" s="135"/>
      <c r="BD431" s="135"/>
      <c r="BE431" s="135"/>
      <c r="BF431" s="135"/>
      <c r="BG431" s="135"/>
      <c r="BH431" s="135"/>
    </row>
    <row r="432" spans="1:60" outlineLevel="2">
      <c r="A432" s="142"/>
      <c r="B432" s="143"/>
      <c r="C432" s="173" t="s">
        <v>406</v>
      </c>
      <c r="D432" s="146"/>
      <c r="E432" s="147">
        <v>26.74</v>
      </c>
      <c r="F432" s="145"/>
      <c r="G432" s="145"/>
      <c r="H432" s="145"/>
      <c r="I432" s="145"/>
      <c r="J432" s="145"/>
      <c r="K432" s="145"/>
      <c r="L432" s="145"/>
      <c r="M432" s="145"/>
      <c r="N432" s="144"/>
      <c r="O432" s="144"/>
      <c r="P432" s="144"/>
      <c r="Q432" s="144"/>
      <c r="R432" s="145"/>
      <c r="S432" s="145"/>
      <c r="T432" s="145"/>
      <c r="U432" s="145"/>
      <c r="V432" s="145"/>
      <c r="W432" s="145"/>
      <c r="X432" s="145"/>
      <c r="Y432" s="145"/>
      <c r="Z432" s="135"/>
      <c r="AA432" s="135"/>
      <c r="AB432" s="135"/>
      <c r="AC432" s="135"/>
      <c r="AD432" s="135"/>
      <c r="AE432" s="135"/>
      <c r="AF432" s="135"/>
      <c r="AG432" s="135" t="s">
        <v>1503</v>
      </c>
      <c r="AH432" s="135">
        <v>0</v>
      </c>
      <c r="AI432" s="135"/>
      <c r="AJ432" s="135"/>
      <c r="AK432" s="135"/>
      <c r="AL432" s="135"/>
      <c r="AM432" s="135"/>
      <c r="AN432" s="135"/>
      <c r="AO432" s="135"/>
      <c r="AP432" s="135"/>
      <c r="AQ432" s="135"/>
      <c r="AR432" s="135"/>
      <c r="AS432" s="135"/>
      <c r="AT432" s="135"/>
      <c r="AU432" s="135"/>
      <c r="AV432" s="135"/>
      <c r="AW432" s="135"/>
      <c r="AX432" s="135"/>
      <c r="AY432" s="135"/>
      <c r="AZ432" s="135"/>
      <c r="BA432" s="135"/>
      <c r="BB432" s="135"/>
      <c r="BC432" s="135"/>
      <c r="BD432" s="135"/>
      <c r="BE432" s="135"/>
      <c r="BF432" s="135"/>
      <c r="BG432" s="135"/>
      <c r="BH432" s="135"/>
    </row>
    <row r="433" spans="1:60" outlineLevel="1">
      <c r="A433" s="156">
        <v>165</v>
      </c>
      <c r="B433" s="157" t="s">
        <v>407</v>
      </c>
      <c r="C433" s="172" t="s">
        <v>408</v>
      </c>
      <c r="D433" s="158" t="s">
        <v>1548</v>
      </c>
      <c r="E433" s="159">
        <v>26.945</v>
      </c>
      <c r="F433" s="160"/>
      <c r="G433" s="161">
        <f>ROUND(E433*F433,2)</f>
        <v>0</v>
      </c>
      <c r="H433" s="160">
        <v>5.66</v>
      </c>
      <c r="I433" s="161">
        <f>ROUND(E433*H433,2)</f>
        <v>152.51</v>
      </c>
      <c r="J433" s="160">
        <v>100.84</v>
      </c>
      <c r="K433" s="161">
        <f>ROUND(E433*J433,2)</f>
        <v>2717.13</v>
      </c>
      <c r="L433" s="161">
        <v>12</v>
      </c>
      <c r="M433" s="161">
        <f>G433*(1+L433/100)</f>
        <v>0</v>
      </c>
      <c r="N433" s="159">
        <v>0</v>
      </c>
      <c r="O433" s="159">
        <f>ROUND(E433*N433,2)</f>
        <v>0</v>
      </c>
      <c r="P433" s="159">
        <v>0</v>
      </c>
      <c r="Q433" s="159">
        <f>ROUND(E433*P433,2)</f>
        <v>0</v>
      </c>
      <c r="R433" s="161"/>
      <c r="S433" s="161" t="s">
        <v>1498</v>
      </c>
      <c r="T433" s="162" t="s">
        <v>1498</v>
      </c>
      <c r="U433" s="145">
        <v>0.154</v>
      </c>
      <c r="V433" s="145">
        <f>ROUND(E433*U433,2)</f>
        <v>4.1500000000000004</v>
      </c>
      <c r="W433" s="145"/>
      <c r="X433" s="145" t="s">
        <v>1499</v>
      </c>
      <c r="Y433" s="145" t="s">
        <v>1500</v>
      </c>
      <c r="Z433" s="135"/>
      <c r="AA433" s="135"/>
      <c r="AB433" s="135"/>
      <c r="AC433" s="135"/>
      <c r="AD433" s="135"/>
      <c r="AE433" s="135"/>
      <c r="AF433" s="135"/>
      <c r="AG433" s="135" t="s">
        <v>22</v>
      </c>
      <c r="AH433" s="135"/>
      <c r="AI433" s="135"/>
      <c r="AJ433" s="135"/>
      <c r="AK433" s="135"/>
      <c r="AL433" s="135"/>
      <c r="AM433" s="135"/>
      <c r="AN433" s="135"/>
      <c r="AO433" s="135"/>
      <c r="AP433" s="135"/>
      <c r="AQ433" s="135"/>
      <c r="AR433" s="135"/>
      <c r="AS433" s="135"/>
      <c r="AT433" s="135"/>
      <c r="AU433" s="135"/>
      <c r="AV433" s="135"/>
      <c r="AW433" s="135"/>
      <c r="AX433" s="135"/>
      <c r="AY433" s="135"/>
      <c r="AZ433" s="135"/>
      <c r="BA433" s="135"/>
      <c r="BB433" s="135"/>
      <c r="BC433" s="135"/>
      <c r="BD433" s="135"/>
      <c r="BE433" s="135"/>
      <c r="BF433" s="135"/>
      <c r="BG433" s="135"/>
      <c r="BH433" s="135"/>
    </row>
    <row r="434" spans="1:60" outlineLevel="2">
      <c r="A434" s="142"/>
      <c r="B434" s="143"/>
      <c r="C434" s="173" t="s">
        <v>409</v>
      </c>
      <c r="D434" s="146"/>
      <c r="E434" s="147">
        <v>26.95</v>
      </c>
      <c r="F434" s="145"/>
      <c r="G434" s="145"/>
      <c r="H434" s="145"/>
      <c r="I434" s="145"/>
      <c r="J434" s="145"/>
      <c r="K434" s="145"/>
      <c r="L434" s="145"/>
      <c r="M434" s="145"/>
      <c r="N434" s="144"/>
      <c r="O434" s="144"/>
      <c r="P434" s="144"/>
      <c r="Q434" s="144"/>
      <c r="R434" s="145"/>
      <c r="S434" s="145"/>
      <c r="T434" s="145"/>
      <c r="U434" s="145"/>
      <c r="V434" s="145"/>
      <c r="W434" s="145"/>
      <c r="X434" s="145"/>
      <c r="Y434" s="145"/>
      <c r="Z434" s="135"/>
      <c r="AA434" s="135"/>
      <c r="AB434" s="135"/>
      <c r="AC434" s="135"/>
      <c r="AD434" s="135"/>
      <c r="AE434" s="135"/>
      <c r="AF434" s="135"/>
      <c r="AG434" s="135" t="s">
        <v>1503</v>
      </c>
      <c r="AH434" s="135">
        <v>0</v>
      </c>
      <c r="AI434" s="135"/>
      <c r="AJ434" s="135"/>
      <c r="AK434" s="135"/>
      <c r="AL434" s="135"/>
      <c r="AM434" s="135"/>
      <c r="AN434" s="135"/>
      <c r="AO434" s="135"/>
      <c r="AP434" s="135"/>
      <c r="AQ434" s="135"/>
      <c r="AR434" s="135"/>
      <c r="AS434" s="135"/>
      <c r="AT434" s="135"/>
      <c r="AU434" s="135"/>
      <c r="AV434" s="135"/>
      <c r="AW434" s="135"/>
      <c r="AX434" s="135"/>
      <c r="AY434" s="135"/>
      <c r="AZ434" s="135"/>
      <c r="BA434" s="135"/>
      <c r="BB434" s="135"/>
      <c r="BC434" s="135"/>
      <c r="BD434" s="135"/>
      <c r="BE434" s="135"/>
      <c r="BF434" s="135"/>
      <c r="BG434" s="135"/>
      <c r="BH434" s="135"/>
    </row>
    <row r="435" spans="1:60" ht="22.5" outlineLevel="1">
      <c r="A435" s="156">
        <v>166</v>
      </c>
      <c r="B435" s="157" t="s">
        <v>410</v>
      </c>
      <c r="C435" s="172" t="s">
        <v>411</v>
      </c>
      <c r="D435" s="158" t="s">
        <v>1517</v>
      </c>
      <c r="E435" s="159">
        <v>26.737500000000001</v>
      </c>
      <c r="F435" s="160"/>
      <c r="G435" s="161">
        <f>ROUND(E435*F435,2)</f>
        <v>0</v>
      </c>
      <c r="H435" s="160">
        <v>301.98</v>
      </c>
      <c r="I435" s="161">
        <f>ROUND(E435*H435,2)</f>
        <v>8074.19</v>
      </c>
      <c r="J435" s="160">
        <v>744.02</v>
      </c>
      <c r="K435" s="161">
        <f>ROUND(E435*J435,2)</f>
        <v>19893.23</v>
      </c>
      <c r="L435" s="161">
        <v>12</v>
      </c>
      <c r="M435" s="161">
        <f>G435*(1+L435/100)</f>
        <v>0</v>
      </c>
      <c r="N435" s="159">
        <v>4.3E-3</v>
      </c>
      <c r="O435" s="159">
        <f>ROUND(E435*N435,2)</f>
        <v>0.11</v>
      </c>
      <c r="P435" s="159">
        <v>0</v>
      </c>
      <c r="Q435" s="159">
        <f>ROUND(E435*P435,2)</f>
        <v>0</v>
      </c>
      <c r="R435" s="161"/>
      <c r="S435" s="161" t="s">
        <v>1498</v>
      </c>
      <c r="T435" s="162" t="s">
        <v>1498</v>
      </c>
      <c r="U435" s="145">
        <v>1.288</v>
      </c>
      <c r="V435" s="145">
        <f>ROUND(E435*U435,2)</f>
        <v>34.44</v>
      </c>
      <c r="W435" s="145"/>
      <c r="X435" s="145" t="s">
        <v>1499</v>
      </c>
      <c r="Y435" s="145" t="s">
        <v>1500</v>
      </c>
      <c r="Z435" s="135"/>
      <c r="AA435" s="135"/>
      <c r="AB435" s="135"/>
      <c r="AC435" s="135"/>
      <c r="AD435" s="135"/>
      <c r="AE435" s="135"/>
      <c r="AF435" s="135"/>
      <c r="AG435" s="135" t="s">
        <v>22</v>
      </c>
      <c r="AH435" s="135"/>
      <c r="AI435" s="135"/>
      <c r="AJ435" s="135"/>
      <c r="AK435" s="135"/>
      <c r="AL435" s="135"/>
      <c r="AM435" s="135"/>
      <c r="AN435" s="135"/>
      <c r="AO435" s="135"/>
      <c r="AP435" s="135"/>
      <c r="AQ435" s="135"/>
      <c r="AR435" s="135"/>
      <c r="AS435" s="135"/>
      <c r="AT435" s="135"/>
      <c r="AU435" s="135"/>
      <c r="AV435" s="135"/>
      <c r="AW435" s="135"/>
      <c r="AX435" s="135"/>
      <c r="AY435" s="135"/>
      <c r="AZ435" s="135"/>
      <c r="BA435" s="135"/>
      <c r="BB435" s="135"/>
      <c r="BC435" s="135"/>
      <c r="BD435" s="135"/>
      <c r="BE435" s="135"/>
      <c r="BF435" s="135"/>
      <c r="BG435" s="135"/>
      <c r="BH435" s="135"/>
    </row>
    <row r="436" spans="1:60" outlineLevel="2">
      <c r="A436" s="142"/>
      <c r="B436" s="143"/>
      <c r="C436" s="173" t="s">
        <v>412</v>
      </c>
      <c r="D436" s="146"/>
      <c r="E436" s="147"/>
      <c r="F436" s="145"/>
      <c r="G436" s="145"/>
      <c r="H436" s="145"/>
      <c r="I436" s="145"/>
      <c r="J436" s="145"/>
      <c r="K436" s="145"/>
      <c r="L436" s="145"/>
      <c r="M436" s="145"/>
      <c r="N436" s="144"/>
      <c r="O436" s="144"/>
      <c r="P436" s="144"/>
      <c r="Q436" s="144"/>
      <c r="R436" s="145"/>
      <c r="S436" s="145"/>
      <c r="T436" s="145"/>
      <c r="U436" s="145"/>
      <c r="V436" s="145"/>
      <c r="W436" s="145"/>
      <c r="X436" s="145"/>
      <c r="Y436" s="145"/>
      <c r="Z436" s="135"/>
      <c r="AA436" s="135"/>
      <c r="AB436" s="135"/>
      <c r="AC436" s="135"/>
      <c r="AD436" s="135"/>
      <c r="AE436" s="135"/>
      <c r="AF436" s="135"/>
      <c r="AG436" s="135" t="s">
        <v>1503</v>
      </c>
      <c r="AH436" s="135">
        <v>0</v>
      </c>
      <c r="AI436" s="135"/>
      <c r="AJ436" s="135"/>
      <c r="AK436" s="135"/>
      <c r="AL436" s="135"/>
      <c r="AM436" s="135"/>
      <c r="AN436" s="135"/>
      <c r="AO436" s="135"/>
      <c r="AP436" s="135"/>
      <c r="AQ436" s="135"/>
      <c r="AR436" s="135"/>
      <c r="AS436" s="135"/>
      <c r="AT436" s="135"/>
      <c r="AU436" s="135"/>
      <c r="AV436" s="135"/>
      <c r="AW436" s="135"/>
      <c r="AX436" s="135"/>
      <c r="AY436" s="135"/>
      <c r="AZ436" s="135"/>
      <c r="BA436" s="135"/>
      <c r="BB436" s="135"/>
      <c r="BC436" s="135"/>
      <c r="BD436" s="135"/>
      <c r="BE436" s="135"/>
      <c r="BF436" s="135"/>
      <c r="BG436" s="135"/>
      <c r="BH436" s="135"/>
    </row>
    <row r="437" spans="1:60" outlineLevel="3">
      <c r="A437" s="142"/>
      <c r="B437" s="143"/>
      <c r="C437" s="173" t="s">
        <v>1620</v>
      </c>
      <c r="D437" s="146"/>
      <c r="E437" s="147">
        <v>5</v>
      </c>
      <c r="F437" s="145"/>
      <c r="G437" s="145"/>
      <c r="H437" s="145"/>
      <c r="I437" s="145"/>
      <c r="J437" s="145"/>
      <c r="K437" s="145"/>
      <c r="L437" s="145"/>
      <c r="M437" s="145"/>
      <c r="N437" s="144"/>
      <c r="O437" s="144"/>
      <c r="P437" s="144"/>
      <c r="Q437" s="144"/>
      <c r="R437" s="145"/>
      <c r="S437" s="145"/>
      <c r="T437" s="145"/>
      <c r="U437" s="145"/>
      <c r="V437" s="145"/>
      <c r="W437" s="145"/>
      <c r="X437" s="145"/>
      <c r="Y437" s="145"/>
      <c r="Z437" s="135"/>
      <c r="AA437" s="135"/>
      <c r="AB437" s="135"/>
      <c r="AC437" s="135"/>
      <c r="AD437" s="135"/>
      <c r="AE437" s="135"/>
      <c r="AF437" s="135"/>
      <c r="AG437" s="135" t="s">
        <v>1503</v>
      </c>
      <c r="AH437" s="135">
        <v>0</v>
      </c>
      <c r="AI437" s="135"/>
      <c r="AJ437" s="135"/>
      <c r="AK437" s="135"/>
      <c r="AL437" s="135"/>
      <c r="AM437" s="135"/>
      <c r="AN437" s="135"/>
      <c r="AO437" s="135"/>
      <c r="AP437" s="135"/>
      <c r="AQ437" s="135"/>
      <c r="AR437" s="135"/>
      <c r="AS437" s="135"/>
      <c r="AT437" s="135"/>
      <c r="AU437" s="135"/>
      <c r="AV437" s="135"/>
      <c r="AW437" s="135"/>
      <c r="AX437" s="135"/>
      <c r="AY437" s="135"/>
      <c r="AZ437" s="135"/>
      <c r="BA437" s="135"/>
      <c r="BB437" s="135"/>
      <c r="BC437" s="135"/>
      <c r="BD437" s="135"/>
      <c r="BE437" s="135"/>
      <c r="BF437" s="135"/>
      <c r="BG437" s="135"/>
      <c r="BH437" s="135"/>
    </row>
    <row r="438" spans="1:60" ht="22.5" outlineLevel="3">
      <c r="A438" s="142"/>
      <c r="B438" s="143"/>
      <c r="C438" s="173" t="s">
        <v>413</v>
      </c>
      <c r="D438" s="146"/>
      <c r="E438" s="147">
        <v>17.579999999999998</v>
      </c>
      <c r="F438" s="145"/>
      <c r="G438" s="145"/>
      <c r="H438" s="145"/>
      <c r="I438" s="145"/>
      <c r="J438" s="145"/>
      <c r="K438" s="145"/>
      <c r="L438" s="145"/>
      <c r="M438" s="145"/>
      <c r="N438" s="144"/>
      <c r="O438" s="144"/>
      <c r="P438" s="144"/>
      <c r="Q438" s="144"/>
      <c r="R438" s="145"/>
      <c r="S438" s="145"/>
      <c r="T438" s="145"/>
      <c r="U438" s="145"/>
      <c r="V438" s="145"/>
      <c r="W438" s="145"/>
      <c r="X438" s="145"/>
      <c r="Y438" s="145"/>
      <c r="Z438" s="135"/>
      <c r="AA438" s="135"/>
      <c r="AB438" s="135"/>
      <c r="AC438" s="135"/>
      <c r="AD438" s="135"/>
      <c r="AE438" s="135"/>
      <c r="AF438" s="135"/>
      <c r="AG438" s="135" t="s">
        <v>1503</v>
      </c>
      <c r="AH438" s="135">
        <v>0</v>
      </c>
      <c r="AI438" s="135"/>
      <c r="AJ438" s="135"/>
      <c r="AK438" s="135"/>
      <c r="AL438" s="135"/>
      <c r="AM438" s="135"/>
      <c r="AN438" s="135"/>
      <c r="AO438" s="135"/>
      <c r="AP438" s="135"/>
      <c r="AQ438" s="135"/>
      <c r="AR438" s="135"/>
      <c r="AS438" s="135"/>
      <c r="AT438" s="135"/>
      <c r="AU438" s="135"/>
      <c r="AV438" s="135"/>
      <c r="AW438" s="135"/>
      <c r="AX438" s="135"/>
      <c r="AY438" s="135"/>
      <c r="AZ438" s="135"/>
      <c r="BA438" s="135"/>
      <c r="BB438" s="135"/>
      <c r="BC438" s="135"/>
      <c r="BD438" s="135"/>
      <c r="BE438" s="135"/>
      <c r="BF438" s="135"/>
      <c r="BG438" s="135"/>
      <c r="BH438" s="135"/>
    </row>
    <row r="439" spans="1:60" outlineLevel="3">
      <c r="A439" s="142"/>
      <c r="B439" s="143"/>
      <c r="C439" s="173" t="s">
        <v>414</v>
      </c>
      <c r="D439" s="146"/>
      <c r="E439" s="147">
        <v>4.16</v>
      </c>
      <c r="F439" s="145"/>
      <c r="G439" s="145"/>
      <c r="H439" s="145"/>
      <c r="I439" s="145"/>
      <c r="J439" s="145"/>
      <c r="K439" s="145"/>
      <c r="L439" s="145"/>
      <c r="M439" s="145"/>
      <c r="N439" s="144"/>
      <c r="O439" s="144"/>
      <c r="P439" s="144"/>
      <c r="Q439" s="144"/>
      <c r="R439" s="145"/>
      <c r="S439" s="145"/>
      <c r="T439" s="145"/>
      <c r="U439" s="145"/>
      <c r="V439" s="145"/>
      <c r="W439" s="145"/>
      <c r="X439" s="145"/>
      <c r="Y439" s="145"/>
      <c r="Z439" s="135"/>
      <c r="AA439" s="135"/>
      <c r="AB439" s="135"/>
      <c r="AC439" s="135"/>
      <c r="AD439" s="135"/>
      <c r="AE439" s="135"/>
      <c r="AF439" s="135"/>
      <c r="AG439" s="135" t="s">
        <v>1503</v>
      </c>
      <c r="AH439" s="135">
        <v>0</v>
      </c>
      <c r="AI439" s="135"/>
      <c r="AJ439" s="135"/>
      <c r="AK439" s="135"/>
      <c r="AL439" s="135"/>
      <c r="AM439" s="135"/>
      <c r="AN439" s="135"/>
      <c r="AO439" s="135"/>
      <c r="AP439" s="135"/>
      <c r="AQ439" s="135"/>
      <c r="AR439" s="135"/>
      <c r="AS439" s="135"/>
      <c r="AT439" s="135"/>
      <c r="AU439" s="135"/>
      <c r="AV439" s="135"/>
      <c r="AW439" s="135"/>
      <c r="AX439" s="135"/>
      <c r="AY439" s="135"/>
      <c r="AZ439" s="135"/>
      <c r="BA439" s="135"/>
      <c r="BB439" s="135"/>
      <c r="BC439" s="135"/>
      <c r="BD439" s="135"/>
      <c r="BE439" s="135"/>
      <c r="BF439" s="135"/>
      <c r="BG439" s="135"/>
      <c r="BH439" s="135"/>
    </row>
    <row r="440" spans="1:60" outlineLevel="1">
      <c r="A440" s="156">
        <v>167</v>
      </c>
      <c r="B440" s="157" t="s">
        <v>415</v>
      </c>
      <c r="C440" s="172" t="s">
        <v>416</v>
      </c>
      <c r="D440" s="158" t="s">
        <v>1517</v>
      </c>
      <c r="E440" s="159">
        <v>9.1590000000000007</v>
      </c>
      <c r="F440" s="160"/>
      <c r="G440" s="161">
        <f>ROUND(E440*F440,2)</f>
        <v>0</v>
      </c>
      <c r="H440" s="160">
        <v>0</v>
      </c>
      <c r="I440" s="161">
        <f>ROUND(E440*H440,2)</f>
        <v>0</v>
      </c>
      <c r="J440" s="160">
        <v>74.7</v>
      </c>
      <c r="K440" s="161">
        <f>ROUND(E440*J440,2)</f>
        <v>684.18</v>
      </c>
      <c r="L440" s="161">
        <v>12</v>
      </c>
      <c r="M440" s="161">
        <f>G440*(1+L440/100)</f>
        <v>0</v>
      </c>
      <c r="N440" s="159">
        <v>0</v>
      </c>
      <c r="O440" s="159">
        <f>ROUND(E440*N440,2)</f>
        <v>0</v>
      </c>
      <c r="P440" s="159">
        <v>0</v>
      </c>
      <c r="Q440" s="159">
        <f>ROUND(E440*P440,2)</f>
        <v>0</v>
      </c>
      <c r="R440" s="161"/>
      <c r="S440" s="161" t="s">
        <v>1498</v>
      </c>
      <c r="T440" s="162" t="s">
        <v>1498</v>
      </c>
      <c r="U440" s="145">
        <v>0.13</v>
      </c>
      <c r="V440" s="145">
        <f>ROUND(E440*U440,2)</f>
        <v>1.19</v>
      </c>
      <c r="W440" s="145"/>
      <c r="X440" s="145" t="s">
        <v>1499</v>
      </c>
      <c r="Y440" s="145" t="s">
        <v>1500</v>
      </c>
      <c r="Z440" s="135"/>
      <c r="AA440" s="135"/>
      <c r="AB440" s="135"/>
      <c r="AC440" s="135"/>
      <c r="AD440" s="135"/>
      <c r="AE440" s="135"/>
      <c r="AF440" s="135"/>
      <c r="AG440" s="135" t="s">
        <v>22</v>
      </c>
      <c r="AH440" s="135"/>
      <c r="AI440" s="135"/>
      <c r="AJ440" s="135"/>
      <c r="AK440" s="135"/>
      <c r="AL440" s="135"/>
      <c r="AM440" s="135"/>
      <c r="AN440" s="135"/>
      <c r="AO440" s="135"/>
      <c r="AP440" s="135"/>
      <c r="AQ440" s="135"/>
      <c r="AR440" s="135"/>
      <c r="AS440" s="135"/>
      <c r="AT440" s="135"/>
      <c r="AU440" s="135"/>
      <c r="AV440" s="135"/>
      <c r="AW440" s="135"/>
      <c r="AX440" s="135"/>
      <c r="AY440" s="135"/>
      <c r="AZ440" s="135"/>
      <c r="BA440" s="135"/>
      <c r="BB440" s="135"/>
      <c r="BC440" s="135"/>
      <c r="BD440" s="135"/>
      <c r="BE440" s="135"/>
      <c r="BF440" s="135"/>
      <c r="BG440" s="135"/>
      <c r="BH440" s="135"/>
    </row>
    <row r="441" spans="1:60" outlineLevel="2">
      <c r="A441" s="142"/>
      <c r="B441" s="143"/>
      <c r="C441" s="173" t="s">
        <v>412</v>
      </c>
      <c r="D441" s="146"/>
      <c r="E441" s="147"/>
      <c r="F441" s="145"/>
      <c r="G441" s="145"/>
      <c r="H441" s="145"/>
      <c r="I441" s="145"/>
      <c r="J441" s="145"/>
      <c r="K441" s="145"/>
      <c r="L441" s="145"/>
      <c r="M441" s="145"/>
      <c r="N441" s="144"/>
      <c r="O441" s="144"/>
      <c r="P441" s="144"/>
      <c r="Q441" s="144"/>
      <c r="R441" s="145"/>
      <c r="S441" s="145"/>
      <c r="T441" s="145"/>
      <c r="U441" s="145"/>
      <c r="V441" s="145"/>
      <c r="W441" s="145"/>
      <c r="X441" s="145"/>
      <c r="Y441" s="145"/>
      <c r="Z441" s="135"/>
      <c r="AA441" s="135"/>
      <c r="AB441" s="135"/>
      <c r="AC441" s="135"/>
      <c r="AD441" s="135"/>
      <c r="AE441" s="135"/>
      <c r="AF441" s="135"/>
      <c r="AG441" s="135" t="s">
        <v>1503</v>
      </c>
      <c r="AH441" s="135">
        <v>0</v>
      </c>
      <c r="AI441" s="135"/>
      <c r="AJ441" s="135"/>
      <c r="AK441" s="135"/>
      <c r="AL441" s="135"/>
      <c r="AM441" s="135"/>
      <c r="AN441" s="135"/>
      <c r="AO441" s="135"/>
      <c r="AP441" s="135"/>
      <c r="AQ441" s="135"/>
      <c r="AR441" s="135"/>
      <c r="AS441" s="135"/>
      <c r="AT441" s="135"/>
      <c r="AU441" s="135"/>
      <c r="AV441" s="135"/>
      <c r="AW441" s="135"/>
      <c r="AX441" s="135"/>
      <c r="AY441" s="135"/>
      <c r="AZ441" s="135"/>
      <c r="BA441" s="135"/>
      <c r="BB441" s="135"/>
      <c r="BC441" s="135"/>
      <c r="BD441" s="135"/>
      <c r="BE441" s="135"/>
      <c r="BF441" s="135"/>
      <c r="BG441" s="135"/>
      <c r="BH441" s="135"/>
    </row>
    <row r="442" spans="1:60" outlineLevel="3">
      <c r="A442" s="142"/>
      <c r="B442" s="143"/>
      <c r="C442" s="173" t="s">
        <v>1620</v>
      </c>
      <c r="D442" s="146"/>
      <c r="E442" s="147">
        <v>5</v>
      </c>
      <c r="F442" s="145"/>
      <c r="G442" s="145"/>
      <c r="H442" s="145"/>
      <c r="I442" s="145"/>
      <c r="J442" s="145"/>
      <c r="K442" s="145"/>
      <c r="L442" s="145"/>
      <c r="M442" s="145"/>
      <c r="N442" s="144"/>
      <c r="O442" s="144"/>
      <c r="P442" s="144"/>
      <c r="Q442" s="144"/>
      <c r="R442" s="145"/>
      <c r="S442" s="145"/>
      <c r="T442" s="145"/>
      <c r="U442" s="145"/>
      <c r="V442" s="145"/>
      <c r="W442" s="145"/>
      <c r="X442" s="145"/>
      <c r="Y442" s="145"/>
      <c r="Z442" s="135"/>
      <c r="AA442" s="135"/>
      <c r="AB442" s="135"/>
      <c r="AC442" s="135"/>
      <c r="AD442" s="135"/>
      <c r="AE442" s="135"/>
      <c r="AF442" s="135"/>
      <c r="AG442" s="135" t="s">
        <v>1503</v>
      </c>
      <c r="AH442" s="135">
        <v>0</v>
      </c>
      <c r="AI442" s="135"/>
      <c r="AJ442" s="135"/>
      <c r="AK442" s="135"/>
      <c r="AL442" s="135"/>
      <c r="AM442" s="135"/>
      <c r="AN442" s="135"/>
      <c r="AO442" s="135"/>
      <c r="AP442" s="135"/>
      <c r="AQ442" s="135"/>
      <c r="AR442" s="135"/>
      <c r="AS442" s="135"/>
      <c r="AT442" s="135"/>
      <c r="AU442" s="135"/>
      <c r="AV442" s="135"/>
      <c r="AW442" s="135"/>
      <c r="AX442" s="135"/>
      <c r="AY442" s="135"/>
      <c r="AZ442" s="135"/>
      <c r="BA442" s="135"/>
      <c r="BB442" s="135"/>
      <c r="BC442" s="135"/>
      <c r="BD442" s="135"/>
      <c r="BE442" s="135"/>
      <c r="BF442" s="135"/>
      <c r="BG442" s="135"/>
      <c r="BH442" s="135"/>
    </row>
    <row r="443" spans="1:60" outlineLevel="3">
      <c r="A443" s="142"/>
      <c r="B443" s="143"/>
      <c r="C443" s="173" t="s">
        <v>414</v>
      </c>
      <c r="D443" s="146"/>
      <c r="E443" s="147">
        <v>4.16</v>
      </c>
      <c r="F443" s="145"/>
      <c r="G443" s="145"/>
      <c r="H443" s="145"/>
      <c r="I443" s="145"/>
      <c r="J443" s="145"/>
      <c r="K443" s="145"/>
      <c r="L443" s="145"/>
      <c r="M443" s="145"/>
      <c r="N443" s="144"/>
      <c r="O443" s="144"/>
      <c r="P443" s="144"/>
      <c r="Q443" s="144"/>
      <c r="R443" s="145"/>
      <c r="S443" s="145"/>
      <c r="T443" s="145"/>
      <c r="U443" s="145"/>
      <c r="V443" s="145"/>
      <c r="W443" s="145"/>
      <c r="X443" s="145"/>
      <c r="Y443" s="145"/>
      <c r="Z443" s="135"/>
      <c r="AA443" s="135"/>
      <c r="AB443" s="135"/>
      <c r="AC443" s="135"/>
      <c r="AD443" s="135"/>
      <c r="AE443" s="135"/>
      <c r="AF443" s="135"/>
      <c r="AG443" s="135" t="s">
        <v>1503</v>
      </c>
      <c r="AH443" s="135">
        <v>0</v>
      </c>
      <c r="AI443" s="135"/>
      <c r="AJ443" s="135"/>
      <c r="AK443" s="135"/>
      <c r="AL443" s="135"/>
      <c r="AM443" s="135"/>
      <c r="AN443" s="135"/>
      <c r="AO443" s="135"/>
      <c r="AP443" s="135"/>
      <c r="AQ443" s="135"/>
      <c r="AR443" s="135"/>
      <c r="AS443" s="135"/>
      <c r="AT443" s="135"/>
      <c r="AU443" s="135"/>
      <c r="AV443" s="135"/>
      <c r="AW443" s="135"/>
      <c r="AX443" s="135"/>
      <c r="AY443" s="135"/>
      <c r="AZ443" s="135"/>
      <c r="BA443" s="135"/>
      <c r="BB443" s="135"/>
      <c r="BC443" s="135"/>
      <c r="BD443" s="135"/>
      <c r="BE443" s="135"/>
      <c r="BF443" s="135"/>
      <c r="BG443" s="135"/>
      <c r="BH443" s="135"/>
    </row>
    <row r="444" spans="1:60" outlineLevel="1">
      <c r="A444" s="156">
        <v>168</v>
      </c>
      <c r="B444" s="157" t="s">
        <v>417</v>
      </c>
      <c r="C444" s="172" t="s">
        <v>418</v>
      </c>
      <c r="D444" s="158" t="s">
        <v>1517</v>
      </c>
      <c r="E444" s="159">
        <v>30</v>
      </c>
      <c r="F444" s="160"/>
      <c r="G444" s="161">
        <f>ROUND(E444*F444,2)</f>
        <v>0</v>
      </c>
      <c r="H444" s="160">
        <v>0</v>
      </c>
      <c r="I444" s="161">
        <f>ROUND(E444*H444,2)</f>
        <v>0</v>
      </c>
      <c r="J444" s="160">
        <v>400</v>
      </c>
      <c r="K444" s="161">
        <f>ROUND(E444*J444,2)</f>
        <v>12000</v>
      </c>
      <c r="L444" s="161">
        <v>12</v>
      </c>
      <c r="M444" s="161">
        <f>G444*(1+L444/100)</f>
        <v>0</v>
      </c>
      <c r="N444" s="159">
        <v>1.3599999999999999E-2</v>
      </c>
      <c r="O444" s="159">
        <f>ROUND(E444*N444,2)</f>
        <v>0.41</v>
      </c>
      <c r="P444" s="159">
        <v>0</v>
      </c>
      <c r="Q444" s="159">
        <f>ROUND(E444*P444,2)</f>
        <v>0</v>
      </c>
      <c r="R444" s="161"/>
      <c r="S444" s="161" t="s">
        <v>1560</v>
      </c>
      <c r="T444" s="162" t="s">
        <v>1561</v>
      </c>
      <c r="U444" s="145">
        <v>0</v>
      </c>
      <c r="V444" s="145">
        <f>ROUND(E444*U444,2)</f>
        <v>0</v>
      </c>
      <c r="W444" s="145"/>
      <c r="X444" s="145" t="s">
        <v>1499</v>
      </c>
      <c r="Y444" s="145" t="s">
        <v>1500</v>
      </c>
      <c r="Z444" s="135"/>
      <c r="AA444" s="135"/>
      <c r="AB444" s="135"/>
      <c r="AC444" s="135"/>
      <c r="AD444" s="135"/>
      <c r="AE444" s="135"/>
      <c r="AF444" s="135"/>
      <c r="AG444" s="135" t="s">
        <v>1501</v>
      </c>
      <c r="AH444" s="135"/>
      <c r="AI444" s="135"/>
      <c r="AJ444" s="135"/>
      <c r="AK444" s="135"/>
      <c r="AL444" s="135"/>
      <c r="AM444" s="135"/>
      <c r="AN444" s="135"/>
      <c r="AO444" s="135"/>
      <c r="AP444" s="135"/>
      <c r="AQ444" s="135"/>
      <c r="AR444" s="135"/>
      <c r="AS444" s="135"/>
      <c r="AT444" s="135"/>
      <c r="AU444" s="135"/>
      <c r="AV444" s="135"/>
      <c r="AW444" s="135"/>
      <c r="AX444" s="135"/>
      <c r="AY444" s="135"/>
      <c r="AZ444" s="135"/>
      <c r="BA444" s="135"/>
      <c r="BB444" s="135"/>
      <c r="BC444" s="135"/>
      <c r="BD444" s="135"/>
      <c r="BE444" s="135"/>
      <c r="BF444" s="135"/>
      <c r="BG444" s="135"/>
      <c r="BH444" s="135"/>
    </row>
    <row r="445" spans="1:60" outlineLevel="2">
      <c r="A445" s="142"/>
      <c r="B445" s="143"/>
      <c r="C445" s="173" t="s">
        <v>419</v>
      </c>
      <c r="D445" s="146"/>
      <c r="E445" s="147">
        <v>29.41</v>
      </c>
      <c r="F445" s="145"/>
      <c r="G445" s="145"/>
      <c r="H445" s="145"/>
      <c r="I445" s="145"/>
      <c r="J445" s="145"/>
      <c r="K445" s="145"/>
      <c r="L445" s="145"/>
      <c r="M445" s="145"/>
      <c r="N445" s="144"/>
      <c r="O445" s="144"/>
      <c r="P445" s="144"/>
      <c r="Q445" s="144"/>
      <c r="R445" s="145"/>
      <c r="S445" s="145"/>
      <c r="T445" s="145"/>
      <c r="U445" s="145"/>
      <c r="V445" s="145"/>
      <c r="W445" s="145"/>
      <c r="X445" s="145"/>
      <c r="Y445" s="145"/>
      <c r="Z445" s="135"/>
      <c r="AA445" s="135"/>
      <c r="AB445" s="135"/>
      <c r="AC445" s="135"/>
      <c r="AD445" s="135"/>
      <c r="AE445" s="135"/>
      <c r="AF445" s="135"/>
      <c r="AG445" s="135" t="s">
        <v>1503</v>
      </c>
      <c r="AH445" s="135">
        <v>0</v>
      </c>
      <c r="AI445" s="135"/>
      <c r="AJ445" s="135"/>
      <c r="AK445" s="135"/>
      <c r="AL445" s="135"/>
      <c r="AM445" s="135"/>
      <c r="AN445" s="135"/>
      <c r="AO445" s="135"/>
      <c r="AP445" s="135"/>
      <c r="AQ445" s="135"/>
      <c r="AR445" s="135"/>
      <c r="AS445" s="135"/>
      <c r="AT445" s="135"/>
      <c r="AU445" s="135"/>
      <c r="AV445" s="135"/>
      <c r="AW445" s="135"/>
      <c r="AX445" s="135"/>
      <c r="AY445" s="135"/>
      <c r="AZ445" s="135"/>
      <c r="BA445" s="135"/>
      <c r="BB445" s="135"/>
      <c r="BC445" s="135"/>
      <c r="BD445" s="135"/>
      <c r="BE445" s="135"/>
      <c r="BF445" s="135"/>
      <c r="BG445" s="135"/>
      <c r="BH445" s="135"/>
    </row>
    <row r="446" spans="1:60" outlineLevel="3">
      <c r="A446" s="142"/>
      <c r="B446" s="143"/>
      <c r="C446" s="173" t="s">
        <v>420</v>
      </c>
      <c r="D446" s="146"/>
      <c r="E446" s="147">
        <v>0.59</v>
      </c>
      <c r="F446" s="145"/>
      <c r="G446" s="145"/>
      <c r="H446" s="145"/>
      <c r="I446" s="145"/>
      <c r="J446" s="145"/>
      <c r="K446" s="145"/>
      <c r="L446" s="145"/>
      <c r="M446" s="145"/>
      <c r="N446" s="144"/>
      <c r="O446" s="144"/>
      <c r="P446" s="144"/>
      <c r="Q446" s="144"/>
      <c r="R446" s="145"/>
      <c r="S446" s="145"/>
      <c r="T446" s="145"/>
      <c r="U446" s="145"/>
      <c r="V446" s="145"/>
      <c r="W446" s="145"/>
      <c r="X446" s="145"/>
      <c r="Y446" s="145"/>
      <c r="Z446" s="135"/>
      <c r="AA446" s="135"/>
      <c r="AB446" s="135"/>
      <c r="AC446" s="135"/>
      <c r="AD446" s="135"/>
      <c r="AE446" s="135"/>
      <c r="AF446" s="135"/>
      <c r="AG446" s="135" t="s">
        <v>1503</v>
      </c>
      <c r="AH446" s="135">
        <v>0</v>
      </c>
      <c r="AI446" s="135"/>
      <c r="AJ446" s="135"/>
      <c r="AK446" s="135"/>
      <c r="AL446" s="135"/>
      <c r="AM446" s="135"/>
      <c r="AN446" s="135"/>
      <c r="AO446" s="135"/>
      <c r="AP446" s="135"/>
      <c r="AQ446" s="135"/>
      <c r="AR446" s="135"/>
      <c r="AS446" s="135"/>
      <c r="AT446" s="135"/>
      <c r="AU446" s="135"/>
      <c r="AV446" s="135"/>
      <c r="AW446" s="135"/>
      <c r="AX446" s="135"/>
      <c r="AY446" s="135"/>
      <c r="AZ446" s="135"/>
      <c r="BA446" s="135"/>
      <c r="BB446" s="135"/>
      <c r="BC446" s="135"/>
      <c r="BD446" s="135"/>
      <c r="BE446" s="135"/>
      <c r="BF446" s="135"/>
      <c r="BG446" s="135"/>
      <c r="BH446" s="135"/>
    </row>
    <row r="447" spans="1:60" outlineLevel="1">
      <c r="A447" s="164">
        <v>169</v>
      </c>
      <c r="B447" s="165" t="s">
        <v>421</v>
      </c>
      <c r="C447" s="174" t="s">
        <v>422</v>
      </c>
      <c r="D447" s="166" t="s">
        <v>1371</v>
      </c>
      <c r="E447" s="167">
        <f>(G444+G440+G435+G433+G431)*0.01</f>
        <v>0</v>
      </c>
      <c r="F447" s="168"/>
      <c r="G447" s="169">
        <f>ROUND(E447*F447,2)</f>
        <v>0</v>
      </c>
      <c r="H447" s="168">
        <v>0</v>
      </c>
      <c r="I447" s="169">
        <f>ROUND(E447*H447,2)</f>
        <v>0</v>
      </c>
      <c r="J447" s="168">
        <v>4.05</v>
      </c>
      <c r="K447" s="169">
        <f>ROUND(E447*J447,2)</f>
        <v>0</v>
      </c>
      <c r="L447" s="169">
        <v>12</v>
      </c>
      <c r="M447" s="169">
        <f>G447*(1+L447/100)</f>
        <v>0</v>
      </c>
      <c r="N447" s="167">
        <v>0</v>
      </c>
      <c r="O447" s="167">
        <f>ROUND(E447*N447,2)</f>
        <v>0</v>
      </c>
      <c r="P447" s="167">
        <v>0</v>
      </c>
      <c r="Q447" s="167">
        <f>ROUND(E447*P447,2)</f>
        <v>0</v>
      </c>
      <c r="R447" s="169"/>
      <c r="S447" s="169" t="s">
        <v>1498</v>
      </c>
      <c r="T447" s="170" t="s">
        <v>1498</v>
      </c>
      <c r="U447" s="145">
        <v>0</v>
      </c>
      <c r="V447" s="145">
        <f>ROUND(E447*U447,2)</f>
        <v>0</v>
      </c>
      <c r="W447" s="145"/>
      <c r="X447" s="145" t="s">
        <v>142</v>
      </c>
      <c r="Y447" s="145" t="s">
        <v>1500</v>
      </c>
      <c r="Z447" s="135"/>
      <c r="AA447" s="135"/>
      <c r="AB447" s="135"/>
      <c r="AC447" s="135"/>
      <c r="AD447" s="135"/>
      <c r="AE447" s="135"/>
      <c r="AF447" s="135"/>
      <c r="AG447" s="135" t="s">
        <v>245</v>
      </c>
      <c r="AH447" s="135"/>
      <c r="AI447" s="135"/>
      <c r="AJ447" s="135"/>
      <c r="AK447" s="135"/>
      <c r="AL447" s="135"/>
      <c r="AM447" s="135"/>
      <c r="AN447" s="135"/>
      <c r="AO447" s="135"/>
      <c r="AP447" s="135"/>
      <c r="AQ447" s="135"/>
      <c r="AR447" s="135"/>
      <c r="AS447" s="135"/>
      <c r="AT447" s="135"/>
      <c r="AU447" s="135"/>
      <c r="AV447" s="135"/>
      <c r="AW447" s="135"/>
      <c r="AX447" s="135"/>
      <c r="AY447" s="135"/>
      <c r="AZ447" s="135"/>
      <c r="BA447" s="135"/>
      <c r="BB447" s="135"/>
      <c r="BC447" s="135"/>
      <c r="BD447" s="135"/>
      <c r="BE447" s="135"/>
      <c r="BF447" s="135"/>
      <c r="BG447" s="135"/>
      <c r="BH447" s="135"/>
    </row>
    <row r="448" spans="1:60">
      <c r="A448" s="149" t="s">
        <v>1493</v>
      </c>
      <c r="B448" s="150" t="s">
        <v>1459</v>
      </c>
      <c r="C448" s="171" t="s">
        <v>1460</v>
      </c>
      <c r="D448" s="151"/>
      <c r="E448" s="152"/>
      <c r="F448" s="153"/>
      <c r="G448" s="153">
        <f>SUMIF(AG449:AG452,"&lt;&gt;NOR",G449:G452)</f>
        <v>0</v>
      </c>
      <c r="H448" s="153"/>
      <c r="I448" s="153">
        <f>SUM(I449:I452)</f>
        <v>1140.51</v>
      </c>
      <c r="J448" s="153"/>
      <c r="K448" s="153">
        <f>SUM(K449:K452)</f>
        <v>4542.8099999999995</v>
      </c>
      <c r="L448" s="153"/>
      <c r="M448" s="153">
        <f>SUM(M449:M452)</f>
        <v>0</v>
      </c>
      <c r="N448" s="152"/>
      <c r="O448" s="152">
        <f>SUM(O449:O452)</f>
        <v>0</v>
      </c>
      <c r="P448" s="152"/>
      <c r="Q448" s="152">
        <f>SUM(Q449:Q452)</f>
        <v>0</v>
      </c>
      <c r="R448" s="153"/>
      <c r="S448" s="153"/>
      <c r="T448" s="154"/>
      <c r="U448" s="148"/>
      <c r="V448" s="148">
        <f>SUM(V449:V452)</f>
        <v>8.1999999999999993</v>
      </c>
      <c r="W448" s="148"/>
      <c r="X448" s="148"/>
      <c r="Y448" s="148"/>
      <c r="AG448" t="s">
        <v>1494</v>
      </c>
    </row>
    <row r="449" spans="1:60" outlineLevel="1">
      <c r="A449" s="156">
        <v>170</v>
      </c>
      <c r="B449" s="157" t="s">
        <v>423</v>
      </c>
      <c r="C449" s="172" t="s">
        <v>424</v>
      </c>
      <c r="D449" s="158" t="s">
        <v>1517</v>
      </c>
      <c r="E449" s="159">
        <v>17.28</v>
      </c>
      <c r="F449" s="160"/>
      <c r="G449" s="161">
        <f>ROUND(E449*F449,2)</f>
        <v>0</v>
      </c>
      <c r="H449" s="160">
        <v>39.96</v>
      </c>
      <c r="I449" s="161">
        <f>ROUND(E449*H449,2)</f>
        <v>690.51</v>
      </c>
      <c r="J449" s="160">
        <v>166.54</v>
      </c>
      <c r="K449" s="161">
        <f>ROUND(E449*J449,2)</f>
        <v>2877.81</v>
      </c>
      <c r="L449" s="161">
        <v>12</v>
      </c>
      <c r="M449" s="161">
        <f>G449*(1+L449/100)</f>
        <v>0</v>
      </c>
      <c r="N449" s="159">
        <v>2.7999999999999998E-4</v>
      </c>
      <c r="O449" s="159">
        <f>ROUND(E449*N449,2)</f>
        <v>0</v>
      </c>
      <c r="P449" s="159">
        <v>0</v>
      </c>
      <c r="Q449" s="159">
        <f>ROUND(E449*P449,2)</f>
        <v>0</v>
      </c>
      <c r="R449" s="161"/>
      <c r="S449" s="161" t="s">
        <v>1498</v>
      </c>
      <c r="T449" s="162" t="s">
        <v>1498</v>
      </c>
      <c r="U449" s="145">
        <v>0.307</v>
      </c>
      <c r="V449" s="145">
        <f>ROUND(E449*U449,2)</f>
        <v>5.3</v>
      </c>
      <c r="W449" s="145"/>
      <c r="X449" s="145" t="s">
        <v>1499</v>
      </c>
      <c r="Y449" s="145" t="s">
        <v>1500</v>
      </c>
      <c r="Z449" s="135"/>
      <c r="AA449" s="135"/>
      <c r="AB449" s="135"/>
      <c r="AC449" s="135"/>
      <c r="AD449" s="135"/>
      <c r="AE449" s="135"/>
      <c r="AF449" s="135"/>
      <c r="AG449" s="135" t="s">
        <v>22</v>
      </c>
      <c r="AH449" s="135"/>
      <c r="AI449" s="135"/>
      <c r="AJ449" s="135"/>
      <c r="AK449" s="135"/>
      <c r="AL449" s="135"/>
      <c r="AM449" s="135"/>
      <c r="AN449" s="135"/>
      <c r="AO449" s="135"/>
      <c r="AP449" s="135"/>
      <c r="AQ449" s="135"/>
      <c r="AR449" s="135"/>
      <c r="AS449" s="135"/>
      <c r="AT449" s="135"/>
      <c r="AU449" s="135"/>
      <c r="AV449" s="135"/>
      <c r="AW449" s="135"/>
      <c r="AX449" s="135"/>
      <c r="AY449" s="135"/>
      <c r="AZ449" s="135"/>
      <c r="BA449" s="135"/>
      <c r="BB449" s="135"/>
      <c r="BC449" s="135"/>
      <c r="BD449" s="135"/>
      <c r="BE449" s="135"/>
      <c r="BF449" s="135"/>
      <c r="BG449" s="135"/>
      <c r="BH449" s="135"/>
    </row>
    <row r="450" spans="1:60" outlineLevel="2">
      <c r="A450" s="142"/>
      <c r="B450" s="143"/>
      <c r="C450" s="173" t="s">
        <v>425</v>
      </c>
      <c r="D450" s="146"/>
      <c r="E450" s="147">
        <v>17.28</v>
      </c>
      <c r="F450" s="145"/>
      <c r="G450" s="145"/>
      <c r="H450" s="145"/>
      <c r="I450" s="145"/>
      <c r="J450" s="145"/>
      <c r="K450" s="145"/>
      <c r="L450" s="145"/>
      <c r="M450" s="145"/>
      <c r="N450" s="144"/>
      <c r="O450" s="144"/>
      <c r="P450" s="144"/>
      <c r="Q450" s="144"/>
      <c r="R450" s="145"/>
      <c r="S450" s="145"/>
      <c r="T450" s="145"/>
      <c r="U450" s="145"/>
      <c r="V450" s="145"/>
      <c r="W450" s="145"/>
      <c r="X450" s="145"/>
      <c r="Y450" s="145"/>
      <c r="Z450" s="135"/>
      <c r="AA450" s="135"/>
      <c r="AB450" s="135"/>
      <c r="AC450" s="135"/>
      <c r="AD450" s="135"/>
      <c r="AE450" s="135"/>
      <c r="AF450" s="135"/>
      <c r="AG450" s="135" t="s">
        <v>1503</v>
      </c>
      <c r="AH450" s="135">
        <v>0</v>
      </c>
      <c r="AI450" s="135"/>
      <c r="AJ450" s="135"/>
      <c r="AK450" s="135"/>
      <c r="AL450" s="135"/>
      <c r="AM450" s="135"/>
      <c r="AN450" s="135"/>
      <c r="AO450" s="135"/>
      <c r="AP450" s="135"/>
      <c r="AQ450" s="135"/>
      <c r="AR450" s="135"/>
      <c r="AS450" s="135"/>
      <c r="AT450" s="135"/>
      <c r="AU450" s="135"/>
      <c r="AV450" s="135"/>
      <c r="AW450" s="135"/>
      <c r="AX450" s="135"/>
      <c r="AY450" s="135"/>
      <c r="AZ450" s="135"/>
      <c r="BA450" s="135"/>
      <c r="BB450" s="135"/>
      <c r="BC450" s="135"/>
      <c r="BD450" s="135"/>
      <c r="BE450" s="135"/>
      <c r="BF450" s="135"/>
      <c r="BG450" s="135"/>
      <c r="BH450" s="135"/>
    </row>
    <row r="451" spans="1:60" outlineLevel="1">
      <c r="A451" s="156">
        <v>171</v>
      </c>
      <c r="B451" s="157" t="s">
        <v>426</v>
      </c>
      <c r="C451" s="172" t="s">
        <v>427</v>
      </c>
      <c r="D451" s="158" t="s">
        <v>1548</v>
      </c>
      <c r="E451" s="159">
        <v>25</v>
      </c>
      <c r="F451" s="160"/>
      <c r="G451" s="161">
        <f>ROUND(E451*F451,2)</f>
        <v>0</v>
      </c>
      <c r="H451" s="160">
        <v>18</v>
      </c>
      <c r="I451" s="161">
        <f>ROUND(E451*H451,2)</f>
        <v>450</v>
      </c>
      <c r="J451" s="160">
        <v>66.599999999999994</v>
      </c>
      <c r="K451" s="161">
        <f>ROUND(E451*J451,2)</f>
        <v>1665</v>
      </c>
      <c r="L451" s="161">
        <v>12</v>
      </c>
      <c r="M451" s="161">
        <f>G451*(1+L451/100)</f>
        <v>0</v>
      </c>
      <c r="N451" s="159">
        <v>9.0000000000000006E-5</v>
      </c>
      <c r="O451" s="159">
        <f>ROUND(E451*N451,2)</f>
        <v>0</v>
      </c>
      <c r="P451" s="159">
        <v>0</v>
      </c>
      <c r="Q451" s="159">
        <f>ROUND(E451*P451,2)</f>
        <v>0</v>
      </c>
      <c r="R451" s="161"/>
      <c r="S451" s="161" t="s">
        <v>1498</v>
      </c>
      <c r="T451" s="162" t="s">
        <v>1498</v>
      </c>
      <c r="U451" s="145">
        <v>0.11600000000000001</v>
      </c>
      <c r="V451" s="145">
        <f>ROUND(E451*U451,2)</f>
        <v>2.9</v>
      </c>
      <c r="W451" s="145"/>
      <c r="X451" s="145" t="s">
        <v>1499</v>
      </c>
      <c r="Y451" s="145" t="s">
        <v>1500</v>
      </c>
      <c r="Z451" s="135"/>
      <c r="AA451" s="135"/>
      <c r="AB451" s="135"/>
      <c r="AC451" s="135"/>
      <c r="AD451" s="135"/>
      <c r="AE451" s="135"/>
      <c r="AF451" s="135"/>
      <c r="AG451" s="135" t="s">
        <v>22</v>
      </c>
      <c r="AH451" s="135"/>
      <c r="AI451" s="135"/>
      <c r="AJ451" s="135"/>
      <c r="AK451" s="135"/>
      <c r="AL451" s="135"/>
      <c r="AM451" s="135"/>
      <c r="AN451" s="135"/>
      <c r="AO451" s="135"/>
      <c r="AP451" s="135"/>
      <c r="AQ451" s="135"/>
      <c r="AR451" s="135"/>
      <c r="AS451" s="135"/>
      <c r="AT451" s="135"/>
      <c r="AU451" s="135"/>
      <c r="AV451" s="135"/>
      <c r="AW451" s="135"/>
      <c r="AX451" s="135"/>
      <c r="AY451" s="135"/>
      <c r="AZ451" s="135"/>
      <c r="BA451" s="135"/>
      <c r="BB451" s="135"/>
      <c r="BC451" s="135"/>
      <c r="BD451" s="135"/>
      <c r="BE451" s="135"/>
      <c r="BF451" s="135"/>
      <c r="BG451" s="135"/>
      <c r="BH451" s="135"/>
    </row>
    <row r="452" spans="1:60" outlineLevel="2">
      <c r="A452" s="142"/>
      <c r="B452" s="143"/>
      <c r="C452" s="173" t="s">
        <v>428</v>
      </c>
      <c r="D452" s="146"/>
      <c r="E452" s="147">
        <v>25</v>
      </c>
      <c r="F452" s="145"/>
      <c r="G452" s="145"/>
      <c r="H452" s="145"/>
      <c r="I452" s="145"/>
      <c r="J452" s="145"/>
      <c r="K452" s="145"/>
      <c r="L452" s="145"/>
      <c r="M452" s="145"/>
      <c r="N452" s="144"/>
      <c r="O452" s="144"/>
      <c r="P452" s="144"/>
      <c r="Q452" s="144"/>
      <c r="R452" s="145"/>
      <c r="S452" s="145"/>
      <c r="T452" s="145"/>
      <c r="U452" s="145"/>
      <c r="V452" s="145"/>
      <c r="W452" s="145"/>
      <c r="X452" s="145"/>
      <c r="Y452" s="145"/>
      <c r="Z452" s="135"/>
      <c r="AA452" s="135"/>
      <c r="AB452" s="135"/>
      <c r="AC452" s="135"/>
      <c r="AD452" s="135"/>
      <c r="AE452" s="135"/>
      <c r="AF452" s="135"/>
      <c r="AG452" s="135" t="s">
        <v>1503</v>
      </c>
      <c r="AH452" s="135">
        <v>0</v>
      </c>
      <c r="AI452" s="135"/>
      <c r="AJ452" s="135"/>
      <c r="AK452" s="135"/>
      <c r="AL452" s="135"/>
      <c r="AM452" s="135"/>
      <c r="AN452" s="135"/>
      <c r="AO452" s="135"/>
      <c r="AP452" s="135"/>
      <c r="AQ452" s="135"/>
      <c r="AR452" s="135"/>
      <c r="AS452" s="135"/>
      <c r="AT452" s="135"/>
      <c r="AU452" s="135"/>
      <c r="AV452" s="135"/>
      <c r="AW452" s="135"/>
      <c r="AX452" s="135"/>
      <c r="AY452" s="135"/>
      <c r="AZ452" s="135"/>
      <c r="BA452" s="135"/>
      <c r="BB452" s="135"/>
      <c r="BC452" s="135"/>
      <c r="BD452" s="135"/>
      <c r="BE452" s="135"/>
      <c r="BF452" s="135"/>
      <c r="BG452" s="135"/>
      <c r="BH452" s="135"/>
    </row>
    <row r="453" spans="1:60">
      <c r="A453" s="149" t="s">
        <v>1493</v>
      </c>
      <c r="B453" s="150" t="s">
        <v>1461</v>
      </c>
      <c r="C453" s="171" t="s">
        <v>1462</v>
      </c>
      <c r="D453" s="151"/>
      <c r="E453" s="152"/>
      <c r="F453" s="153"/>
      <c r="G453" s="153">
        <f>SUMIF(AG454:AG466,"&lt;&gt;NOR",G454:G466)</f>
        <v>0</v>
      </c>
      <c r="H453" s="153"/>
      <c r="I453" s="153">
        <f>SUM(I454:I466)</f>
        <v>5138.869999999999</v>
      </c>
      <c r="J453" s="153"/>
      <c r="K453" s="153">
        <f>SUM(K454:K466)</f>
        <v>43070.86</v>
      </c>
      <c r="L453" s="153"/>
      <c r="M453" s="153">
        <f>SUM(M454:M466)</f>
        <v>0</v>
      </c>
      <c r="N453" s="152"/>
      <c r="O453" s="152">
        <f>SUM(O454:O466)</f>
        <v>0.1</v>
      </c>
      <c r="P453" s="152"/>
      <c r="Q453" s="152">
        <f>SUM(Q454:Q466)</f>
        <v>0</v>
      </c>
      <c r="R453" s="153"/>
      <c r="S453" s="153"/>
      <c r="T453" s="154"/>
      <c r="U453" s="148"/>
      <c r="V453" s="148">
        <f>SUM(V454:V466)</f>
        <v>75.92</v>
      </c>
      <c r="W453" s="148"/>
      <c r="X453" s="148"/>
      <c r="Y453" s="148"/>
      <c r="AG453" t="s">
        <v>1494</v>
      </c>
    </row>
    <row r="454" spans="1:60" outlineLevel="1">
      <c r="A454" s="156">
        <v>172</v>
      </c>
      <c r="B454" s="157" t="s">
        <v>429</v>
      </c>
      <c r="C454" s="172" t="s">
        <v>430</v>
      </c>
      <c r="D454" s="158" t="s">
        <v>1517</v>
      </c>
      <c r="E454" s="159">
        <v>89.61</v>
      </c>
      <c r="F454" s="160"/>
      <c r="G454" s="161">
        <f>ROUND(E454*F454,2)</f>
        <v>0</v>
      </c>
      <c r="H454" s="160">
        <v>12.48</v>
      </c>
      <c r="I454" s="161">
        <f>ROUND(E454*H454,2)</f>
        <v>1118.33</v>
      </c>
      <c r="J454" s="160">
        <v>7.52</v>
      </c>
      <c r="K454" s="161">
        <f>ROUND(E454*J454,2)</f>
        <v>673.87</v>
      </c>
      <c r="L454" s="161">
        <v>12</v>
      </c>
      <c r="M454" s="161">
        <f>G454*(1+L454/100)</f>
        <v>0</v>
      </c>
      <c r="N454" s="159">
        <v>3.5E-4</v>
      </c>
      <c r="O454" s="159">
        <f>ROUND(E454*N454,2)</f>
        <v>0.03</v>
      </c>
      <c r="P454" s="159">
        <v>0</v>
      </c>
      <c r="Q454" s="159">
        <f>ROUND(E454*P454,2)</f>
        <v>0</v>
      </c>
      <c r="R454" s="161"/>
      <c r="S454" s="161" t="s">
        <v>1498</v>
      </c>
      <c r="T454" s="162" t="s">
        <v>1498</v>
      </c>
      <c r="U454" s="145">
        <v>1.35E-2</v>
      </c>
      <c r="V454" s="145">
        <f>ROUND(E454*U454,2)</f>
        <v>1.21</v>
      </c>
      <c r="W454" s="145"/>
      <c r="X454" s="145" t="s">
        <v>1499</v>
      </c>
      <c r="Y454" s="145" t="s">
        <v>1500</v>
      </c>
      <c r="Z454" s="135"/>
      <c r="AA454" s="135"/>
      <c r="AB454" s="135"/>
      <c r="AC454" s="135"/>
      <c r="AD454" s="135"/>
      <c r="AE454" s="135"/>
      <c r="AF454" s="135"/>
      <c r="AG454" s="135" t="s">
        <v>22</v>
      </c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35"/>
      <c r="AU454" s="135"/>
      <c r="AV454" s="135"/>
      <c r="AW454" s="135"/>
      <c r="AX454" s="135"/>
      <c r="AY454" s="135"/>
      <c r="AZ454" s="135"/>
      <c r="BA454" s="135"/>
      <c r="BB454" s="135"/>
      <c r="BC454" s="135"/>
      <c r="BD454" s="135"/>
      <c r="BE454" s="135"/>
      <c r="BF454" s="135"/>
      <c r="BG454" s="135"/>
      <c r="BH454" s="135"/>
    </row>
    <row r="455" spans="1:60" ht="22.5" outlineLevel="2">
      <c r="A455" s="142"/>
      <c r="B455" s="143"/>
      <c r="C455" s="173" t="s">
        <v>431</v>
      </c>
      <c r="D455" s="146"/>
      <c r="E455" s="147">
        <v>89.61</v>
      </c>
      <c r="F455" s="145"/>
      <c r="G455" s="145"/>
      <c r="H455" s="145"/>
      <c r="I455" s="145"/>
      <c r="J455" s="145"/>
      <c r="K455" s="145"/>
      <c r="L455" s="145"/>
      <c r="M455" s="145"/>
      <c r="N455" s="144"/>
      <c r="O455" s="144"/>
      <c r="P455" s="144"/>
      <c r="Q455" s="144"/>
      <c r="R455" s="145"/>
      <c r="S455" s="145"/>
      <c r="T455" s="145"/>
      <c r="U455" s="145"/>
      <c r="V455" s="145"/>
      <c r="W455" s="145"/>
      <c r="X455" s="145"/>
      <c r="Y455" s="145"/>
      <c r="Z455" s="135"/>
      <c r="AA455" s="135"/>
      <c r="AB455" s="135"/>
      <c r="AC455" s="135"/>
      <c r="AD455" s="135"/>
      <c r="AE455" s="135"/>
      <c r="AF455" s="135"/>
      <c r="AG455" s="135" t="s">
        <v>1503</v>
      </c>
      <c r="AH455" s="135">
        <v>0</v>
      </c>
      <c r="AI455" s="135"/>
      <c r="AJ455" s="135"/>
      <c r="AK455" s="135"/>
      <c r="AL455" s="135"/>
      <c r="AM455" s="135"/>
      <c r="AN455" s="135"/>
      <c r="AO455" s="135"/>
      <c r="AP455" s="135"/>
      <c r="AQ455" s="135"/>
      <c r="AR455" s="135"/>
      <c r="AS455" s="135"/>
      <c r="AT455" s="135"/>
      <c r="AU455" s="135"/>
      <c r="AV455" s="135"/>
      <c r="AW455" s="135"/>
      <c r="AX455" s="135"/>
      <c r="AY455" s="135"/>
      <c r="AZ455" s="135"/>
      <c r="BA455" s="135"/>
      <c r="BB455" s="135"/>
      <c r="BC455" s="135"/>
      <c r="BD455" s="135"/>
      <c r="BE455" s="135"/>
      <c r="BF455" s="135"/>
      <c r="BG455" s="135"/>
      <c r="BH455" s="135"/>
    </row>
    <row r="456" spans="1:60" outlineLevel="1">
      <c r="A456" s="156">
        <v>173</v>
      </c>
      <c r="B456" s="157" t="s">
        <v>432</v>
      </c>
      <c r="C456" s="172" t="s">
        <v>433</v>
      </c>
      <c r="D456" s="158" t="s">
        <v>1517</v>
      </c>
      <c r="E456" s="159">
        <v>322.8895</v>
      </c>
      <c r="F456" s="160"/>
      <c r="G456" s="161">
        <f>ROUND(E456*F456,2)</f>
        <v>0</v>
      </c>
      <c r="H456" s="160">
        <v>5.59</v>
      </c>
      <c r="I456" s="161">
        <f>ROUND(E456*H456,2)</f>
        <v>1804.95</v>
      </c>
      <c r="J456" s="160">
        <v>18.71</v>
      </c>
      <c r="K456" s="161">
        <f>ROUND(E456*J456,2)</f>
        <v>6041.26</v>
      </c>
      <c r="L456" s="161">
        <v>12</v>
      </c>
      <c r="M456" s="161">
        <f>G456*(1+L456/100)</f>
        <v>0</v>
      </c>
      <c r="N456" s="159">
        <v>6.9999999999999994E-5</v>
      </c>
      <c r="O456" s="159">
        <f>ROUND(E456*N456,2)</f>
        <v>0.02</v>
      </c>
      <c r="P456" s="159">
        <v>0</v>
      </c>
      <c r="Q456" s="159">
        <f>ROUND(E456*P456,2)</f>
        <v>0</v>
      </c>
      <c r="R456" s="161"/>
      <c r="S456" s="161" t="s">
        <v>1498</v>
      </c>
      <c r="T456" s="162" t="s">
        <v>1498</v>
      </c>
      <c r="U456" s="145">
        <v>3.2480000000000002E-2</v>
      </c>
      <c r="V456" s="145">
        <f>ROUND(E456*U456,2)</f>
        <v>10.49</v>
      </c>
      <c r="W456" s="145"/>
      <c r="X456" s="145" t="s">
        <v>1499</v>
      </c>
      <c r="Y456" s="145" t="s">
        <v>1500</v>
      </c>
      <c r="Z456" s="135"/>
      <c r="AA456" s="135"/>
      <c r="AB456" s="135"/>
      <c r="AC456" s="135"/>
      <c r="AD456" s="135"/>
      <c r="AE456" s="135"/>
      <c r="AF456" s="135"/>
      <c r="AG456" s="135" t="s">
        <v>22</v>
      </c>
      <c r="AH456" s="135"/>
      <c r="AI456" s="135"/>
      <c r="AJ456" s="135"/>
      <c r="AK456" s="135"/>
      <c r="AL456" s="135"/>
      <c r="AM456" s="135"/>
      <c r="AN456" s="135"/>
      <c r="AO456" s="135"/>
      <c r="AP456" s="135"/>
      <c r="AQ456" s="135"/>
      <c r="AR456" s="135"/>
      <c r="AS456" s="135"/>
      <c r="AT456" s="135"/>
      <c r="AU456" s="135"/>
      <c r="AV456" s="135"/>
      <c r="AW456" s="135"/>
      <c r="AX456" s="135"/>
      <c r="AY456" s="135"/>
      <c r="AZ456" s="135"/>
      <c r="BA456" s="135"/>
      <c r="BB456" s="135"/>
      <c r="BC456" s="135"/>
      <c r="BD456" s="135"/>
      <c r="BE456" s="135"/>
      <c r="BF456" s="135"/>
      <c r="BG456" s="135"/>
      <c r="BH456" s="135"/>
    </row>
    <row r="457" spans="1:60" ht="33.75" outlineLevel="2">
      <c r="A457" s="142"/>
      <c r="B457" s="143"/>
      <c r="C457" s="173" t="s">
        <v>434</v>
      </c>
      <c r="D457" s="146"/>
      <c r="E457" s="147">
        <v>33.97</v>
      </c>
      <c r="F457" s="145"/>
      <c r="G457" s="145"/>
      <c r="H457" s="145"/>
      <c r="I457" s="145"/>
      <c r="J457" s="145"/>
      <c r="K457" s="145"/>
      <c r="L457" s="145"/>
      <c r="M457" s="145"/>
      <c r="N457" s="144"/>
      <c r="O457" s="144"/>
      <c r="P457" s="144"/>
      <c r="Q457" s="144"/>
      <c r="R457" s="145"/>
      <c r="S457" s="145"/>
      <c r="T457" s="145"/>
      <c r="U457" s="145"/>
      <c r="V457" s="145"/>
      <c r="W457" s="145"/>
      <c r="X457" s="145"/>
      <c r="Y457" s="145"/>
      <c r="Z457" s="135"/>
      <c r="AA457" s="135"/>
      <c r="AB457" s="135"/>
      <c r="AC457" s="135"/>
      <c r="AD457" s="135"/>
      <c r="AE457" s="135"/>
      <c r="AF457" s="135"/>
      <c r="AG457" s="135" t="s">
        <v>1503</v>
      </c>
      <c r="AH457" s="135">
        <v>0</v>
      </c>
      <c r="AI457" s="135"/>
      <c r="AJ457" s="135"/>
      <c r="AK457" s="135"/>
      <c r="AL457" s="135"/>
      <c r="AM457" s="135"/>
      <c r="AN457" s="135"/>
      <c r="AO457" s="135"/>
      <c r="AP457" s="135"/>
      <c r="AQ457" s="135"/>
      <c r="AR457" s="135"/>
      <c r="AS457" s="135"/>
      <c r="AT457" s="135"/>
      <c r="AU457" s="135"/>
      <c r="AV457" s="135"/>
      <c r="AW457" s="135"/>
      <c r="AX457" s="135"/>
      <c r="AY457" s="135"/>
      <c r="AZ457" s="135"/>
      <c r="BA457" s="135"/>
      <c r="BB457" s="135"/>
      <c r="BC457" s="135"/>
      <c r="BD457" s="135"/>
      <c r="BE457" s="135"/>
      <c r="BF457" s="135"/>
      <c r="BG457" s="135"/>
      <c r="BH457" s="135"/>
    </row>
    <row r="458" spans="1:60" outlineLevel="3">
      <c r="A458" s="142"/>
      <c r="B458" s="143"/>
      <c r="C458" s="173" t="s">
        <v>435</v>
      </c>
      <c r="D458" s="146"/>
      <c r="E458" s="147">
        <v>0.48</v>
      </c>
      <c r="F458" s="145"/>
      <c r="G458" s="145"/>
      <c r="H458" s="145"/>
      <c r="I458" s="145"/>
      <c r="J458" s="145"/>
      <c r="K458" s="145"/>
      <c r="L458" s="145"/>
      <c r="M458" s="145"/>
      <c r="N458" s="144"/>
      <c r="O458" s="144"/>
      <c r="P458" s="144"/>
      <c r="Q458" s="144"/>
      <c r="R458" s="145"/>
      <c r="S458" s="145"/>
      <c r="T458" s="145"/>
      <c r="U458" s="145"/>
      <c r="V458" s="145"/>
      <c r="W458" s="145"/>
      <c r="X458" s="145"/>
      <c r="Y458" s="145"/>
      <c r="Z458" s="135"/>
      <c r="AA458" s="135"/>
      <c r="AB458" s="135"/>
      <c r="AC458" s="135"/>
      <c r="AD458" s="135"/>
      <c r="AE458" s="135"/>
      <c r="AF458" s="135"/>
      <c r="AG458" s="135" t="s">
        <v>1503</v>
      </c>
      <c r="AH458" s="135">
        <v>0</v>
      </c>
      <c r="AI458" s="135"/>
      <c r="AJ458" s="135"/>
      <c r="AK458" s="135"/>
      <c r="AL458" s="135"/>
      <c r="AM458" s="135"/>
      <c r="AN458" s="135"/>
      <c r="AO458" s="135"/>
      <c r="AP458" s="135"/>
      <c r="AQ458" s="135"/>
      <c r="AR458" s="135"/>
      <c r="AS458" s="135"/>
      <c r="AT458" s="135"/>
      <c r="AU458" s="135"/>
      <c r="AV458" s="135"/>
      <c r="AW458" s="135"/>
      <c r="AX458" s="135"/>
      <c r="AY458" s="135"/>
      <c r="AZ458" s="135"/>
      <c r="BA458" s="135"/>
      <c r="BB458" s="135"/>
      <c r="BC458" s="135"/>
      <c r="BD458" s="135"/>
      <c r="BE458" s="135"/>
      <c r="BF458" s="135"/>
      <c r="BG458" s="135"/>
      <c r="BH458" s="135"/>
    </row>
    <row r="459" spans="1:60" outlineLevel="3">
      <c r="A459" s="142"/>
      <c r="B459" s="143"/>
      <c r="C459" s="173" t="s">
        <v>436</v>
      </c>
      <c r="D459" s="146"/>
      <c r="E459" s="147">
        <v>288.43</v>
      </c>
      <c r="F459" s="145"/>
      <c r="G459" s="145"/>
      <c r="H459" s="145"/>
      <c r="I459" s="145"/>
      <c r="J459" s="145"/>
      <c r="K459" s="145"/>
      <c r="L459" s="145"/>
      <c r="M459" s="145"/>
      <c r="N459" s="144"/>
      <c r="O459" s="144"/>
      <c r="P459" s="144"/>
      <c r="Q459" s="144"/>
      <c r="R459" s="145"/>
      <c r="S459" s="145"/>
      <c r="T459" s="145"/>
      <c r="U459" s="145"/>
      <c r="V459" s="145"/>
      <c r="W459" s="145"/>
      <c r="X459" s="145"/>
      <c r="Y459" s="145"/>
      <c r="Z459" s="135"/>
      <c r="AA459" s="135"/>
      <c r="AB459" s="135"/>
      <c r="AC459" s="135"/>
      <c r="AD459" s="135"/>
      <c r="AE459" s="135"/>
      <c r="AF459" s="135"/>
      <c r="AG459" s="135" t="s">
        <v>1503</v>
      </c>
      <c r="AH459" s="135">
        <v>0</v>
      </c>
      <c r="AI459" s="135"/>
      <c r="AJ459" s="135"/>
      <c r="AK459" s="135"/>
      <c r="AL459" s="135"/>
      <c r="AM459" s="135"/>
      <c r="AN459" s="135"/>
      <c r="AO459" s="135"/>
      <c r="AP459" s="135"/>
      <c r="AQ459" s="135"/>
      <c r="AR459" s="135"/>
      <c r="AS459" s="135"/>
      <c r="AT459" s="135"/>
      <c r="AU459" s="135"/>
      <c r="AV459" s="135"/>
      <c r="AW459" s="135"/>
      <c r="AX459" s="135"/>
      <c r="AY459" s="135"/>
      <c r="AZ459" s="135"/>
      <c r="BA459" s="135"/>
      <c r="BB459" s="135"/>
      <c r="BC459" s="135"/>
      <c r="BD459" s="135"/>
      <c r="BE459" s="135"/>
      <c r="BF459" s="135"/>
      <c r="BG459" s="135"/>
      <c r="BH459" s="135"/>
    </row>
    <row r="460" spans="1:60" outlineLevel="1">
      <c r="A460" s="156">
        <v>174</v>
      </c>
      <c r="B460" s="157" t="s">
        <v>437</v>
      </c>
      <c r="C460" s="172" t="s">
        <v>438</v>
      </c>
      <c r="D460" s="158" t="s">
        <v>1517</v>
      </c>
      <c r="E460" s="159">
        <v>322.8895</v>
      </c>
      <c r="F460" s="160"/>
      <c r="G460" s="161">
        <f>ROUND(E460*F460,2)</f>
        <v>0</v>
      </c>
      <c r="H460" s="160">
        <v>6.69</v>
      </c>
      <c r="I460" s="161">
        <f>ROUND(E460*H460,2)</f>
        <v>2160.13</v>
      </c>
      <c r="J460" s="160">
        <v>58.51</v>
      </c>
      <c r="K460" s="161">
        <f>ROUND(E460*J460,2)</f>
        <v>18892.259999999998</v>
      </c>
      <c r="L460" s="161">
        <v>12</v>
      </c>
      <c r="M460" s="161">
        <f>G460*(1+L460/100)</f>
        <v>0</v>
      </c>
      <c r="N460" s="159">
        <v>1.4999999999999999E-4</v>
      </c>
      <c r="O460" s="159">
        <f>ROUND(E460*N460,2)</f>
        <v>0.05</v>
      </c>
      <c r="P460" s="159">
        <v>0</v>
      </c>
      <c r="Q460" s="159">
        <f>ROUND(E460*P460,2)</f>
        <v>0</v>
      </c>
      <c r="R460" s="161"/>
      <c r="S460" s="161" t="s">
        <v>1498</v>
      </c>
      <c r="T460" s="162" t="s">
        <v>1498</v>
      </c>
      <c r="U460" s="145">
        <v>0.10191</v>
      </c>
      <c r="V460" s="145">
        <f>ROUND(E460*U460,2)</f>
        <v>32.909999999999997</v>
      </c>
      <c r="W460" s="145"/>
      <c r="X460" s="145" t="s">
        <v>1499</v>
      </c>
      <c r="Y460" s="145" t="s">
        <v>1500</v>
      </c>
      <c r="Z460" s="135"/>
      <c r="AA460" s="135"/>
      <c r="AB460" s="135"/>
      <c r="AC460" s="135"/>
      <c r="AD460" s="135"/>
      <c r="AE460" s="135"/>
      <c r="AF460" s="135"/>
      <c r="AG460" s="135" t="s">
        <v>22</v>
      </c>
      <c r="AH460" s="135"/>
      <c r="AI460" s="135"/>
      <c r="AJ460" s="135"/>
      <c r="AK460" s="135"/>
      <c r="AL460" s="135"/>
      <c r="AM460" s="135"/>
      <c r="AN460" s="135"/>
      <c r="AO460" s="135"/>
      <c r="AP460" s="135"/>
      <c r="AQ460" s="135"/>
      <c r="AR460" s="135"/>
      <c r="AS460" s="135"/>
      <c r="AT460" s="135"/>
      <c r="AU460" s="135"/>
      <c r="AV460" s="135"/>
      <c r="AW460" s="135"/>
      <c r="AX460" s="135"/>
      <c r="AY460" s="135"/>
      <c r="AZ460" s="135"/>
      <c r="BA460" s="135"/>
      <c r="BB460" s="135"/>
      <c r="BC460" s="135"/>
      <c r="BD460" s="135"/>
      <c r="BE460" s="135"/>
      <c r="BF460" s="135"/>
      <c r="BG460" s="135"/>
      <c r="BH460" s="135"/>
    </row>
    <row r="461" spans="1:60" outlineLevel="2">
      <c r="A461" s="142"/>
      <c r="B461" s="143"/>
      <c r="C461" s="173" t="s">
        <v>439</v>
      </c>
      <c r="D461" s="146"/>
      <c r="E461" s="147">
        <v>34.46</v>
      </c>
      <c r="F461" s="145"/>
      <c r="G461" s="145"/>
      <c r="H461" s="145"/>
      <c r="I461" s="145"/>
      <c r="J461" s="145"/>
      <c r="K461" s="145"/>
      <c r="L461" s="145"/>
      <c r="M461" s="145"/>
      <c r="N461" s="144"/>
      <c r="O461" s="144"/>
      <c r="P461" s="144"/>
      <c r="Q461" s="144"/>
      <c r="R461" s="145"/>
      <c r="S461" s="145"/>
      <c r="T461" s="145"/>
      <c r="U461" s="145"/>
      <c r="V461" s="145"/>
      <c r="W461" s="145"/>
      <c r="X461" s="145"/>
      <c r="Y461" s="145"/>
      <c r="Z461" s="135"/>
      <c r="AA461" s="135"/>
      <c r="AB461" s="135"/>
      <c r="AC461" s="135"/>
      <c r="AD461" s="135"/>
      <c r="AE461" s="135"/>
      <c r="AF461" s="135"/>
      <c r="AG461" s="135" t="s">
        <v>1503</v>
      </c>
      <c r="AH461" s="135">
        <v>0</v>
      </c>
      <c r="AI461" s="135"/>
      <c r="AJ461" s="135"/>
      <c r="AK461" s="135"/>
      <c r="AL461" s="135"/>
      <c r="AM461" s="135"/>
      <c r="AN461" s="135"/>
      <c r="AO461" s="135"/>
      <c r="AP461" s="135"/>
      <c r="AQ461" s="135"/>
      <c r="AR461" s="135"/>
      <c r="AS461" s="135"/>
      <c r="AT461" s="135"/>
      <c r="AU461" s="135"/>
      <c r="AV461" s="135"/>
      <c r="AW461" s="135"/>
      <c r="AX461" s="135"/>
      <c r="AY461" s="135"/>
      <c r="AZ461" s="135"/>
      <c r="BA461" s="135"/>
      <c r="BB461" s="135"/>
      <c r="BC461" s="135"/>
      <c r="BD461" s="135"/>
      <c r="BE461" s="135"/>
      <c r="BF461" s="135"/>
      <c r="BG461" s="135"/>
      <c r="BH461" s="135"/>
    </row>
    <row r="462" spans="1:60" outlineLevel="3">
      <c r="A462" s="142"/>
      <c r="B462" s="143"/>
      <c r="C462" s="173" t="s">
        <v>440</v>
      </c>
      <c r="D462" s="146"/>
      <c r="E462" s="147">
        <v>288.43</v>
      </c>
      <c r="F462" s="145"/>
      <c r="G462" s="145"/>
      <c r="H462" s="145"/>
      <c r="I462" s="145"/>
      <c r="J462" s="145"/>
      <c r="K462" s="145"/>
      <c r="L462" s="145"/>
      <c r="M462" s="145"/>
      <c r="N462" s="144"/>
      <c r="O462" s="144"/>
      <c r="P462" s="144"/>
      <c r="Q462" s="144"/>
      <c r="R462" s="145"/>
      <c r="S462" s="145"/>
      <c r="T462" s="145"/>
      <c r="U462" s="145"/>
      <c r="V462" s="145"/>
      <c r="W462" s="145"/>
      <c r="X462" s="145"/>
      <c r="Y462" s="145"/>
      <c r="Z462" s="135"/>
      <c r="AA462" s="135"/>
      <c r="AB462" s="135"/>
      <c r="AC462" s="135"/>
      <c r="AD462" s="135"/>
      <c r="AE462" s="135"/>
      <c r="AF462" s="135"/>
      <c r="AG462" s="135" t="s">
        <v>1503</v>
      </c>
      <c r="AH462" s="135">
        <v>0</v>
      </c>
      <c r="AI462" s="135"/>
      <c r="AJ462" s="135"/>
      <c r="AK462" s="135"/>
      <c r="AL462" s="135"/>
      <c r="AM462" s="135"/>
      <c r="AN462" s="135"/>
      <c r="AO462" s="135"/>
      <c r="AP462" s="135"/>
      <c r="AQ462" s="135"/>
      <c r="AR462" s="135"/>
      <c r="AS462" s="135"/>
      <c r="AT462" s="135"/>
      <c r="AU462" s="135"/>
      <c r="AV462" s="135"/>
      <c r="AW462" s="135"/>
      <c r="AX462" s="135"/>
      <c r="AY462" s="135"/>
      <c r="AZ462" s="135"/>
      <c r="BA462" s="135"/>
      <c r="BB462" s="135"/>
      <c r="BC462" s="135"/>
      <c r="BD462" s="135"/>
      <c r="BE462" s="135"/>
      <c r="BF462" s="135"/>
      <c r="BG462" s="135"/>
      <c r="BH462" s="135"/>
    </row>
    <row r="463" spans="1:60" outlineLevel="1">
      <c r="A463" s="156">
        <v>175</v>
      </c>
      <c r="B463" s="157" t="s">
        <v>441</v>
      </c>
      <c r="C463" s="172" t="s">
        <v>442</v>
      </c>
      <c r="D463" s="158" t="s">
        <v>1517</v>
      </c>
      <c r="E463" s="159">
        <v>252.07079999999999</v>
      </c>
      <c r="F463" s="160"/>
      <c r="G463" s="161">
        <f>ROUND(E463*F463,2)</f>
        <v>0</v>
      </c>
      <c r="H463" s="160">
        <v>0.11</v>
      </c>
      <c r="I463" s="161">
        <f>ROUND(E463*H463,2)</f>
        <v>27.73</v>
      </c>
      <c r="J463" s="160">
        <v>42.79</v>
      </c>
      <c r="K463" s="161">
        <f>ROUND(E463*J463,2)</f>
        <v>10786.11</v>
      </c>
      <c r="L463" s="161">
        <v>12</v>
      </c>
      <c r="M463" s="161">
        <f>G463*(1+L463/100)</f>
        <v>0</v>
      </c>
      <c r="N463" s="159">
        <v>0</v>
      </c>
      <c r="O463" s="159">
        <f>ROUND(E463*N463,2)</f>
        <v>0</v>
      </c>
      <c r="P463" s="159">
        <v>0</v>
      </c>
      <c r="Q463" s="159">
        <f>ROUND(E463*P463,2)</f>
        <v>0</v>
      </c>
      <c r="R463" s="161"/>
      <c r="S463" s="161" t="s">
        <v>1498</v>
      </c>
      <c r="T463" s="162" t="s">
        <v>1498</v>
      </c>
      <c r="U463" s="145">
        <v>7.6679999999999998E-2</v>
      </c>
      <c r="V463" s="145">
        <f>ROUND(E463*U463,2)</f>
        <v>19.329999999999998</v>
      </c>
      <c r="W463" s="145"/>
      <c r="X463" s="145" t="s">
        <v>1499</v>
      </c>
      <c r="Y463" s="145" t="s">
        <v>1500</v>
      </c>
      <c r="Z463" s="135"/>
      <c r="AA463" s="135"/>
      <c r="AB463" s="135"/>
      <c r="AC463" s="135"/>
      <c r="AD463" s="135"/>
      <c r="AE463" s="135"/>
      <c r="AF463" s="135"/>
      <c r="AG463" s="135" t="s">
        <v>22</v>
      </c>
      <c r="AH463" s="135"/>
      <c r="AI463" s="135"/>
      <c r="AJ463" s="135"/>
      <c r="AK463" s="135"/>
      <c r="AL463" s="135"/>
      <c r="AM463" s="135"/>
      <c r="AN463" s="135"/>
      <c r="AO463" s="135"/>
      <c r="AP463" s="135"/>
      <c r="AQ463" s="135"/>
      <c r="AR463" s="135"/>
      <c r="AS463" s="135"/>
      <c r="AT463" s="135"/>
      <c r="AU463" s="135"/>
      <c r="AV463" s="135"/>
      <c r="AW463" s="135"/>
      <c r="AX463" s="135"/>
      <c r="AY463" s="135"/>
      <c r="AZ463" s="135"/>
      <c r="BA463" s="135"/>
      <c r="BB463" s="135"/>
      <c r="BC463" s="135"/>
      <c r="BD463" s="135"/>
      <c r="BE463" s="135"/>
      <c r="BF463" s="135"/>
      <c r="BG463" s="135"/>
      <c r="BH463" s="135"/>
    </row>
    <row r="464" spans="1:60" outlineLevel="2">
      <c r="A464" s="142"/>
      <c r="B464" s="143"/>
      <c r="C464" s="173" t="s">
        <v>443</v>
      </c>
      <c r="D464" s="146"/>
      <c r="E464" s="147">
        <v>252.07</v>
      </c>
      <c r="F464" s="145"/>
      <c r="G464" s="145"/>
      <c r="H464" s="145"/>
      <c r="I464" s="145"/>
      <c r="J464" s="145"/>
      <c r="K464" s="145"/>
      <c r="L464" s="145"/>
      <c r="M464" s="145"/>
      <c r="N464" s="144"/>
      <c r="O464" s="144"/>
      <c r="P464" s="144"/>
      <c r="Q464" s="144"/>
      <c r="R464" s="145"/>
      <c r="S464" s="145"/>
      <c r="T464" s="145"/>
      <c r="U464" s="145"/>
      <c r="V464" s="145"/>
      <c r="W464" s="145"/>
      <c r="X464" s="145"/>
      <c r="Y464" s="145"/>
      <c r="Z464" s="135"/>
      <c r="AA464" s="135"/>
      <c r="AB464" s="135"/>
      <c r="AC464" s="135"/>
      <c r="AD464" s="135"/>
      <c r="AE464" s="135"/>
      <c r="AF464" s="135"/>
      <c r="AG464" s="135" t="s">
        <v>1503</v>
      </c>
      <c r="AH464" s="135">
        <v>0</v>
      </c>
      <c r="AI464" s="135"/>
      <c r="AJ464" s="135"/>
      <c r="AK464" s="135"/>
      <c r="AL464" s="135"/>
      <c r="AM464" s="135"/>
      <c r="AN464" s="135"/>
      <c r="AO464" s="135"/>
      <c r="AP464" s="135"/>
      <c r="AQ464" s="135"/>
      <c r="AR464" s="135"/>
      <c r="AS464" s="135"/>
      <c r="AT464" s="135"/>
      <c r="AU464" s="135"/>
      <c r="AV464" s="135"/>
      <c r="AW464" s="135"/>
      <c r="AX464" s="135"/>
      <c r="AY464" s="135"/>
      <c r="AZ464" s="135"/>
      <c r="BA464" s="135"/>
      <c r="BB464" s="135"/>
      <c r="BC464" s="135"/>
      <c r="BD464" s="135"/>
      <c r="BE464" s="135"/>
      <c r="BF464" s="135"/>
      <c r="BG464" s="135"/>
      <c r="BH464" s="135"/>
    </row>
    <row r="465" spans="1:60" outlineLevel="1">
      <c r="A465" s="156">
        <v>176</v>
      </c>
      <c r="B465" s="157" t="s">
        <v>444</v>
      </c>
      <c r="C465" s="172" t="s">
        <v>445</v>
      </c>
      <c r="D465" s="158" t="s">
        <v>1517</v>
      </c>
      <c r="E465" s="159">
        <v>252.07079999999999</v>
      </c>
      <c r="F465" s="160"/>
      <c r="G465" s="161">
        <f>ROUND(E465*F465,2)</f>
        <v>0</v>
      </c>
      <c r="H465" s="160">
        <v>0.11</v>
      </c>
      <c r="I465" s="161">
        <f>ROUND(E465*H465,2)</f>
        <v>27.73</v>
      </c>
      <c r="J465" s="160">
        <v>26.49</v>
      </c>
      <c r="K465" s="161">
        <f>ROUND(E465*J465,2)</f>
        <v>6677.36</v>
      </c>
      <c r="L465" s="161">
        <v>12</v>
      </c>
      <c r="M465" s="161">
        <f>G465*(1+L465/100)</f>
        <v>0</v>
      </c>
      <c r="N465" s="159">
        <v>0</v>
      </c>
      <c r="O465" s="159">
        <f>ROUND(E465*N465,2)</f>
        <v>0</v>
      </c>
      <c r="P465" s="159">
        <v>0</v>
      </c>
      <c r="Q465" s="159">
        <f>ROUND(E465*P465,2)</f>
        <v>0</v>
      </c>
      <c r="R465" s="161"/>
      <c r="S465" s="161" t="s">
        <v>1498</v>
      </c>
      <c r="T465" s="162" t="s">
        <v>1498</v>
      </c>
      <c r="U465" s="145">
        <v>4.7539999999999999E-2</v>
      </c>
      <c r="V465" s="145">
        <f>ROUND(E465*U465,2)</f>
        <v>11.98</v>
      </c>
      <c r="W465" s="145"/>
      <c r="X465" s="145" t="s">
        <v>1499</v>
      </c>
      <c r="Y465" s="145" t="s">
        <v>1500</v>
      </c>
      <c r="Z465" s="135"/>
      <c r="AA465" s="135"/>
      <c r="AB465" s="135"/>
      <c r="AC465" s="135"/>
      <c r="AD465" s="135"/>
      <c r="AE465" s="135"/>
      <c r="AF465" s="135"/>
      <c r="AG465" s="135" t="s">
        <v>22</v>
      </c>
      <c r="AH465" s="135"/>
      <c r="AI465" s="135"/>
      <c r="AJ465" s="135"/>
      <c r="AK465" s="135"/>
      <c r="AL465" s="135"/>
      <c r="AM465" s="135"/>
      <c r="AN465" s="135"/>
      <c r="AO465" s="135"/>
      <c r="AP465" s="135"/>
      <c r="AQ465" s="135"/>
      <c r="AR465" s="135"/>
      <c r="AS465" s="135"/>
      <c r="AT465" s="135"/>
      <c r="AU465" s="135"/>
      <c r="AV465" s="135"/>
      <c r="AW465" s="135"/>
      <c r="AX465" s="135"/>
      <c r="AY465" s="135"/>
      <c r="AZ465" s="135"/>
      <c r="BA465" s="135"/>
      <c r="BB465" s="135"/>
      <c r="BC465" s="135"/>
      <c r="BD465" s="135"/>
      <c r="BE465" s="135"/>
      <c r="BF465" s="135"/>
      <c r="BG465" s="135"/>
      <c r="BH465" s="135"/>
    </row>
    <row r="466" spans="1:60" outlineLevel="2">
      <c r="A466" s="142"/>
      <c r="B466" s="143"/>
      <c r="C466" s="173" t="s">
        <v>446</v>
      </c>
      <c r="D466" s="146"/>
      <c r="E466" s="147">
        <v>252.07</v>
      </c>
      <c r="F466" s="145"/>
      <c r="G466" s="145"/>
      <c r="H466" s="145"/>
      <c r="I466" s="145"/>
      <c r="J466" s="145"/>
      <c r="K466" s="145"/>
      <c r="L466" s="145"/>
      <c r="M466" s="145"/>
      <c r="N466" s="144"/>
      <c r="O466" s="144"/>
      <c r="P466" s="144"/>
      <c r="Q466" s="144"/>
      <c r="R466" s="145"/>
      <c r="S466" s="145"/>
      <c r="T466" s="145"/>
      <c r="U466" s="145"/>
      <c r="V466" s="145"/>
      <c r="W466" s="145"/>
      <c r="X466" s="145"/>
      <c r="Y466" s="145"/>
      <c r="Z466" s="135"/>
      <c r="AA466" s="135"/>
      <c r="AB466" s="135"/>
      <c r="AC466" s="135"/>
      <c r="AD466" s="135"/>
      <c r="AE466" s="135"/>
      <c r="AF466" s="135"/>
      <c r="AG466" s="135" t="s">
        <v>1503</v>
      </c>
      <c r="AH466" s="135">
        <v>0</v>
      </c>
      <c r="AI466" s="135"/>
      <c r="AJ466" s="135"/>
      <c r="AK466" s="135"/>
      <c r="AL466" s="135"/>
      <c r="AM466" s="135"/>
      <c r="AN466" s="135"/>
      <c r="AO466" s="135"/>
      <c r="AP466" s="135"/>
      <c r="AQ466" s="135"/>
      <c r="AR466" s="135"/>
      <c r="AS466" s="135"/>
      <c r="AT466" s="135"/>
      <c r="AU466" s="135"/>
      <c r="AV466" s="135"/>
      <c r="AW466" s="135"/>
      <c r="AX466" s="135"/>
      <c r="AY466" s="135"/>
      <c r="AZ466" s="135"/>
      <c r="BA466" s="135"/>
      <c r="BB466" s="135"/>
      <c r="BC466" s="135"/>
      <c r="BD466" s="135"/>
      <c r="BE466" s="135"/>
      <c r="BF466" s="135"/>
      <c r="BG466" s="135"/>
      <c r="BH466" s="135"/>
    </row>
    <row r="467" spans="1:60">
      <c r="A467" s="149" t="s">
        <v>1493</v>
      </c>
      <c r="B467" s="150" t="s">
        <v>1463</v>
      </c>
      <c r="C467" s="171" t="s">
        <v>1464</v>
      </c>
      <c r="D467" s="151"/>
      <c r="E467" s="152"/>
      <c r="F467" s="153"/>
      <c r="G467" s="153">
        <f>SUMIF(AG468:AG481,"&lt;&gt;NOR",G468:G481)</f>
        <v>0</v>
      </c>
      <c r="H467" s="153"/>
      <c r="I467" s="153">
        <f>SUM(I468:I481)</f>
        <v>43.24</v>
      </c>
      <c r="J467" s="153"/>
      <c r="K467" s="153">
        <f>SUM(K468:K481)</f>
        <v>10304.650000000001</v>
      </c>
      <c r="L467" s="153"/>
      <c r="M467" s="153">
        <f>SUM(M468:M481)</f>
        <v>0</v>
      </c>
      <c r="N467" s="152"/>
      <c r="O467" s="152">
        <f>SUM(O468:O481)</f>
        <v>0</v>
      </c>
      <c r="P467" s="152"/>
      <c r="Q467" s="152">
        <f>SUM(Q468:Q481)</f>
        <v>0</v>
      </c>
      <c r="R467" s="153"/>
      <c r="S467" s="153"/>
      <c r="T467" s="154"/>
      <c r="U467" s="148"/>
      <c r="V467" s="148">
        <f>SUM(V468:V481)</f>
        <v>19.54</v>
      </c>
      <c r="W467" s="148"/>
      <c r="X467" s="148"/>
      <c r="Y467" s="148"/>
      <c r="AG467" t="s">
        <v>1494</v>
      </c>
    </row>
    <row r="468" spans="1:60" outlineLevel="1">
      <c r="A468" s="156">
        <v>177</v>
      </c>
      <c r="B468" s="157" t="s">
        <v>447</v>
      </c>
      <c r="C468" s="172" t="s">
        <v>448</v>
      </c>
      <c r="D468" s="158" t="s">
        <v>1517</v>
      </c>
      <c r="E468" s="159">
        <v>149.10509999999999</v>
      </c>
      <c r="F468" s="160"/>
      <c r="G468" s="161">
        <f>ROUND(E468*F468,2)</f>
        <v>0</v>
      </c>
      <c r="H468" s="160">
        <v>0</v>
      </c>
      <c r="I468" s="161">
        <f>ROUND(E468*H468,2)</f>
        <v>0</v>
      </c>
      <c r="J468" s="160">
        <v>61.7</v>
      </c>
      <c r="K468" s="161">
        <f>ROUND(E468*J468,2)</f>
        <v>9199.7800000000007</v>
      </c>
      <c r="L468" s="161">
        <v>12</v>
      </c>
      <c r="M468" s="161">
        <f>G468*(1+L468/100)</f>
        <v>0</v>
      </c>
      <c r="N468" s="159">
        <v>0</v>
      </c>
      <c r="O468" s="159">
        <f>ROUND(E468*N468,2)</f>
        <v>0</v>
      </c>
      <c r="P468" s="159">
        <v>0</v>
      </c>
      <c r="Q468" s="159">
        <f>ROUND(E468*P468,2)</f>
        <v>0</v>
      </c>
      <c r="R468" s="161"/>
      <c r="S468" s="161" t="s">
        <v>1498</v>
      </c>
      <c r="T468" s="162" t="s">
        <v>1498</v>
      </c>
      <c r="U468" s="145">
        <v>0.11700000000000001</v>
      </c>
      <c r="V468" s="145">
        <f>ROUND(E468*U468,2)</f>
        <v>17.45</v>
      </c>
      <c r="W468" s="145"/>
      <c r="X468" s="145" t="s">
        <v>1499</v>
      </c>
      <c r="Y468" s="145" t="s">
        <v>1500</v>
      </c>
      <c r="Z468" s="135"/>
      <c r="AA468" s="135"/>
      <c r="AB468" s="135"/>
      <c r="AC468" s="135"/>
      <c r="AD468" s="135"/>
      <c r="AE468" s="135"/>
      <c r="AF468" s="135"/>
      <c r="AG468" s="135" t="s">
        <v>22</v>
      </c>
      <c r="AH468" s="135"/>
      <c r="AI468" s="135"/>
      <c r="AJ468" s="135"/>
      <c r="AK468" s="135"/>
      <c r="AL468" s="135"/>
      <c r="AM468" s="135"/>
      <c r="AN468" s="135"/>
      <c r="AO468" s="135"/>
      <c r="AP468" s="135"/>
      <c r="AQ468" s="135"/>
      <c r="AR468" s="135"/>
      <c r="AS468" s="135"/>
      <c r="AT468" s="135"/>
      <c r="AU468" s="135"/>
      <c r="AV468" s="135"/>
      <c r="AW468" s="135"/>
      <c r="AX468" s="135"/>
      <c r="AY468" s="135"/>
      <c r="AZ468" s="135"/>
      <c r="BA468" s="135"/>
      <c r="BB468" s="135"/>
      <c r="BC468" s="135"/>
      <c r="BD468" s="135"/>
      <c r="BE468" s="135"/>
      <c r="BF468" s="135"/>
      <c r="BG468" s="135"/>
      <c r="BH468" s="135"/>
    </row>
    <row r="469" spans="1:60" outlineLevel="2">
      <c r="A469" s="142"/>
      <c r="B469" s="143"/>
      <c r="C469" s="587" t="s">
        <v>449</v>
      </c>
      <c r="D469" s="588"/>
      <c r="E469" s="588"/>
      <c r="F469" s="588"/>
      <c r="G469" s="588"/>
      <c r="H469" s="145"/>
      <c r="I469" s="145"/>
      <c r="J469" s="145"/>
      <c r="K469" s="145"/>
      <c r="L469" s="145"/>
      <c r="M469" s="145"/>
      <c r="N469" s="144"/>
      <c r="O469" s="144"/>
      <c r="P469" s="144"/>
      <c r="Q469" s="144"/>
      <c r="R469" s="145"/>
      <c r="S469" s="145"/>
      <c r="T469" s="145"/>
      <c r="U469" s="145"/>
      <c r="V469" s="145"/>
      <c r="W469" s="145"/>
      <c r="X469" s="145"/>
      <c r="Y469" s="145"/>
      <c r="Z469" s="135"/>
      <c r="AA469" s="135"/>
      <c r="AB469" s="135"/>
      <c r="AC469" s="135"/>
      <c r="AD469" s="135"/>
      <c r="AE469" s="135"/>
      <c r="AF469" s="135"/>
      <c r="AG469" s="135" t="s">
        <v>1510</v>
      </c>
      <c r="AH469" s="135"/>
      <c r="AI469" s="135"/>
      <c r="AJ469" s="135"/>
      <c r="AK469" s="135"/>
      <c r="AL469" s="135"/>
      <c r="AM469" s="135"/>
      <c r="AN469" s="135"/>
      <c r="AO469" s="135"/>
      <c r="AP469" s="135"/>
      <c r="AQ469" s="135"/>
      <c r="AR469" s="135"/>
      <c r="AS469" s="135"/>
      <c r="AT469" s="135"/>
      <c r="AU469" s="135"/>
      <c r="AV469" s="135"/>
      <c r="AW469" s="135"/>
      <c r="AX469" s="135"/>
      <c r="AY469" s="135"/>
      <c r="AZ469" s="135"/>
      <c r="BA469" s="135"/>
      <c r="BB469" s="135"/>
      <c r="BC469" s="135"/>
      <c r="BD469" s="135"/>
      <c r="BE469" s="135"/>
      <c r="BF469" s="135"/>
      <c r="BG469" s="135"/>
      <c r="BH469" s="135"/>
    </row>
    <row r="470" spans="1:60" outlineLevel="2">
      <c r="A470" s="142"/>
      <c r="B470" s="143"/>
      <c r="C470" s="173" t="s">
        <v>450</v>
      </c>
      <c r="D470" s="146"/>
      <c r="E470" s="147"/>
      <c r="F470" s="145"/>
      <c r="G470" s="145"/>
      <c r="H470" s="145"/>
      <c r="I470" s="145"/>
      <c r="J470" s="145"/>
      <c r="K470" s="145"/>
      <c r="L470" s="145"/>
      <c r="M470" s="145"/>
      <c r="N470" s="144"/>
      <c r="O470" s="144"/>
      <c r="P470" s="144"/>
      <c r="Q470" s="144"/>
      <c r="R470" s="145"/>
      <c r="S470" s="145"/>
      <c r="T470" s="145"/>
      <c r="U470" s="145"/>
      <c r="V470" s="145"/>
      <c r="W470" s="145"/>
      <c r="X470" s="145"/>
      <c r="Y470" s="145"/>
      <c r="Z470" s="135"/>
      <c r="AA470" s="135"/>
      <c r="AB470" s="135"/>
      <c r="AC470" s="135"/>
      <c r="AD470" s="135"/>
      <c r="AE470" s="135"/>
      <c r="AF470" s="135"/>
      <c r="AG470" s="135" t="s">
        <v>1503</v>
      </c>
      <c r="AH470" s="135">
        <v>0</v>
      </c>
      <c r="AI470" s="135"/>
      <c r="AJ470" s="135"/>
      <c r="AK470" s="135"/>
      <c r="AL470" s="135"/>
      <c r="AM470" s="135"/>
      <c r="AN470" s="135"/>
      <c r="AO470" s="135"/>
      <c r="AP470" s="135"/>
      <c r="AQ470" s="135"/>
      <c r="AR470" s="135"/>
      <c r="AS470" s="135"/>
      <c r="AT470" s="135"/>
      <c r="AU470" s="135"/>
      <c r="AV470" s="135"/>
      <c r="AW470" s="135"/>
      <c r="AX470" s="135"/>
      <c r="AY470" s="135"/>
      <c r="AZ470" s="135"/>
      <c r="BA470" s="135"/>
      <c r="BB470" s="135"/>
      <c r="BC470" s="135"/>
      <c r="BD470" s="135"/>
      <c r="BE470" s="135"/>
      <c r="BF470" s="135"/>
      <c r="BG470" s="135"/>
      <c r="BH470" s="135"/>
    </row>
    <row r="471" spans="1:60" ht="22.5" outlineLevel="3">
      <c r="A471" s="142"/>
      <c r="B471" s="143"/>
      <c r="C471" s="173" t="s">
        <v>451</v>
      </c>
      <c r="D471" s="146"/>
      <c r="E471" s="147">
        <v>16.600000000000001</v>
      </c>
      <c r="F471" s="145"/>
      <c r="G471" s="145"/>
      <c r="H471" s="145"/>
      <c r="I471" s="145"/>
      <c r="J471" s="145"/>
      <c r="K471" s="145"/>
      <c r="L471" s="145"/>
      <c r="M471" s="145"/>
      <c r="N471" s="144"/>
      <c r="O471" s="144"/>
      <c r="P471" s="144"/>
      <c r="Q471" s="144"/>
      <c r="R471" s="145"/>
      <c r="S471" s="145"/>
      <c r="T471" s="145"/>
      <c r="U471" s="145"/>
      <c r="V471" s="145"/>
      <c r="W471" s="145"/>
      <c r="X471" s="145"/>
      <c r="Y471" s="145"/>
      <c r="Z471" s="135"/>
      <c r="AA471" s="135"/>
      <c r="AB471" s="135"/>
      <c r="AC471" s="135"/>
      <c r="AD471" s="135"/>
      <c r="AE471" s="135"/>
      <c r="AF471" s="135"/>
      <c r="AG471" s="135" t="s">
        <v>1503</v>
      </c>
      <c r="AH471" s="135">
        <v>0</v>
      </c>
      <c r="AI471" s="135"/>
      <c r="AJ471" s="135"/>
      <c r="AK471" s="135"/>
      <c r="AL471" s="135"/>
      <c r="AM471" s="135"/>
      <c r="AN471" s="135"/>
      <c r="AO471" s="135"/>
      <c r="AP471" s="135"/>
      <c r="AQ471" s="135"/>
      <c r="AR471" s="135"/>
      <c r="AS471" s="135"/>
      <c r="AT471" s="135"/>
      <c r="AU471" s="135"/>
      <c r="AV471" s="135"/>
      <c r="AW471" s="135"/>
      <c r="AX471" s="135"/>
      <c r="AY471" s="135"/>
      <c r="AZ471" s="135"/>
      <c r="BA471" s="135"/>
      <c r="BB471" s="135"/>
      <c r="BC471" s="135"/>
      <c r="BD471" s="135"/>
      <c r="BE471" s="135"/>
      <c r="BF471" s="135"/>
      <c r="BG471" s="135"/>
      <c r="BH471" s="135"/>
    </row>
    <row r="472" spans="1:60" ht="22.5" outlineLevel="3">
      <c r="A472" s="142"/>
      <c r="B472" s="143"/>
      <c r="C472" s="173" t="s">
        <v>452</v>
      </c>
      <c r="D472" s="146"/>
      <c r="E472" s="147">
        <v>28.27</v>
      </c>
      <c r="F472" s="145"/>
      <c r="G472" s="145"/>
      <c r="H472" s="145"/>
      <c r="I472" s="145"/>
      <c r="J472" s="145"/>
      <c r="K472" s="145"/>
      <c r="L472" s="145"/>
      <c r="M472" s="145"/>
      <c r="N472" s="144"/>
      <c r="O472" s="144"/>
      <c r="P472" s="144"/>
      <c r="Q472" s="144"/>
      <c r="R472" s="145"/>
      <c r="S472" s="145"/>
      <c r="T472" s="145"/>
      <c r="U472" s="145"/>
      <c r="V472" s="145"/>
      <c r="W472" s="145"/>
      <c r="X472" s="145"/>
      <c r="Y472" s="145"/>
      <c r="Z472" s="135"/>
      <c r="AA472" s="135"/>
      <c r="AB472" s="135"/>
      <c r="AC472" s="135"/>
      <c r="AD472" s="135"/>
      <c r="AE472" s="135"/>
      <c r="AF472" s="135"/>
      <c r="AG472" s="135" t="s">
        <v>1503</v>
      </c>
      <c r="AH472" s="135">
        <v>0</v>
      </c>
      <c r="AI472" s="135"/>
      <c r="AJ472" s="135"/>
      <c r="AK472" s="135"/>
      <c r="AL472" s="135"/>
      <c r="AM472" s="135"/>
      <c r="AN472" s="135"/>
      <c r="AO472" s="135"/>
      <c r="AP472" s="135"/>
      <c r="AQ472" s="135"/>
      <c r="AR472" s="135"/>
      <c r="AS472" s="135"/>
      <c r="AT472" s="135"/>
      <c r="AU472" s="135"/>
      <c r="AV472" s="135"/>
      <c r="AW472" s="135"/>
      <c r="AX472" s="135"/>
      <c r="AY472" s="135"/>
      <c r="AZ472" s="135"/>
      <c r="BA472" s="135"/>
      <c r="BB472" s="135"/>
      <c r="BC472" s="135"/>
      <c r="BD472" s="135"/>
      <c r="BE472" s="135"/>
      <c r="BF472" s="135"/>
      <c r="BG472" s="135"/>
      <c r="BH472" s="135"/>
    </row>
    <row r="473" spans="1:60" ht="22.5" outlineLevel="3">
      <c r="A473" s="142"/>
      <c r="B473" s="143"/>
      <c r="C473" s="173" t="s">
        <v>453</v>
      </c>
      <c r="D473" s="146"/>
      <c r="E473" s="147">
        <v>37.01</v>
      </c>
      <c r="F473" s="145"/>
      <c r="G473" s="145"/>
      <c r="H473" s="145"/>
      <c r="I473" s="145"/>
      <c r="J473" s="145"/>
      <c r="K473" s="145"/>
      <c r="L473" s="145"/>
      <c r="M473" s="145"/>
      <c r="N473" s="144"/>
      <c r="O473" s="144"/>
      <c r="P473" s="144"/>
      <c r="Q473" s="144"/>
      <c r="R473" s="145"/>
      <c r="S473" s="145"/>
      <c r="T473" s="145"/>
      <c r="U473" s="145"/>
      <c r="V473" s="145"/>
      <c r="W473" s="145"/>
      <c r="X473" s="145"/>
      <c r="Y473" s="145"/>
      <c r="Z473" s="135"/>
      <c r="AA473" s="135"/>
      <c r="AB473" s="135"/>
      <c r="AC473" s="135"/>
      <c r="AD473" s="135"/>
      <c r="AE473" s="135"/>
      <c r="AF473" s="135"/>
      <c r="AG473" s="135" t="s">
        <v>1503</v>
      </c>
      <c r="AH473" s="135">
        <v>0</v>
      </c>
      <c r="AI473" s="135"/>
      <c r="AJ473" s="135"/>
      <c r="AK473" s="135"/>
      <c r="AL473" s="135"/>
      <c r="AM473" s="135"/>
      <c r="AN473" s="135"/>
      <c r="AO473" s="135"/>
      <c r="AP473" s="135"/>
      <c r="AQ473" s="135"/>
      <c r="AR473" s="135"/>
      <c r="AS473" s="135"/>
      <c r="AT473" s="135"/>
      <c r="AU473" s="135"/>
      <c r="AV473" s="135"/>
      <c r="AW473" s="135"/>
      <c r="AX473" s="135"/>
      <c r="AY473" s="135"/>
      <c r="AZ473" s="135"/>
      <c r="BA473" s="135"/>
      <c r="BB473" s="135"/>
      <c r="BC473" s="135"/>
      <c r="BD473" s="135"/>
      <c r="BE473" s="135"/>
      <c r="BF473" s="135"/>
      <c r="BG473" s="135"/>
      <c r="BH473" s="135"/>
    </row>
    <row r="474" spans="1:60" ht="22.5" outlineLevel="3">
      <c r="A474" s="142"/>
      <c r="B474" s="143"/>
      <c r="C474" s="173" t="s">
        <v>454</v>
      </c>
      <c r="D474" s="146"/>
      <c r="E474" s="147">
        <v>25.72</v>
      </c>
      <c r="F474" s="145"/>
      <c r="G474" s="145"/>
      <c r="H474" s="145"/>
      <c r="I474" s="145"/>
      <c r="J474" s="145"/>
      <c r="K474" s="145"/>
      <c r="L474" s="145"/>
      <c r="M474" s="145"/>
      <c r="N474" s="144"/>
      <c r="O474" s="144"/>
      <c r="P474" s="144"/>
      <c r="Q474" s="144"/>
      <c r="R474" s="145"/>
      <c r="S474" s="145"/>
      <c r="T474" s="145"/>
      <c r="U474" s="145"/>
      <c r="V474" s="145"/>
      <c r="W474" s="145"/>
      <c r="X474" s="145"/>
      <c r="Y474" s="145"/>
      <c r="Z474" s="135"/>
      <c r="AA474" s="135"/>
      <c r="AB474" s="135"/>
      <c r="AC474" s="135"/>
      <c r="AD474" s="135"/>
      <c r="AE474" s="135"/>
      <c r="AF474" s="135"/>
      <c r="AG474" s="135" t="s">
        <v>1503</v>
      </c>
      <c r="AH474" s="135">
        <v>0</v>
      </c>
      <c r="AI474" s="135"/>
      <c r="AJ474" s="135"/>
      <c r="AK474" s="135"/>
      <c r="AL474" s="135"/>
      <c r="AM474" s="135"/>
      <c r="AN474" s="135"/>
      <c r="AO474" s="135"/>
      <c r="AP474" s="135"/>
      <c r="AQ474" s="135"/>
      <c r="AR474" s="135"/>
      <c r="AS474" s="135"/>
      <c r="AT474" s="135"/>
      <c r="AU474" s="135"/>
      <c r="AV474" s="135"/>
      <c r="AW474" s="135"/>
      <c r="AX474" s="135"/>
      <c r="AY474" s="135"/>
      <c r="AZ474" s="135"/>
      <c r="BA474" s="135"/>
      <c r="BB474" s="135"/>
      <c r="BC474" s="135"/>
      <c r="BD474" s="135"/>
      <c r="BE474" s="135"/>
      <c r="BF474" s="135"/>
      <c r="BG474" s="135"/>
      <c r="BH474" s="135"/>
    </row>
    <row r="475" spans="1:60" outlineLevel="3">
      <c r="A475" s="142"/>
      <c r="B475" s="143"/>
      <c r="C475" s="173" t="s">
        <v>455</v>
      </c>
      <c r="D475" s="146"/>
      <c r="E475" s="147">
        <v>1.46</v>
      </c>
      <c r="F475" s="145"/>
      <c r="G475" s="145"/>
      <c r="H475" s="145"/>
      <c r="I475" s="145"/>
      <c r="J475" s="145"/>
      <c r="K475" s="145"/>
      <c r="L475" s="145"/>
      <c r="M475" s="145"/>
      <c r="N475" s="144"/>
      <c r="O475" s="144"/>
      <c r="P475" s="144"/>
      <c r="Q475" s="144"/>
      <c r="R475" s="145"/>
      <c r="S475" s="145"/>
      <c r="T475" s="145"/>
      <c r="U475" s="145"/>
      <c r="V475" s="145"/>
      <c r="W475" s="145"/>
      <c r="X475" s="145"/>
      <c r="Y475" s="145"/>
      <c r="Z475" s="135"/>
      <c r="AA475" s="135"/>
      <c r="AB475" s="135"/>
      <c r="AC475" s="135"/>
      <c r="AD475" s="135"/>
      <c r="AE475" s="135"/>
      <c r="AF475" s="135"/>
      <c r="AG475" s="135" t="s">
        <v>1503</v>
      </c>
      <c r="AH475" s="135">
        <v>0</v>
      </c>
      <c r="AI475" s="135"/>
      <c r="AJ475" s="135"/>
      <c r="AK475" s="135"/>
      <c r="AL475" s="135"/>
      <c r="AM475" s="135"/>
      <c r="AN475" s="135"/>
      <c r="AO475" s="135"/>
      <c r="AP475" s="135"/>
      <c r="AQ475" s="135"/>
      <c r="AR475" s="135"/>
      <c r="AS475" s="135"/>
      <c r="AT475" s="135"/>
      <c r="AU475" s="135"/>
      <c r="AV475" s="135"/>
      <c r="AW475" s="135"/>
      <c r="AX475" s="135"/>
      <c r="AY475" s="135"/>
      <c r="AZ475" s="135"/>
      <c r="BA475" s="135"/>
      <c r="BB475" s="135"/>
      <c r="BC475" s="135"/>
      <c r="BD475" s="135"/>
      <c r="BE475" s="135"/>
      <c r="BF475" s="135"/>
      <c r="BG475" s="135"/>
      <c r="BH475" s="135"/>
    </row>
    <row r="476" spans="1:60" outlineLevel="3">
      <c r="A476" s="142"/>
      <c r="B476" s="143"/>
      <c r="C476" s="173" t="s">
        <v>456</v>
      </c>
      <c r="D476" s="146"/>
      <c r="E476" s="147">
        <v>14.43</v>
      </c>
      <c r="F476" s="145"/>
      <c r="G476" s="145"/>
      <c r="H476" s="145"/>
      <c r="I476" s="145"/>
      <c r="J476" s="145"/>
      <c r="K476" s="145"/>
      <c r="L476" s="145"/>
      <c r="M476" s="145"/>
      <c r="N476" s="144"/>
      <c r="O476" s="144"/>
      <c r="P476" s="144"/>
      <c r="Q476" s="144"/>
      <c r="R476" s="145"/>
      <c r="S476" s="145"/>
      <c r="T476" s="145"/>
      <c r="U476" s="145"/>
      <c r="V476" s="145"/>
      <c r="W476" s="145"/>
      <c r="X476" s="145"/>
      <c r="Y476" s="145"/>
      <c r="Z476" s="135"/>
      <c r="AA476" s="135"/>
      <c r="AB476" s="135"/>
      <c r="AC476" s="135"/>
      <c r="AD476" s="135"/>
      <c r="AE476" s="135"/>
      <c r="AF476" s="135"/>
      <c r="AG476" s="135" t="s">
        <v>1503</v>
      </c>
      <c r="AH476" s="135">
        <v>0</v>
      </c>
      <c r="AI476" s="135"/>
      <c r="AJ476" s="135"/>
      <c r="AK476" s="135"/>
      <c r="AL476" s="135"/>
      <c r="AM476" s="135"/>
      <c r="AN476" s="135"/>
      <c r="AO476" s="135"/>
      <c r="AP476" s="135"/>
      <c r="AQ476" s="135"/>
      <c r="AR476" s="135"/>
      <c r="AS476" s="135"/>
      <c r="AT476" s="135"/>
      <c r="AU476" s="135"/>
      <c r="AV476" s="135"/>
      <c r="AW476" s="135"/>
      <c r="AX476" s="135"/>
      <c r="AY476" s="135"/>
      <c r="AZ476" s="135"/>
      <c r="BA476" s="135"/>
      <c r="BB476" s="135"/>
      <c r="BC476" s="135"/>
      <c r="BD476" s="135"/>
      <c r="BE476" s="135"/>
      <c r="BF476" s="135"/>
      <c r="BG476" s="135"/>
      <c r="BH476" s="135"/>
    </row>
    <row r="477" spans="1:60" ht="22.5" outlineLevel="3">
      <c r="A477" s="142"/>
      <c r="B477" s="143"/>
      <c r="C477" s="173" t="s">
        <v>457</v>
      </c>
      <c r="D477" s="146"/>
      <c r="E477" s="147">
        <v>25.62</v>
      </c>
      <c r="F477" s="145"/>
      <c r="G477" s="145"/>
      <c r="H477" s="145"/>
      <c r="I477" s="145"/>
      <c r="J477" s="145"/>
      <c r="K477" s="145"/>
      <c r="L477" s="145"/>
      <c r="M477" s="145"/>
      <c r="N477" s="144"/>
      <c r="O477" s="144"/>
      <c r="P477" s="144"/>
      <c r="Q477" s="144"/>
      <c r="R477" s="145"/>
      <c r="S477" s="145"/>
      <c r="T477" s="145"/>
      <c r="U477" s="145"/>
      <c r="V477" s="145"/>
      <c r="W477" s="145"/>
      <c r="X477" s="145"/>
      <c r="Y477" s="145"/>
      <c r="Z477" s="135"/>
      <c r="AA477" s="135"/>
      <c r="AB477" s="135"/>
      <c r="AC477" s="135"/>
      <c r="AD477" s="135"/>
      <c r="AE477" s="135"/>
      <c r="AF477" s="135"/>
      <c r="AG477" s="135" t="s">
        <v>1503</v>
      </c>
      <c r="AH477" s="135">
        <v>0</v>
      </c>
      <c r="AI477" s="135"/>
      <c r="AJ477" s="135"/>
      <c r="AK477" s="135"/>
      <c r="AL477" s="135"/>
      <c r="AM477" s="135"/>
      <c r="AN477" s="135"/>
      <c r="AO477" s="135"/>
      <c r="AP477" s="135"/>
      <c r="AQ477" s="135"/>
      <c r="AR477" s="135"/>
      <c r="AS477" s="135"/>
      <c r="AT477" s="135"/>
      <c r="AU477" s="135"/>
      <c r="AV477" s="135"/>
      <c r="AW477" s="135"/>
      <c r="AX477" s="135"/>
      <c r="AY477" s="135"/>
      <c r="AZ477" s="135"/>
      <c r="BA477" s="135"/>
      <c r="BB477" s="135"/>
      <c r="BC477" s="135"/>
      <c r="BD477" s="135"/>
      <c r="BE477" s="135"/>
      <c r="BF477" s="135"/>
      <c r="BG477" s="135"/>
      <c r="BH477" s="135"/>
    </row>
    <row r="478" spans="1:60" outlineLevel="1">
      <c r="A478" s="156">
        <v>178</v>
      </c>
      <c r="B478" s="157" t="s">
        <v>458</v>
      </c>
      <c r="C478" s="172" t="s">
        <v>459</v>
      </c>
      <c r="D478" s="158" t="s">
        <v>1517</v>
      </c>
      <c r="E478" s="159">
        <v>149.10509999999999</v>
      </c>
      <c r="F478" s="160"/>
      <c r="G478" s="161">
        <f>ROUND(E478*F478,2)</f>
        <v>0</v>
      </c>
      <c r="H478" s="160">
        <v>0.28999999999999998</v>
      </c>
      <c r="I478" s="161">
        <f>ROUND(E478*H478,2)</f>
        <v>43.24</v>
      </c>
      <c r="J478" s="160">
        <v>7.41</v>
      </c>
      <c r="K478" s="161">
        <f>ROUND(E478*J478,2)</f>
        <v>1104.8699999999999</v>
      </c>
      <c r="L478" s="161">
        <v>12</v>
      </c>
      <c r="M478" s="161">
        <f>G478*(1+L478/100)</f>
        <v>0</v>
      </c>
      <c r="N478" s="159">
        <v>0</v>
      </c>
      <c r="O478" s="159">
        <f>ROUND(E478*N478,2)</f>
        <v>0</v>
      </c>
      <c r="P478" s="159">
        <v>0</v>
      </c>
      <c r="Q478" s="159">
        <f>ROUND(E478*P478,2)</f>
        <v>0</v>
      </c>
      <c r="R478" s="161"/>
      <c r="S478" s="161" t="s">
        <v>1498</v>
      </c>
      <c r="T478" s="162" t="s">
        <v>1498</v>
      </c>
      <c r="U478" s="145">
        <v>1.4E-2</v>
      </c>
      <c r="V478" s="145">
        <f>ROUND(E478*U478,2)</f>
        <v>2.09</v>
      </c>
      <c r="W478" s="145"/>
      <c r="X478" s="145" t="s">
        <v>1499</v>
      </c>
      <c r="Y478" s="145" t="s">
        <v>1500</v>
      </c>
      <c r="Z478" s="135"/>
      <c r="AA478" s="135"/>
      <c r="AB478" s="135"/>
      <c r="AC478" s="135"/>
      <c r="AD478" s="135"/>
      <c r="AE478" s="135"/>
      <c r="AF478" s="135"/>
      <c r="AG478" s="135" t="s">
        <v>22</v>
      </c>
      <c r="AH478" s="135"/>
      <c r="AI478" s="135"/>
      <c r="AJ478" s="135"/>
      <c r="AK478" s="135"/>
      <c r="AL478" s="135"/>
      <c r="AM478" s="135"/>
      <c r="AN478" s="135"/>
      <c r="AO478" s="135"/>
      <c r="AP478" s="135"/>
      <c r="AQ478" s="135"/>
      <c r="AR478" s="135"/>
      <c r="AS478" s="135"/>
      <c r="AT478" s="135"/>
      <c r="AU478" s="135"/>
      <c r="AV478" s="135"/>
      <c r="AW478" s="135"/>
      <c r="AX478" s="135"/>
      <c r="AY478" s="135"/>
      <c r="AZ478" s="135"/>
      <c r="BA478" s="135"/>
      <c r="BB478" s="135"/>
      <c r="BC478" s="135"/>
      <c r="BD478" s="135"/>
      <c r="BE478" s="135"/>
      <c r="BF478" s="135"/>
      <c r="BG478" s="135"/>
      <c r="BH478" s="135"/>
    </row>
    <row r="479" spans="1:60" ht="22.5" outlineLevel="2">
      <c r="A479" s="142"/>
      <c r="B479" s="143"/>
      <c r="C479" s="587" t="s">
        <v>460</v>
      </c>
      <c r="D479" s="588"/>
      <c r="E479" s="588"/>
      <c r="F479" s="588"/>
      <c r="G479" s="588"/>
      <c r="H479" s="145"/>
      <c r="I479" s="145"/>
      <c r="J479" s="145"/>
      <c r="K479" s="145"/>
      <c r="L479" s="145"/>
      <c r="M479" s="145"/>
      <c r="N479" s="144"/>
      <c r="O479" s="144"/>
      <c r="P479" s="144"/>
      <c r="Q479" s="144"/>
      <c r="R479" s="145"/>
      <c r="S479" s="145"/>
      <c r="T479" s="145"/>
      <c r="U479" s="145"/>
      <c r="V479" s="145"/>
      <c r="W479" s="145"/>
      <c r="X479" s="145"/>
      <c r="Y479" s="145"/>
      <c r="Z479" s="135"/>
      <c r="AA479" s="135"/>
      <c r="AB479" s="135"/>
      <c r="AC479" s="135"/>
      <c r="AD479" s="135"/>
      <c r="AE479" s="135"/>
      <c r="AF479" s="135"/>
      <c r="AG479" s="135" t="s">
        <v>1510</v>
      </c>
      <c r="AH479" s="135"/>
      <c r="AI479" s="135"/>
      <c r="AJ479" s="135"/>
      <c r="AK479" s="135"/>
      <c r="AL479" s="135"/>
      <c r="AM479" s="135"/>
      <c r="AN479" s="135"/>
      <c r="AO479" s="135"/>
      <c r="AP479" s="135"/>
      <c r="AQ479" s="135"/>
      <c r="AR479" s="135"/>
      <c r="AS479" s="135"/>
      <c r="AT479" s="135"/>
      <c r="AU479" s="135"/>
      <c r="AV479" s="135"/>
      <c r="AW479" s="135"/>
      <c r="AX479" s="135"/>
      <c r="AY479" s="135"/>
      <c r="AZ479" s="135"/>
      <c r="BA479" s="163" t="str">
        <f>C479</f>
        <v>V položce jsou zakalkulovány i náklady na sádrování drobných nerovností, zatření kovových částí barvou a odmaštění podkladu.</v>
      </c>
      <c r="BB479" s="135"/>
      <c r="BC479" s="135"/>
      <c r="BD479" s="135"/>
      <c r="BE479" s="135"/>
      <c r="BF479" s="135"/>
      <c r="BG479" s="135"/>
      <c r="BH479" s="135"/>
    </row>
    <row r="480" spans="1:60" outlineLevel="2">
      <c r="A480" s="142"/>
      <c r="B480" s="143"/>
      <c r="C480" s="173" t="s">
        <v>461</v>
      </c>
      <c r="D480" s="146"/>
      <c r="E480" s="147">
        <v>149.11000000000001</v>
      </c>
      <c r="F480" s="145"/>
      <c r="G480" s="145"/>
      <c r="H480" s="145"/>
      <c r="I480" s="145"/>
      <c r="J480" s="145"/>
      <c r="K480" s="145"/>
      <c r="L480" s="145"/>
      <c r="M480" s="145"/>
      <c r="N480" s="144"/>
      <c r="O480" s="144"/>
      <c r="P480" s="144"/>
      <c r="Q480" s="144"/>
      <c r="R480" s="145"/>
      <c r="S480" s="145"/>
      <c r="T480" s="145"/>
      <c r="U480" s="145"/>
      <c r="V480" s="145"/>
      <c r="W480" s="145"/>
      <c r="X480" s="145"/>
      <c r="Y480" s="145"/>
      <c r="Z480" s="135"/>
      <c r="AA480" s="135"/>
      <c r="AB480" s="135"/>
      <c r="AC480" s="135"/>
      <c r="AD480" s="135"/>
      <c r="AE480" s="135"/>
      <c r="AF480" s="135"/>
      <c r="AG480" s="135" t="s">
        <v>1503</v>
      </c>
      <c r="AH480" s="135">
        <v>0</v>
      </c>
      <c r="AI480" s="135"/>
      <c r="AJ480" s="135"/>
      <c r="AK480" s="135"/>
      <c r="AL480" s="135"/>
      <c r="AM480" s="135"/>
      <c r="AN480" s="135"/>
      <c r="AO480" s="135"/>
      <c r="AP480" s="135"/>
      <c r="AQ480" s="135"/>
      <c r="AR480" s="135"/>
      <c r="AS480" s="135"/>
      <c r="AT480" s="135"/>
      <c r="AU480" s="135"/>
      <c r="AV480" s="135"/>
      <c r="AW480" s="135"/>
      <c r="AX480" s="135"/>
      <c r="AY480" s="135"/>
      <c r="AZ480" s="135"/>
      <c r="BA480" s="135"/>
      <c r="BB480" s="135"/>
      <c r="BC480" s="135"/>
      <c r="BD480" s="135"/>
      <c r="BE480" s="135"/>
      <c r="BF480" s="135"/>
      <c r="BG480" s="135"/>
      <c r="BH480" s="135"/>
    </row>
    <row r="481" spans="1:60" outlineLevel="1">
      <c r="A481" s="164">
        <v>179</v>
      </c>
      <c r="B481" s="165" t="s">
        <v>462</v>
      </c>
      <c r="C481" s="174" t="s">
        <v>463</v>
      </c>
      <c r="D481" s="166" t="s">
        <v>1371</v>
      </c>
      <c r="E481" s="167">
        <f>(G468+G478)*0.01</f>
        <v>0</v>
      </c>
      <c r="F481" s="168"/>
      <c r="G481" s="169">
        <f>ROUND(E481*F481,2)</f>
        <v>0</v>
      </c>
      <c r="H481" s="168">
        <v>0</v>
      </c>
      <c r="I481" s="169">
        <f>ROUND(E481*H481,2)</f>
        <v>0</v>
      </c>
      <c r="J481" s="168">
        <v>0.32</v>
      </c>
      <c r="K481" s="169">
        <f>ROUND(E481*J481,2)</f>
        <v>0</v>
      </c>
      <c r="L481" s="169">
        <v>12</v>
      </c>
      <c r="M481" s="169">
        <f>G481*(1+L481/100)</f>
        <v>0</v>
      </c>
      <c r="N481" s="167">
        <v>0</v>
      </c>
      <c r="O481" s="167">
        <f>ROUND(E481*N481,2)</f>
        <v>0</v>
      </c>
      <c r="P481" s="167">
        <v>0</v>
      </c>
      <c r="Q481" s="167">
        <f>ROUND(E481*P481,2)</f>
        <v>0</v>
      </c>
      <c r="R481" s="169"/>
      <c r="S481" s="169" t="s">
        <v>1560</v>
      </c>
      <c r="T481" s="170" t="s">
        <v>1561</v>
      </c>
      <c r="U481" s="145">
        <v>0</v>
      </c>
      <c r="V481" s="145">
        <f>ROUND(E481*U481,2)</f>
        <v>0</v>
      </c>
      <c r="W481" s="145"/>
      <c r="X481" s="145" t="s">
        <v>1499</v>
      </c>
      <c r="Y481" s="145" t="s">
        <v>1500</v>
      </c>
      <c r="Z481" s="135"/>
      <c r="AA481" s="135"/>
      <c r="AB481" s="135"/>
      <c r="AC481" s="135"/>
      <c r="AD481" s="135"/>
      <c r="AE481" s="135"/>
      <c r="AF481" s="135"/>
      <c r="AG481" s="135" t="s">
        <v>464</v>
      </c>
      <c r="AH481" s="135"/>
      <c r="AI481" s="135"/>
      <c r="AJ481" s="135"/>
      <c r="AK481" s="135"/>
      <c r="AL481" s="135"/>
      <c r="AM481" s="135"/>
      <c r="AN481" s="135"/>
      <c r="AO481" s="135"/>
      <c r="AP481" s="135"/>
      <c r="AQ481" s="135"/>
      <c r="AR481" s="135"/>
      <c r="AS481" s="135"/>
      <c r="AT481" s="135"/>
      <c r="AU481" s="135"/>
      <c r="AV481" s="135"/>
      <c r="AW481" s="135"/>
      <c r="AX481" s="135"/>
      <c r="AY481" s="135"/>
      <c r="AZ481" s="135"/>
      <c r="BA481" s="135"/>
      <c r="BB481" s="135"/>
      <c r="BC481" s="135"/>
      <c r="BD481" s="135"/>
      <c r="BE481" s="135"/>
      <c r="BF481" s="135"/>
      <c r="BG481" s="135"/>
      <c r="BH481" s="135"/>
    </row>
    <row r="482" spans="1:60">
      <c r="A482" s="149" t="s">
        <v>1493</v>
      </c>
      <c r="B482" s="150" t="s">
        <v>1465</v>
      </c>
      <c r="C482" s="171" t="s">
        <v>1466</v>
      </c>
      <c r="D482" s="151"/>
      <c r="E482" s="152"/>
      <c r="F482" s="153"/>
      <c r="G482" s="153">
        <f>SUMIF(AG483:AG489,"&lt;&gt;NOR",G483:G489)</f>
        <v>0</v>
      </c>
      <c r="H482" s="153"/>
      <c r="I482" s="153">
        <f>SUM(I483:I489)</f>
        <v>0</v>
      </c>
      <c r="J482" s="153"/>
      <c r="K482" s="153">
        <f>SUM(K483:K489)</f>
        <v>18680</v>
      </c>
      <c r="L482" s="153"/>
      <c r="M482" s="153">
        <f>SUM(M483:M489)</f>
        <v>0</v>
      </c>
      <c r="N482" s="152"/>
      <c r="O482" s="152">
        <f>SUM(O483:O489)</f>
        <v>0</v>
      </c>
      <c r="P482" s="152"/>
      <c r="Q482" s="152">
        <f>SUM(Q483:Q489)</f>
        <v>0</v>
      </c>
      <c r="R482" s="153"/>
      <c r="S482" s="153"/>
      <c r="T482" s="154"/>
      <c r="U482" s="148"/>
      <c r="V482" s="148">
        <f>SUM(V483:V489)</f>
        <v>0</v>
      </c>
      <c r="W482" s="148"/>
      <c r="X482" s="148"/>
      <c r="Y482" s="148"/>
      <c r="AG482" t="s">
        <v>1494</v>
      </c>
    </row>
    <row r="483" spans="1:60" ht="22.5" outlineLevel="1">
      <c r="A483" s="156">
        <v>180</v>
      </c>
      <c r="B483" s="157" t="s">
        <v>465</v>
      </c>
      <c r="C483" s="172" t="s">
        <v>466</v>
      </c>
      <c r="D483" s="158" t="s">
        <v>1497</v>
      </c>
      <c r="E483" s="159">
        <v>1</v>
      </c>
      <c r="F483" s="160"/>
      <c r="G483" s="161">
        <f>ROUND(E483*F483,2)</f>
        <v>0</v>
      </c>
      <c r="H483" s="160">
        <v>0</v>
      </c>
      <c r="I483" s="161">
        <f>ROUND(E483*H483,2)</f>
        <v>0</v>
      </c>
      <c r="J483" s="160">
        <v>7870</v>
      </c>
      <c r="K483" s="161">
        <f>ROUND(E483*J483,2)</f>
        <v>7870</v>
      </c>
      <c r="L483" s="161">
        <v>12</v>
      </c>
      <c r="M483" s="161">
        <f>G483*(1+L483/100)</f>
        <v>0</v>
      </c>
      <c r="N483" s="159">
        <v>0</v>
      </c>
      <c r="O483" s="159">
        <f>ROUND(E483*N483,2)</f>
        <v>0</v>
      </c>
      <c r="P483" s="159">
        <v>0</v>
      </c>
      <c r="Q483" s="159">
        <f>ROUND(E483*P483,2)</f>
        <v>0</v>
      </c>
      <c r="R483" s="161"/>
      <c r="S483" s="161" t="s">
        <v>1560</v>
      </c>
      <c r="T483" s="162" t="s">
        <v>1561</v>
      </c>
      <c r="U483" s="145">
        <v>0</v>
      </c>
      <c r="V483" s="145">
        <f>ROUND(E483*U483,2)</f>
        <v>0</v>
      </c>
      <c r="W483" s="145"/>
      <c r="X483" s="145" t="s">
        <v>1499</v>
      </c>
      <c r="Y483" s="145" t="s">
        <v>1500</v>
      </c>
      <c r="Z483" s="135"/>
      <c r="AA483" s="135"/>
      <c r="AB483" s="135"/>
      <c r="AC483" s="135"/>
      <c r="AD483" s="135"/>
      <c r="AE483" s="135"/>
      <c r="AF483" s="135"/>
      <c r="AG483" s="135" t="s">
        <v>1501</v>
      </c>
      <c r="AH483" s="135"/>
      <c r="AI483" s="135"/>
      <c r="AJ483" s="135"/>
      <c r="AK483" s="135"/>
      <c r="AL483" s="135"/>
      <c r="AM483" s="135"/>
      <c r="AN483" s="135"/>
      <c r="AO483" s="135"/>
      <c r="AP483" s="135"/>
      <c r="AQ483" s="135"/>
      <c r="AR483" s="135"/>
      <c r="AS483" s="135"/>
      <c r="AT483" s="135"/>
      <c r="AU483" s="135"/>
      <c r="AV483" s="135"/>
      <c r="AW483" s="135"/>
      <c r="AX483" s="135"/>
      <c r="AY483" s="135"/>
      <c r="AZ483" s="135"/>
      <c r="BA483" s="135"/>
      <c r="BB483" s="135"/>
      <c r="BC483" s="135"/>
      <c r="BD483" s="135"/>
      <c r="BE483" s="135"/>
      <c r="BF483" s="135"/>
      <c r="BG483" s="135"/>
      <c r="BH483" s="135"/>
    </row>
    <row r="484" spans="1:60" ht="22.5" outlineLevel="2">
      <c r="A484" s="142"/>
      <c r="B484" s="143"/>
      <c r="C484" s="173" t="s">
        <v>327</v>
      </c>
      <c r="D484" s="146"/>
      <c r="E484" s="147">
        <v>1</v>
      </c>
      <c r="F484" s="145"/>
      <c r="G484" s="145"/>
      <c r="H484" s="145"/>
      <c r="I484" s="145"/>
      <c r="J484" s="145"/>
      <c r="K484" s="145"/>
      <c r="L484" s="145"/>
      <c r="M484" s="145"/>
      <c r="N484" s="144"/>
      <c r="O484" s="144"/>
      <c r="P484" s="144"/>
      <c r="Q484" s="144"/>
      <c r="R484" s="145"/>
      <c r="S484" s="145"/>
      <c r="T484" s="145"/>
      <c r="U484" s="145"/>
      <c r="V484" s="145"/>
      <c r="W484" s="145"/>
      <c r="X484" s="145"/>
      <c r="Y484" s="145"/>
      <c r="Z484" s="135"/>
      <c r="AA484" s="135"/>
      <c r="AB484" s="135"/>
      <c r="AC484" s="135"/>
      <c r="AD484" s="135"/>
      <c r="AE484" s="135"/>
      <c r="AF484" s="135"/>
      <c r="AG484" s="135" t="s">
        <v>1503</v>
      </c>
      <c r="AH484" s="135">
        <v>0</v>
      </c>
      <c r="AI484" s="135"/>
      <c r="AJ484" s="135"/>
      <c r="AK484" s="135"/>
      <c r="AL484" s="135"/>
      <c r="AM484" s="135"/>
      <c r="AN484" s="135"/>
      <c r="AO484" s="135"/>
      <c r="AP484" s="135"/>
      <c r="AQ484" s="135"/>
      <c r="AR484" s="135"/>
      <c r="AS484" s="135"/>
      <c r="AT484" s="135"/>
      <c r="AU484" s="135"/>
      <c r="AV484" s="135"/>
      <c r="AW484" s="135"/>
      <c r="AX484" s="135"/>
      <c r="AY484" s="135"/>
      <c r="AZ484" s="135"/>
      <c r="BA484" s="135"/>
      <c r="BB484" s="135"/>
      <c r="BC484" s="135"/>
      <c r="BD484" s="135"/>
      <c r="BE484" s="135"/>
      <c r="BF484" s="135"/>
      <c r="BG484" s="135"/>
      <c r="BH484" s="135"/>
    </row>
    <row r="485" spans="1:60" ht="22.5" outlineLevel="1">
      <c r="A485" s="156">
        <v>181</v>
      </c>
      <c r="B485" s="157" t="s">
        <v>467</v>
      </c>
      <c r="C485" s="172" t="s">
        <v>468</v>
      </c>
      <c r="D485" s="158" t="s">
        <v>1497</v>
      </c>
      <c r="E485" s="159">
        <v>1</v>
      </c>
      <c r="F485" s="160"/>
      <c r="G485" s="161">
        <f>ROUND(E485*F485,2)</f>
        <v>0</v>
      </c>
      <c r="H485" s="160">
        <v>0</v>
      </c>
      <c r="I485" s="161">
        <f>ROUND(E485*H485,2)</f>
        <v>0</v>
      </c>
      <c r="J485" s="160">
        <v>8350</v>
      </c>
      <c r="K485" s="161">
        <f>ROUND(E485*J485,2)</f>
        <v>8350</v>
      </c>
      <c r="L485" s="161">
        <v>12</v>
      </c>
      <c r="M485" s="161">
        <f>G485*(1+L485/100)</f>
        <v>0</v>
      </c>
      <c r="N485" s="159">
        <v>0</v>
      </c>
      <c r="O485" s="159">
        <f>ROUND(E485*N485,2)</f>
        <v>0</v>
      </c>
      <c r="P485" s="159">
        <v>0</v>
      </c>
      <c r="Q485" s="159">
        <f>ROUND(E485*P485,2)</f>
        <v>0</v>
      </c>
      <c r="R485" s="161"/>
      <c r="S485" s="161" t="s">
        <v>1560</v>
      </c>
      <c r="T485" s="162" t="s">
        <v>1561</v>
      </c>
      <c r="U485" s="145">
        <v>0</v>
      </c>
      <c r="V485" s="145">
        <f>ROUND(E485*U485,2)</f>
        <v>0</v>
      </c>
      <c r="W485" s="145"/>
      <c r="X485" s="145" t="s">
        <v>1499</v>
      </c>
      <c r="Y485" s="145" t="s">
        <v>1500</v>
      </c>
      <c r="Z485" s="135"/>
      <c r="AA485" s="135"/>
      <c r="AB485" s="135"/>
      <c r="AC485" s="135"/>
      <c r="AD485" s="135"/>
      <c r="AE485" s="135"/>
      <c r="AF485" s="135"/>
      <c r="AG485" s="135" t="s">
        <v>1501</v>
      </c>
      <c r="AH485" s="135"/>
      <c r="AI485" s="135"/>
      <c r="AJ485" s="135"/>
      <c r="AK485" s="135"/>
      <c r="AL485" s="135"/>
      <c r="AM485" s="135"/>
      <c r="AN485" s="135"/>
      <c r="AO485" s="135"/>
      <c r="AP485" s="135"/>
      <c r="AQ485" s="135"/>
      <c r="AR485" s="135"/>
      <c r="AS485" s="135"/>
      <c r="AT485" s="135"/>
      <c r="AU485" s="135"/>
      <c r="AV485" s="135"/>
      <c r="AW485" s="135"/>
      <c r="AX485" s="135"/>
      <c r="AY485" s="135"/>
      <c r="AZ485" s="135"/>
      <c r="BA485" s="135"/>
      <c r="BB485" s="135"/>
      <c r="BC485" s="135"/>
      <c r="BD485" s="135"/>
      <c r="BE485" s="135"/>
      <c r="BF485" s="135"/>
      <c r="BG485" s="135"/>
      <c r="BH485" s="135"/>
    </row>
    <row r="486" spans="1:60" ht="22.5" outlineLevel="2">
      <c r="A486" s="142"/>
      <c r="B486" s="143"/>
      <c r="C486" s="173" t="s">
        <v>327</v>
      </c>
      <c r="D486" s="146"/>
      <c r="E486" s="147">
        <v>1</v>
      </c>
      <c r="F486" s="145"/>
      <c r="G486" s="145"/>
      <c r="H486" s="145"/>
      <c r="I486" s="145"/>
      <c r="J486" s="145"/>
      <c r="K486" s="145"/>
      <c r="L486" s="145"/>
      <c r="M486" s="145"/>
      <c r="N486" s="144"/>
      <c r="O486" s="144"/>
      <c r="P486" s="144"/>
      <c r="Q486" s="144"/>
      <c r="R486" s="145"/>
      <c r="S486" s="145"/>
      <c r="T486" s="145"/>
      <c r="U486" s="145"/>
      <c r="V486" s="145"/>
      <c r="W486" s="145"/>
      <c r="X486" s="145"/>
      <c r="Y486" s="145"/>
      <c r="Z486" s="135"/>
      <c r="AA486" s="135"/>
      <c r="AB486" s="135"/>
      <c r="AC486" s="135"/>
      <c r="AD486" s="135"/>
      <c r="AE486" s="135"/>
      <c r="AF486" s="135"/>
      <c r="AG486" s="135" t="s">
        <v>1503</v>
      </c>
      <c r="AH486" s="135">
        <v>0</v>
      </c>
      <c r="AI486" s="135"/>
      <c r="AJ486" s="135"/>
      <c r="AK486" s="135"/>
      <c r="AL486" s="135"/>
      <c r="AM486" s="135"/>
      <c r="AN486" s="135"/>
      <c r="AO486" s="135"/>
      <c r="AP486" s="135"/>
      <c r="AQ486" s="135"/>
      <c r="AR486" s="135"/>
      <c r="AS486" s="135"/>
      <c r="AT486" s="135"/>
      <c r="AU486" s="135"/>
      <c r="AV486" s="135"/>
      <c r="AW486" s="135"/>
      <c r="AX486" s="135"/>
      <c r="AY486" s="135"/>
      <c r="AZ486" s="135"/>
      <c r="BA486" s="135"/>
      <c r="BB486" s="135"/>
      <c r="BC486" s="135"/>
      <c r="BD486" s="135"/>
      <c r="BE486" s="135"/>
      <c r="BF486" s="135"/>
      <c r="BG486" s="135"/>
      <c r="BH486" s="135"/>
    </row>
    <row r="487" spans="1:60" outlineLevel="1">
      <c r="A487" s="156">
        <v>182</v>
      </c>
      <c r="B487" s="157" t="s">
        <v>469</v>
      </c>
      <c r="C487" s="172" t="s">
        <v>470</v>
      </c>
      <c r="D487" s="158" t="s">
        <v>1497</v>
      </c>
      <c r="E487" s="159">
        <v>2</v>
      </c>
      <c r="F487" s="160"/>
      <c r="G487" s="161">
        <f>ROUND(E487*F487,2)</f>
        <v>0</v>
      </c>
      <c r="H487" s="160">
        <v>0</v>
      </c>
      <c r="I487" s="161">
        <f>ROUND(E487*H487,2)</f>
        <v>0</v>
      </c>
      <c r="J487" s="160">
        <v>1230</v>
      </c>
      <c r="K487" s="161">
        <f>ROUND(E487*J487,2)</f>
        <v>2460</v>
      </c>
      <c r="L487" s="161">
        <v>12</v>
      </c>
      <c r="M487" s="161">
        <f>G487*(1+L487/100)</f>
        <v>0</v>
      </c>
      <c r="N487" s="159">
        <v>0</v>
      </c>
      <c r="O487" s="159">
        <f>ROUND(E487*N487,2)</f>
        <v>0</v>
      </c>
      <c r="P487" s="159">
        <v>0</v>
      </c>
      <c r="Q487" s="159">
        <f>ROUND(E487*P487,2)</f>
        <v>0</v>
      </c>
      <c r="R487" s="161"/>
      <c r="S487" s="161" t="s">
        <v>1560</v>
      </c>
      <c r="T487" s="162" t="s">
        <v>1561</v>
      </c>
      <c r="U487" s="145">
        <v>0</v>
      </c>
      <c r="V487" s="145">
        <f>ROUND(E487*U487,2)</f>
        <v>0</v>
      </c>
      <c r="W487" s="145"/>
      <c r="X487" s="145" t="s">
        <v>1499</v>
      </c>
      <c r="Y487" s="145" t="s">
        <v>1500</v>
      </c>
      <c r="Z487" s="135"/>
      <c r="AA487" s="135"/>
      <c r="AB487" s="135"/>
      <c r="AC487" s="135"/>
      <c r="AD487" s="135"/>
      <c r="AE487" s="135"/>
      <c r="AF487" s="135"/>
      <c r="AG487" s="135" t="s">
        <v>1501</v>
      </c>
      <c r="AH487" s="135"/>
      <c r="AI487" s="135"/>
      <c r="AJ487" s="135"/>
      <c r="AK487" s="135"/>
      <c r="AL487" s="135"/>
      <c r="AM487" s="135"/>
      <c r="AN487" s="135"/>
      <c r="AO487" s="135"/>
      <c r="AP487" s="135"/>
      <c r="AQ487" s="135"/>
      <c r="AR487" s="135"/>
      <c r="AS487" s="135"/>
      <c r="AT487" s="135"/>
      <c r="AU487" s="135"/>
      <c r="AV487" s="135"/>
      <c r="AW487" s="135"/>
      <c r="AX487" s="135"/>
      <c r="AY487" s="135"/>
      <c r="AZ487" s="135"/>
      <c r="BA487" s="135"/>
      <c r="BB487" s="135"/>
      <c r="BC487" s="135"/>
      <c r="BD487" s="135"/>
      <c r="BE487" s="135"/>
      <c r="BF487" s="135"/>
      <c r="BG487" s="135"/>
      <c r="BH487" s="135"/>
    </row>
    <row r="488" spans="1:60" ht="22.5" outlineLevel="2">
      <c r="A488" s="142"/>
      <c r="B488" s="143"/>
      <c r="C488" s="173" t="s">
        <v>471</v>
      </c>
      <c r="D488" s="146"/>
      <c r="E488" s="147">
        <v>2</v>
      </c>
      <c r="F488" s="145"/>
      <c r="G488" s="145"/>
      <c r="H488" s="145"/>
      <c r="I488" s="145"/>
      <c r="J488" s="145"/>
      <c r="K488" s="145"/>
      <c r="L488" s="145"/>
      <c r="M488" s="145"/>
      <c r="N488" s="144"/>
      <c r="O488" s="144"/>
      <c r="P488" s="144"/>
      <c r="Q488" s="144"/>
      <c r="R488" s="145"/>
      <c r="S488" s="145"/>
      <c r="T488" s="145"/>
      <c r="U488" s="145"/>
      <c r="V488" s="145"/>
      <c r="W488" s="145"/>
      <c r="X488" s="145"/>
      <c r="Y488" s="145"/>
      <c r="Z488" s="135"/>
      <c r="AA488" s="135"/>
      <c r="AB488" s="135"/>
      <c r="AC488" s="135"/>
      <c r="AD488" s="135"/>
      <c r="AE488" s="135"/>
      <c r="AF488" s="135"/>
      <c r="AG488" s="135" t="s">
        <v>1503</v>
      </c>
      <c r="AH488" s="135">
        <v>0</v>
      </c>
      <c r="AI488" s="135"/>
      <c r="AJ488" s="135"/>
      <c r="AK488" s="135"/>
      <c r="AL488" s="135"/>
      <c r="AM488" s="135"/>
      <c r="AN488" s="135"/>
      <c r="AO488" s="135"/>
      <c r="AP488" s="135"/>
      <c r="AQ488" s="135"/>
      <c r="AR488" s="135"/>
      <c r="AS488" s="135"/>
      <c r="AT488" s="135"/>
      <c r="AU488" s="135"/>
      <c r="AV488" s="135"/>
      <c r="AW488" s="135"/>
      <c r="AX488" s="135"/>
      <c r="AY488" s="135"/>
      <c r="AZ488" s="135"/>
      <c r="BA488" s="135"/>
      <c r="BB488" s="135"/>
      <c r="BC488" s="135"/>
      <c r="BD488" s="135"/>
      <c r="BE488" s="135"/>
      <c r="BF488" s="135"/>
      <c r="BG488" s="135"/>
      <c r="BH488" s="135"/>
    </row>
    <row r="489" spans="1:60" outlineLevel="1">
      <c r="A489" s="156">
        <v>183</v>
      </c>
      <c r="B489" s="157" t="s">
        <v>472</v>
      </c>
      <c r="C489" s="172" t="s">
        <v>473</v>
      </c>
      <c r="D489" s="158" t="s">
        <v>1371</v>
      </c>
      <c r="E489" s="159">
        <f>(G483+G485+G487)*0.01</f>
        <v>0</v>
      </c>
      <c r="F489" s="160"/>
      <c r="G489" s="161">
        <f>ROUND(E489*F489,2)</f>
        <v>0</v>
      </c>
      <c r="H489" s="160">
        <v>0</v>
      </c>
      <c r="I489" s="161">
        <f>ROUND(E489*H489,2)</f>
        <v>0</v>
      </c>
      <c r="J489" s="160">
        <v>3.45</v>
      </c>
      <c r="K489" s="161">
        <f>ROUND(E489*J489,2)</f>
        <v>0</v>
      </c>
      <c r="L489" s="161">
        <v>12</v>
      </c>
      <c r="M489" s="161">
        <f>G489*(1+L489/100)</f>
        <v>0</v>
      </c>
      <c r="N489" s="159">
        <v>0</v>
      </c>
      <c r="O489" s="159">
        <f>ROUND(E489*N489,2)</f>
        <v>0</v>
      </c>
      <c r="P489" s="159">
        <v>0</v>
      </c>
      <c r="Q489" s="159">
        <f>ROUND(E489*P489,2)</f>
        <v>0</v>
      </c>
      <c r="R489" s="161"/>
      <c r="S489" s="161" t="s">
        <v>1560</v>
      </c>
      <c r="T489" s="162" t="s">
        <v>1561</v>
      </c>
      <c r="U489" s="145">
        <v>0</v>
      </c>
      <c r="V489" s="145">
        <f>ROUND(E489*U489,2)</f>
        <v>0</v>
      </c>
      <c r="W489" s="145"/>
      <c r="X489" s="145" t="s">
        <v>142</v>
      </c>
      <c r="Y489" s="145" t="s">
        <v>1500</v>
      </c>
      <c r="Z489" s="135"/>
      <c r="AA489" s="135"/>
      <c r="AB489" s="135"/>
      <c r="AC489" s="135"/>
      <c r="AD489" s="135"/>
      <c r="AE489" s="135"/>
      <c r="AF489" s="135"/>
      <c r="AG489" s="135" t="s">
        <v>474</v>
      </c>
      <c r="AH489" s="135"/>
      <c r="AI489" s="135"/>
      <c r="AJ489" s="135"/>
      <c r="AK489" s="135"/>
      <c r="AL489" s="135"/>
      <c r="AM489" s="135"/>
      <c r="AN489" s="135"/>
      <c r="AO489" s="135"/>
      <c r="AP489" s="135"/>
      <c r="AQ489" s="135"/>
      <c r="AR489" s="135"/>
      <c r="AS489" s="135"/>
      <c r="AT489" s="135"/>
      <c r="AU489" s="135"/>
      <c r="AV489" s="135"/>
      <c r="AW489" s="135"/>
      <c r="AX489" s="135"/>
      <c r="AY489" s="135"/>
      <c r="AZ489" s="135"/>
      <c r="BA489" s="135"/>
      <c r="BB489" s="135"/>
      <c r="BC489" s="135"/>
      <c r="BD489" s="135"/>
      <c r="BE489" s="135"/>
      <c r="BF489" s="135"/>
      <c r="BG489" s="135"/>
      <c r="BH489" s="135"/>
    </row>
    <row r="490" spans="1:60">
      <c r="A490" s="3"/>
      <c r="B490" s="4"/>
      <c r="C490" s="175"/>
      <c r="D490" s="6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AE490">
        <v>12</v>
      </c>
      <c r="AF490">
        <v>21</v>
      </c>
      <c r="AG490" t="s">
        <v>1479</v>
      </c>
    </row>
    <row r="491" spans="1:60">
      <c r="A491" s="138"/>
      <c r="B491" s="139" t="s">
        <v>1402</v>
      </c>
      <c r="C491" s="176"/>
      <c r="D491" s="140"/>
      <c r="E491" s="141"/>
      <c r="F491" s="141"/>
      <c r="G491" s="155">
        <f>G8+G65+G122+G139+G153+G162+G166+G169+G259+G261+G264+G270+G284+G291+G360+G376+G390+G430+G448+G453+G467+G482</f>
        <v>0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AE491">
        <f>SUMIF(L7:L489,AE490,G7:G489)</f>
        <v>0</v>
      </c>
      <c r="AF491">
        <f>SUMIF(L7:L489,AF490,G7:G489)</f>
        <v>0</v>
      </c>
      <c r="AG491" t="s">
        <v>475</v>
      </c>
    </row>
    <row r="492" spans="1:60">
      <c r="A492" s="3"/>
      <c r="B492" s="4"/>
      <c r="C492" s="175"/>
      <c r="D492" s="6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60">
      <c r="A493" s="3"/>
      <c r="B493" s="4"/>
      <c r="C493" s="175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60">
      <c r="C494" s="177"/>
      <c r="D494" s="10"/>
      <c r="AG494" t="s">
        <v>477</v>
      </c>
    </row>
    <row r="495" spans="1:60">
      <c r="D495" s="10"/>
    </row>
    <row r="496" spans="1:60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formatRows="0"/>
  <mergeCells count="37">
    <mergeCell ref="C266:G266"/>
    <mergeCell ref="C288:G288"/>
    <mergeCell ref="C89:G89"/>
    <mergeCell ref="C97:G97"/>
    <mergeCell ref="C60:G60"/>
    <mergeCell ref="C63:G63"/>
    <mergeCell ref="C469:G469"/>
    <mergeCell ref="C479:G479"/>
    <mergeCell ref="C150:G150"/>
    <mergeCell ref="C263:G263"/>
    <mergeCell ref="C268:G268"/>
    <mergeCell ref="C274:G274"/>
    <mergeCell ref="C107:G107"/>
    <mergeCell ref="C38:G38"/>
    <mergeCell ref="C39:G39"/>
    <mergeCell ref="C57:G57"/>
    <mergeCell ref="C17:G17"/>
    <mergeCell ref="C114:G114"/>
    <mergeCell ref="C49:G49"/>
    <mergeCell ref="C52:G52"/>
    <mergeCell ref="C108:G108"/>
    <mergeCell ref="C113:G113"/>
    <mergeCell ref="C23:G23"/>
    <mergeCell ref="C86:G86"/>
    <mergeCell ref="C45:G45"/>
    <mergeCell ref="C44:G44"/>
    <mergeCell ref="C26:G26"/>
    <mergeCell ref="C30:G30"/>
    <mergeCell ref="C56:G56"/>
    <mergeCell ref="C53:G53"/>
    <mergeCell ref="C48:G48"/>
    <mergeCell ref="C14:G14"/>
    <mergeCell ref="A1:G1"/>
    <mergeCell ref="C2:G2"/>
    <mergeCell ref="C3:G3"/>
    <mergeCell ref="C4:G4"/>
    <mergeCell ref="C20:G20"/>
  </mergeCells>
  <phoneticPr fontId="16" type="noConversion"/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4"/>
    <pageSetUpPr fitToPage="1"/>
  </sheetPr>
  <dimension ref="A1:BM198"/>
  <sheetViews>
    <sheetView showGridLines="0" topLeftCell="B72" workbookViewId="0">
      <selection activeCell="F80" sqref="F80"/>
    </sheetView>
  </sheetViews>
  <sheetFormatPr defaultColWidth="8" defaultRowHeight="11.25"/>
  <cols>
    <col min="1" max="1" width="7.140625" style="209" customWidth="1"/>
    <col min="2" max="2" width="1.42578125" style="209" customWidth="1"/>
    <col min="3" max="3" width="3.5703125" style="209" customWidth="1"/>
    <col min="4" max="4" width="3.7109375" style="209" customWidth="1"/>
    <col min="5" max="5" width="14.7109375" style="209" customWidth="1"/>
    <col min="6" max="6" width="86.42578125" style="209" customWidth="1"/>
    <col min="7" max="7" width="7.42578125" style="209" customWidth="1"/>
    <col min="8" max="8" width="9.5703125" style="209" customWidth="1"/>
    <col min="9" max="9" width="12.140625" style="209" customWidth="1"/>
    <col min="10" max="10" width="20.140625" style="209" customWidth="1"/>
    <col min="11" max="11" width="13.28515625" style="209" hidden="1" customWidth="1"/>
    <col min="12" max="12" width="8" style="209"/>
    <col min="13" max="13" width="9.28515625" style="209" hidden="1" customWidth="1"/>
    <col min="14" max="14" width="8" style="209" hidden="1" customWidth="1"/>
    <col min="15" max="20" width="12.140625" style="209" hidden="1" customWidth="1"/>
    <col min="21" max="21" width="14" style="209" hidden="1" customWidth="1"/>
    <col min="22" max="22" width="10.5703125" style="209" customWidth="1"/>
    <col min="23" max="23" width="14" style="209" customWidth="1"/>
    <col min="24" max="24" width="10.5703125" style="209" customWidth="1"/>
    <col min="25" max="25" width="12.85546875" style="209" customWidth="1"/>
    <col min="26" max="26" width="9.42578125" style="209" customWidth="1"/>
    <col min="27" max="27" width="12.85546875" style="209" customWidth="1"/>
    <col min="28" max="28" width="14" style="209" customWidth="1"/>
    <col min="29" max="29" width="9.42578125" style="209" customWidth="1"/>
    <col min="30" max="30" width="12.85546875" style="209" customWidth="1"/>
    <col min="31" max="31" width="14" style="209" customWidth="1"/>
    <col min="32" max="43" width="8" style="209"/>
    <col min="44" max="65" width="8" style="209" hidden="1" customWidth="1"/>
    <col min="66" max="16384" width="8" style="209"/>
  </cols>
  <sheetData>
    <row r="1" spans="1:46">
      <c r="A1" s="208"/>
    </row>
    <row r="2" spans="1:46" ht="36.950000000000003" customHeight="1">
      <c r="L2" s="602" t="s">
        <v>484</v>
      </c>
      <c r="M2" s="603"/>
      <c r="N2" s="603"/>
      <c r="O2" s="603"/>
      <c r="P2" s="603"/>
      <c r="Q2" s="603"/>
      <c r="R2" s="603"/>
      <c r="S2" s="603"/>
      <c r="T2" s="603"/>
      <c r="U2" s="603"/>
      <c r="V2" s="603"/>
      <c r="AT2" s="210" t="s">
        <v>485</v>
      </c>
    </row>
    <row r="3" spans="1:46" ht="6.95" customHeight="1">
      <c r="B3" s="211"/>
      <c r="C3" s="212"/>
      <c r="D3" s="212"/>
      <c r="E3" s="212"/>
      <c r="F3" s="212"/>
      <c r="G3" s="212"/>
      <c r="H3" s="212"/>
      <c r="I3" s="212"/>
      <c r="J3" s="212"/>
      <c r="K3" s="212"/>
      <c r="L3" s="213"/>
      <c r="AT3" s="210" t="s">
        <v>486</v>
      </c>
    </row>
    <row r="4" spans="1:46" ht="24.95" customHeight="1">
      <c r="B4" s="213"/>
      <c r="D4" s="214" t="s">
        <v>487</v>
      </c>
      <c r="L4" s="213"/>
      <c r="M4" s="215" t="s">
        <v>488</v>
      </c>
      <c r="AT4" s="210" t="s">
        <v>489</v>
      </c>
    </row>
    <row r="5" spans="1:46" ht="6.95" customHeight="1">
      <c r="B5" s="213"/>
      <c r="L5" s="213"/>
    </row>
    <row r="6" spans="1:46" ht="12" customHeight="1">
      <c r="B6" s="213"/>
      <c r="D6" s="216" t="s">
        <v>1395</v>
      </c>
      <c r="L6" s="213"/>
    </row>
    <row r="7" spans="1:46" ht="16.5" customHeight="1">
      <c r="B7" s="213"/>
      <c r="E7" s="600" t="str">
        <f>'[3]Rekapitulace stavby'!K6</f>
        <v>Oprava bytu MŠ Karásek</v>
      </c>
      <c r="F7" s="601"/>
      <c r="G7" s="601"/>
      <c r="H7" s="601"/>
      <c r="L7" s="213"/>
    </row>
    <row r="8" spans="1:46" s="217" customFormat="1" ht="12" customHeight="1">
      <c r="B8" s="218"/>
      <c r="D8" s="216" t="s">
        <v>1416</v>
      </c>
      <c r="L8" s="218"/>
    </row>
    <row r="9" spans="1:46" s="217" customFormat="1" ht="36.950000000000003" customHeight="1">
      <c r="B9" s="218"/>
      <c r="E9" s="598" t="s">
        <v>1419</v>
      </c>
      <c r="F9" s="599"/>
      <c r="G9" s="599"/>
      <c r="H9" s="599"/>
      <c r="L9" s="218"/>
    </row>
    <row r="10" spans="1:46" s="217" customFormat="1">
      <c r="B10" s="218"/>
      <c r="L10" s="218"/>
    </row>
    <row r="11" spans="1:46" s="217" customFormat="1" ht="12" customHeight="1">
      <c r="B11" s="218"/>
      <c r="D11" s="216" t="s">
        <v>490</v>
      </c>
      <c r="F11" s="210" t="s">
        <v>491</v>
      </c>
      <c r="I11" s="216" t="s">
        <v>492</v>
      </c>
      <c r="J11" s="210" t="s">
        <v>491</v>
      </c>
      <c r="L11" s="218"/>
    </row>
    <row r="12" spans="1:46" s="217" customFormat="1" ht="12" customHeight="1">
      <c r="B12" s="218"/>
      <c r="D12" s="216" t="s">
        <v>493</v>
      </c>
      <c r="F12" s="210" t="s">
        <v>494</v>
      </c>
      <c r="I12" s="216" t="s">
        <v>495</v>
      </c>
      <c r="J12" s="219" t="str">
        <f>'[3]Rekapitulace stavby'!AN8</f>
        <v>18. 6. 2024</v>
      </c>
      <c r="L12" s="218"/>
    </row>
    <row r="13" spans="1:46" s="217" customFormat="1" ht="10.9" customHeight="1">
      <c r="B13" s="218"/>
      <c r="L13" s="218"/>
    </row>
    <row r="14" spans="1:46" s="217" customFormat="1" ht="12" customHeight="1">
      <c r="B14" s="218"/>
      <c r="D14" s="216" t="s">
        <v>496</v>
      </c>
      <c r="I14" s="216" t="s">
        <v>497</v>
      </c>
      <c r="J14" s="210" t="s">
        <v>498</v>
      </c>
      <c r="L14" s="218"/>
    </row>
    <row r="15" spans="1:46" s="217" customFormat="1" ht="18" customHeight="1">
      <c r="B15" s="218"/>
      <c r="E15" s="210" t="s">
        <v>499</v>
      </c>
      <c r="I15" s="216" t="s">
        <v>1407</v>
      </c>
      <c r="J15" s="210" t="s">
        <v>491</v>
      </c>
      <c r="L15" s="218"/>
    </row>
    <row r="16" spans="1:46" s="217" customFormat="1" ht="6.95" customHeight="1">
      <c r="B16" s="218"/>
      <c r="L16" s="218"/>
    </row>
    <row r="17" spans="2:12" s="217" customFormat="1" ht="12" customHeight="1">
      <c r="B17" s="218"/>
      <c r="D17" s="216" t="s">
        <v>500</v>
      </c>
      <c r="I17" s="216" t="s">
        <v>497</v>
      </c>
      <c r="J17" s="210" t="str">
        <f>'[3]Rekapitulace stavby'!AN13</f>
        <v/>
      </c>
      <c r="L17" s="218"/>
    </row>
    <row r="18" spans="2:12" s="217" customFormat="1" ht="18" customHeight="1">
      <c r="B18" s="218"/>
      <c r="E18" s="604" t="str">
        <f>'[3]Rekapitulace stavby'!E14</f>
        <v xml:space="preserve"> </v>
      </c>
      <c r="F18" s="604"/>
      <c r="G18" s="604"/>
      <c r="H18" s="604"/>
      <c r="I18" s="216" t="s">
        <v>1407</v>
      </c>
      <c r="J18" s="210" t="str">
        <f>'[3]Rekapitulace stavby'!AN14</f>
        <v/>
      </c>
      <c r="L18" s="218"/>
    </row>
    <row r="19" spans="2:12" s="217" customFormat="1" ht="6.95" customHeight="1">
      <c r="B19" s="218"/>
      <c r="L19" s="218"/>
    </row>
    <row r="20" spans="2:12" s="217" customFormat="1" ht="12" customHeight="1">
      <c r="B20" s="218"/>
      <c r="D20" s="216" t="s">
        <v>1392</v>
      </c>
      <c r="I20" s="216" t="s">
        <v>497</v>
      </c>
      <c r="J20" s="210" t="s">
        <v>491</v>
      </c>
      <c r="L20" s="218"/>
    </row>
    <row r="21" spans="2:12" s="217" customFormat="1" ht="18" customHeight="1">
      <c r="B21" s="218"/>
      <c r="E21" s="210" t="s">
        <v>501</v>
      </c>
      <c r="I21" s="216" t="s">
        <v>1407</v>
      </c>
      <c r="J21" s="210" t="s">
        <v>491</v>
      </c>
      <c r="L21" s="218"/>
    </row>
    <row r="22" spans="2:12" s="217" customFormat="1" ht="6.95" customHeight="1">
      <c r="B22" s="218"/>
      <c r="L22" s="218"/>
    </row>
    <row r="23" spans="2:12" s="217" customFormat="1" ht="12" customHeight="1">
      <c r="B23" s="218"/>
      <c r="D23" s="216" t="s">
        <v>502</v>
      </c>
      <c r="I23" s="216" t="s">
        <v>497</v>
      </c>
      <c r="J23" s="210" t="str">
        <f>IF('[3]Rekapitulace stavby'!AN19="","",'[3]Rekapitulace stavby'!AN19)</f>
        <v/>
      </c>
      <c r="L23" s="218"/>
    </row>
    <row r="24" spans="2:12" s="217" customFormat="1" ht="18" customHeight="1">
      <c r="B24" s="218"/>
      <c r="E24" s="210" t="str">
        <f>IF('[3]Rekapitulace stavby'!E20="","",'[3]Rekapitulace stavby'!E20)</f>
        <v xml:space="preserve"> </v>
      </c>
      <c r="I24" s="216" t="s">
        <v>1407</v>
      </c>
      <c r="J24" s="210" t="str">
        <f>IF('[3]Rekapitulace stavby'!AN20="","",'[3]Rekapitulace stavby'!AN20)</f>
        <v/>
      </c>
      <c r="L24" s="218"/>
    </row>
    <row r="25" spans="2:12" s="217" customFormat="1" ht="6.95" customHeight="1">
      <c r="B25" s="218"/>
      <c r="L25" s="218"/>
    </row>
    <row r="26" spans="2:12" s="217" customFormat="1" ht="12" customHeight="1">
      <c r="B26" s="218"/>
      <c r="D26" s="216" t="s">
        <v>503</v>
      </c>
      <c r="L26" s="218"/>
    </row>
    <row r="27" spans="2:12" s="221" customFormat="1" ht="16.5" customHeight="1">
      <c r="B27" s="220"/>
      <c r="E27" s="605" t="s">
        <v>491</v>
      </c>
      <c r="F27" s="605"/>
      <c r="G27" s="605"/>
      <c r="H27" s="605"/>
      <c r="L27" s="220"/>
    </row>
    <row r="28" spans="2:12" s="217" customFormat="1" ht="6.95" customHeight="1">
      <c r="B28" s="218"/>
      <c r="L28" s="218"/>
    </row>
    <row r="29" spans="2:12" s="217" customFormat="1" ht="6.95" customHeight="1">
      <c r="B29" s="218"/>
      <c r="D29" s="223"/>
      <c r="E29" s="223"/>
      <c r="F29" s="223"/>
      <c r="G29" s="223"/>
      <c r="H29" s="223"/>
      <c r="I29" s="223"/>
      <c r="J29" s="223"/>
      <c r="K29" s="223"/>
      <c r="L29" s="218"/>
    </row>
    <row r="30" spans="2:12" s="217" customFormat="1" ht="25.35" customHeight="1">
      <c r="B30" s="218"/>
      <c r="D30" s="224" t="s">
        <v>504</v>
      </c>
      <c r="J30" s="225">
        <f>ROUND(J84, 2)</f>
        <v>0</v>
      </c>
      <c r="L30" s="218"/>
    </row>
    <row r="31" spans="2:12" s="217" customFormat="1" ht="6.95" customHeight="1">
      <c r="B31" s="218"/>
      <c r="D31" s="223"/>
      <c r="E31" s="223"/>
      <c r="F31" s="223"/>
      <c r="G31" s="223"/>
      <c r="H31" s="223"/>
      <c r="I31" s="223"/>
      <c r="J31" s="223"/>
      <c r="K31" s="223"/>
      <c r="L31" s="218"/>
    </row>
    <row r="32" spans="2:12" s="217" customFormat="1" ht="14.45" customHeight="1">
      <c r="B32" s="218"/>
      <c r="F32" s="226" t="s">
        <v>505</v>
      </c>
      <c r="I32" s="226" t="s">
        <v>506</v>
      </c>
      <c r="J32" s="226" t="s">
        <v>507</v>
      </c>
      <c r="L32" s="218"/>
    </row>
    <row r="33" spans="2:12" s="217" customFormat="1" ht="14.45" customHeight="1">
      <c r="B33" s="218"/>
      <c r="D33" s="216" t="s">
        <v>1479</v>
      </c>
      <c r="E33" s="216" t="s">
        <v>508</v>
      </c>
      <c r="F33" s="227">
        <f>ROUND((SUM(BE84:BE197)),  2)</f>
        <v>0</v>
      </c>
      <c r="I33" s="228">
        <v>0.21</v>
      </c>
      <c r="J33" s="227">
        <f>ROUND(((SUM(BE84:BE197))*I33),  2)</f>
        <v>0</v>
      </c>
      <c r="L33" s="218"/>
    </row>
    <row r="34" spans="2:12" s="217" customFormat="1" ht="14.45" customHeight="1">
      <c r="B34" s="218"/>
      <c r="E34" s="216" t="s">
        <v>509</v>
      </c>
      <c r="F34" s="227">
        <f>ROUND((SUM(BF84:BF197)),  2)</f>
        <v>0</v>
      </c>
      <c r="I34" s="228">
        <v>0.15</v>
      </c>
      <c r="J34" s="227">
        <f>ROUND(((SUM(BF84:BF197))*I34),  2)</f>
        <v>0</v>
      </c>
      <c r="L34" s="218"/>
    </row>
    <row r="35" spans="2:12" s="217" customFormat="1" ht="14.45" hidden="1" customHeight="1">
      <c r="B35" s="218"/>
      <c r="E35" s="216" t="s">
        <v>510</v>
      </c>
      <c r="F35" s="227">
        <f>ROUND((SUM(BG84:BG197)),  2)</f>
        <v>0</v>
      </c>
      <c r="I35" s="228">
        <v>0.21</v>
      </c>
      <c r="J35" s="227">
        <f>0</f>
        <v>0</v>
      </c>
      <c r="L35" s="218"/>
    </row>
    <row r="36" spans="2:12" s="217" customFormat="1" ht="14.45" hidden="1" customHeight="1">
      <c r="B36" s="218"/>
      <c r="E36" s="216" t="s">
        <v>511</v>
      </c>
      <c r="F36" s="227">
        <f>ROUND((SUM(BH84:BH197)),  2)</f>
        <v>0</v>
      </c>
      <c r="I36" s="228">
        <v>0.15</v>
      </c>
      <c r="J36" s="227">
        <f>0</f>
        <v>0</v>
      </c>
      <c r="L36" s="218"/>
    </row>
    <row r="37" spans="2:12" s="217" customFormat="1" ht="14.45" hidden="1" customHeight="1">
      <c r="B37" s="218"/>
      <c r="E37" s="216" t="s">
        <v>512</v>
      </c>
      <c r="F37" s="227">
        <f>ROUND((SUM(BI84:BI197)),  2)</f>
        <v>0</v>
      </c>
      <c r="I37" s="228">
        <v>0</v>
      </c>
      <c r="J37" s="227">
        <f>0</f>
        <v>0</v>
      </c>
      <c r="L37" s="218"/>
    </row>
    <row r="38" spans="2:12" s="217" customFormat="1" ht="6.95" customHeight="1">
      <c r="B38" s="218"/>
      <c r="L38" s="218"/>
    </row>
    <row r="39" spans="2:12" s="217" customFormat="1" ht="25.35" customHeight="1">
      <c r="B39" s="218"/>
      <c r="C39" s="229"/>
      <c r="D39" s="230" t="s">
        <v>1480</v>
      </c>
      <c r="E39" s="231"/>
      <c r="F39" s="231"/>
      <c r="G39" s="232" t="s">
        <v>1383</v>
      </c>
      <c r="H39" s="233" t="s">
        <v>1422</v>
      </c>
      <c r="I39" s="231"/>
      <c r="J39" s="234">
        <f>SUM(J30:J37)</f>
        <v>0</v>
      </c>
      <c r="K39" s="235"/>
      <c r="L39" s="218"/>
    </row>
    <row r="40" spans="2:12" s="217" customFormat="1" ht="14.45" customHeight="1">
      <c r="B40" s="236"/>
      <c r="C40" s="237"/>
      <c r="D40" s="237"/>
      <c r="E40" s="237"/>
      <c r="F40" s="237"/>
      <c r="G40" s="237"/>
      <c r="H40" s="237"/>
      <c r="I40" s="237"/>
      <c r="J40" s="237"/>
      <c r="K40" s="237"/>
      <c r="L40" s="218"/>
    </row>
    <row r="44" spans="2:12" s="217" customFormat="1" ht="6.95" customHeight="1">
      <c r="B44" s="238"/>
      <c r="C44" s="239"/>
      <c r="D44" s="239"/>
      <c r="E44" s="239"/>
      <c r="F44" s="239"/>
      <c r="G44" s="239"/>
      <c r="H44" s="239"/>
      <c r="I44" s="239"/>
      <c r="J44" s="239"/>
      <c r="K44" s="239"/>
      <c r="L44" s="218"/>
    </row>
    <row r="45" spans="2:12" s="217" customFormat="1" ht="24.95" customHeight="1">
      <c r="B45" s="218"/>
      <c r="C45" s="214" t="s">
        <v>513</v>
      </c>
      <c r="L45" s="218"/>
    </row>
    <row r="46" spans="2:12" s="217" customFormat="1" ht="6.95" customHeight="1">
      <c r="B46" s="218"/>
      <c r="L46" s="218"/>
    </row>
    <row r="47" spans="2:12" s="217" customFormat="1" ht="12" customHeight="1">
      <c r="B47" s="218"/>
      <c r="C47" s="216" t="s">
        <v>1395</v>
      </c>
      <c r="L47" s="218"/>
    </row>
    <row r="48" spans="2:12" s="217" customFormat="1" ht="16.5" customHeight="1">
      <c r="B48" s="218"/>
      <c r="E48" s="600" t="str">
        <f>E7</f>
        <v>Oprava bytu MŠ Karásek</v>
      </c>
      <c r="F48" s="601"/>
      <c r="G48" s="601"/>
      <c r="H48" s="601"/>
      <c r="L48" s="218"/>
    </row>
    <row r="49" spans="2:47" s="217" customFormat="1" ht="12" customHeight="1">
      <c r="B49" s="218"/>
      <c r="C49" s="216" t="s">
        <v>1416</v>
      </c>
      <c r="L49" s="218"/>
    </row>
    <row r="50" spans="2:47" s="217" customFormat="1" ht="16.5" customHeight="1">
      <c r="B50" s="218"/>
      <c r="E50" s="598" t="str">
        <f>E9</f>
        <v>Oprava bytu MŠ Karásek</v>
      </c>
      <c r="F50" s="599"/>
      <c r="G50" s="599"/>
      <c r="H50" s="599"/>
      <c r="L50" s="218"/>
    </row>
    <row r="51" spans="2:47" s="217" customFormat="1" ht="6.95" customHeight="1">
      <c r="B51" s="218"/>
      <c r="L51" s="218"/>
    </row>
    <row r="52" spans="2:47" s="217" customFormat="1" ht="12" customHeight="1">
      <c r="B52" s="218"/>
      <c r="C52" s="216" t="s">
        <v>493</v>
      </c>
      <c r="F52" s="210" t="str">
        <f>F12</f>
        <v>Praha 4, Karasova ulice 1829/14</v>
      </c>
      <c r="I52" s="216" t="s">
        <v>495</v>
      </c>
      <c r="J52" s="219" t="str">
        <f>IF(J12="","",J12)</f>
        <v>18. 6. 2024</v>
      </c>
      <c r="L52" s="218"/>
    </row>
    <row r="53" spans="2:47" s="217" customFormat="1" ht="6.95" customHeight="1">
      <c r="B53" s="218"/>
      <c r="L53" s="218"/>
    </row>
    <row r="54" spans="2:47" s="217" customFormat="1" ht="24.95" customHeight="1">
      <c r="B54" s="218"/>
      <c r="C54" s="216" t="s">
        <v>496</v>
      </c>
      <c r="F54" s="210" t="str">
        <f>E15</f>
        <v>Ing.arch. Michala Dvořáková</v>
      </c>
      <c r="I54" s="216" t="s">
        <v>1392</v>
      </c>
      <c r="J54" s="222" t="str">
        <f>E21</f>
        <v>KLIMATIK spol. s .r.o., Č.Budějovice</v>
      </c>
      <c r="L54" s="218"/>
    </row>
    <row r="55" spans="2:47" s="217" customFormat="1" ht="13.7" customHeight="1">
      <c r="B55" s="218"/>
      <c r="C55" s="216" t="s">
        <v>500</v>
      </c>
      <c r="F55" s="210" t="str">
        <f>IF(E18="","",E18)</f>
        <v xml:space="preserve"> </v>
      </c>
      <c r="I55" s="216" t="s">
        <v>502</v>
      </c>
      <c r="J55" s="222" t="str">
        <f>E24</f>
        <v xml:space="preserve"> </v>
      </c>
      <c r="L55" s="218"/>
    </row>
    <row r="56" spans="2:47" s="217" customFormat="1" ht="10.35" customHeight="1">
      <c r="B56" s="218"/>
      <c r="L56" s="218"/>
    </row>
    <row r="57" spans="2:47" s="217" customFormat="1" ht="29.25" customHeight="1">
      <c r="B57" s="218"/>
      <c r="C57" s="240" t="s">
        <v>514</v>
      </c>
      <c r="D57" s="229"/>
      <c r="E57" s="229"/>
      <c r="F57" s="229"/>
      <c r="G57" s="229"/>
      <c r="H57" s="229"/>
      <c r="I57" s="229"/>
      <c r="J57" s="241" t="s">
        <v>515</v>
      </c>
      <c r="K57" s="229"/>
      <c r="L57" s="218"/>
    </row>
    <row r="58" spans="2:47" s="217" customFormat="1" ht="10.35" customHeight="1">
      <c r="B58" s="218"/>
      <c r="L58" s="218"/>
    </row>
    <row r="59" spans="2:47" s="217" customFormat="1" ht="22.9" customHeight="1">
      <c r="B59" s="218"/>
      <c r="C59" s="242" t="s">
        <v>516</v>
      </c>
      <c r="J59" s="225">
        <f>J84</f>
        <v>0</v>
      </c>
      <c r="L59" s="218"/>
      <c r="AU59" s="210" t="s">
        <v>517</v>
      </c>
    </row>
    <row r="60" spans="2:47" s="244" customFormat="1" ht="24.95" customHeight="1">
      <c r="B60" s="243"/>
      <c r="D60" s="245" t="s">
        <v>518</v>
      </c>
      <c r="E60" s="246"/>
      <c r="F60" s="246"/>
      <c r="G60" s="246"/>
      <c r="H60" s="246"/>
      <c r="I60" s="246"/>
      <c r="J60" s="247">
        <f>J85</f>
        <v>0</v>
      </c>
      <c r="L60" s="243"/>
    </row>
    <row r="61" spans="2:47" s="249" customFormat="1" ht="19.899999999999999" customHeight="1">
      <c r="B61" s="248"/>
      <c r="D61" s="250" t="s">
        <v>519</v>
      </c>
      <c r="E61" s="251"/>
      <c r="F61" s="251"/>
      <c r="G61" s="251"/>
      <c r="H61" s="251"/>
      <c r="I61" s="251"/>
      <c r="J61" s="252">
        <f>J86</f>
        <v>0</v>
      </c>
      <c r="L61" s="248"/>
    </row>
    <row r="62" spans="2:47" s="249" customFormat="1" ht="19.899999999999999" customHeight="1">
      <c r="B62" s="248"/>
      <c r="D62" s="250" t="s">
        <v>520</v>
      </c>
      <c r="E62" s="251"/>
      <c r="F62" s="251"/>
      <c r="G62" s="251"/>
      <c r="H62" s="251"/>
      <c r="I62" s="251"/>
      <c r="J62" s="252">
        <f>J112</f>
        <v>0</v>
      </c>
      <c r="L62" s="248"/>
    </row>
    <row r="63" spans="2:47" s="249" customFormat="1" ht="19.899999999999999" customHeight="1">
      <c r="B63" s="248"/>
      <c r="D63" s="250" t="s">
        <v>521</v>
      </c>
      <c r="E63" s="251"/>
      <c r="F63" s="251"/>
      <c r="G63" s="251"/>
      <c r="H63" s="251"/>
      <c r="I63" s="251"/>
      <c r="J63" s="252">
        <f>J157</f>
        <v>0</v>
      </c>
      <c r="L63" s="248"/>
    </row>
    <row r="64" spans="2:47" s="249" customFormat="1" ht="19.899999999999999" customHeight="1">
      <c r="B64" s="248"/>
      <c r="D64" s="250" t="s">
        <v>522</v>
      </c>
      <c r="E64" s="251"/>
      <c r="F64" s="251"/>
      <c r="G64" s="251"/>
      <c r="H64" s="251"/>
      <c r="I64" s="251"/>
      <c r="J64" s="252">
        <f>J189</f>
        <v>0</v>
      </c>
      <c r="L64" s="248"/>
    </row>
    <row r="65" spans="2:12" s="217" customFormat="1" ht="21.75" customHeight="1">
      <c r="B65" s="218"/>
      <c r="L65" s="218"/>
    </row>
    <row r="66" spans="2:12" s="217" customFormat="1" ht="6.95" customHeight="1">
      <c r="B66" s="236"/>
      <c r="C66" s="237"/>
      <c r="D66" s="237"/>
      <c r="E66" s="237"/>
      <c r="F66" s="237"/>
      <c r="G66" s="237"/>
      <c r="H66" s="237"/>
      <c r="I66" s="237"/>
      <c r="J66" s="237"/>
      <c r="K66" s="237"/>
      <c r="L66" s="218"/>
    </row>
    <row r="70" spans="2:12" s="217" customFormat="1" ht="6.95" customHeight="1">
      <c r="B70" s="238"/>
      <c r="C70" s="239"/>
      <c r="D70" s="239"/>
      <c r="E70" s="239"/>
      <c r="F70" s="239"/>
      <c r="G70" s="239"/>
      <c r="H70" s="239"/>
      <c r="I70" s="239"/>
      <c r="J70" s="239"/>
      <c r="K70" s="239"/>
      <c r="L70" s="218"/>
    </row>
    <row r="71" spans="2:12" s="217" customFormat="1" ht="24.95" customHeight="1">
      <c r="B71" s="218"/>
      <c r="C71" s="214" t="s">
        <v>523</v>
      </c>
      <c r="L71" s="218"/>
    </row>
    <row r="72" spans="2:12" s="217" customFormat="1" ht="6.95" customHeight="1">
      <c r="B72" s="218"/>
      <c r="L72" s="218"/>
    </row>
    <row r="73" spans="2:12" s="217" customFormat="1" ht="12" customHeight="1">
      <c r="B73" s="218"/>
      <c r="C73" s="216" t="s">
        <v>1395</v>
      </c>
      <c r="L73" s="218"/>
    </row>
    <row r="74" spans="2:12" s="217" customFormat="1" ht="16.5" customHeight="1">
      <c r="B74" s="218"/>
      <c r="E74" s="600" t="str">
        <f>E7</f>
        <v>Oprava bytu MŠ Karásek</v>
      </c>
      <c r="F74" s="601"/>
      <c r="G74" s="601"/>
      <c r="H74" s="601"/>
      <c r="L74" s="218"/>
    </row>
    <row r="75" spans="2:12" s="217" customFormat="1" ht="12" customHeight="1">
      <c r="B75" s="218"/>
      <c r="C75" s="216" t="s">
        <v>1416</v>
      </c>
      <c r="L75" s="218"/>
    </row>
    <row r="76" spans="2:12" s="217" customFormat="1" ht="16.5" customHeight="1">
      <c r="B76" s="218"/>
      <c r="E76" s="598" t="str">
        <f>E9</f>
        <v>Oprava bytu MŠ Karásek</v>
      </c>
      <c r="F76" s="599"/>
      <c r="G76" s="599"/>
      <c r="H76" s="599"/>
      <c r="L76" s="218"/>
    </row>
    <row r="77" spans="2:12" s="217" customFormat="1" ht="6.95" customHeight="1">
      <c r="B77" s="218"/>
      <c r="L77" s="218"/>
    </row>
    <row r="78" spans="2:12" s="217" customFormat="1" ht="12" customHeight="1">
      <c r="B78" s="218"/>
      <c r="C78" s="216" t="s">
        <v>493</v>
      </c>
      <c r="F78" s="210" t="str">
        <f>F12</f>
        <v>Praha 4, Karasova ulice 1829/14</v>
      </c>
      <c r="I78" s="216" t="s">
        <v>495</v>
      </c>
      <c r="J78" s="219" t="str">
        <f>IF(J12="","",J12)</f>
        <v>18. 6. 2024</v>
      </c>
      <c r="L78" s="218"/>
    </row>
    <row r="79" spans="2:12" s="217" customFormat="1" ht="6.95" customHeight="1">
      <c r="B79" s="218"/>
      <c r="L79" s="218"/>
    </row>
    <row r="80" spans="2:12" s="217" customFormat="1" ht="24.95" customHeight="1">
      <c r="B80" s="218"/>
      <c r="C80" s="216" t="s">
        <v>496</v>
      </c>
      <c r="F80" s="210" t="str">
        <f>E15</f>
        <v>Ing.arch. Michala Dvořáková</v>
      </c>
      <c r="I80" s="216" t="s">
        <v>1392</v>
      </c>
      <c r="J80" s="222" t="str">
        <f>E21</f>
        <v>KLIMATIK spol. s .r.o., Č.Budějovice</v>
      </c>
      <c r="L80" s="218"/>
    </row>
    <row r="81" spans="2:65" s="217" customFormat="1" ht="13.7" customHeight="1">
      <c r="B81" s="218"/>
      <c r="C81" s="216" t="s">
        <v>500</v>
      </c>
      <c r="F81" s="210" t="str">
        <f>IF(E18="","",E18)</f>
        <v xml:space="preserve"> </v>
      </c>
      <c r="I81" s="216" t="s">
        <v>502</v>
      </c>
      <c r="J81" s="222" t="str">
        <f>E24</f>
        <v xml:space="preserve"> </v>
      </c>
      <c r="L81" s="218"/>
    </row>
    <row r="82" spans="2:65" s="217" customFormat="1" ht="10.35" customHeight="1">
      <c r="B82" s="218"/>
      <c r="L82" s="218"/>
    </row>
    <row r="83" spans="2:65" s="261" customFormat="1" ht="29.25" customHeight="1">
      <c r="B83" s="253"/>
      <c r="C83" s="254" t="s">
        <v>524</v>
      </c>
      <c r="D83" s="255" t="s">
        <v>525</v>
      </c>
      <c r="E83" s="255" t="s">
        <v>526</v>
      </c>
      <c r="F83" s="255" t="s">
        <v>527</v>
      </c>
      <c r="G83" s="255" t="s">
        <v>1474</v>
      </c>
      <c r="H83" s="255" t="s">
        <v>1475</v>
      </c>
      <c r="I83" s="255" t="s">
        <v>528</v>
      </c>
      <c r="J83" s="256" t="s">
        <v>515</v>
      </c>
      <c r="K83" s="257" t="s">
        <v>529</v>
      </c>
      <c r="L83" s="253"/>
      <c r="M83" s="258" t="s">
        <v>491</v>
      </c>
      <c r="N83" s="259" t="s">
        <v>1479</v>
      </c>
      <c r="O83" s="259" t="s">
        <v>530</v>
      </c>
      <c r="P83" s="259" t="s">
        <v>531</v>
      </c>
      <c r="Q83" s="259" t="s">
        <v>532</v>
      </c>
      <c r="R83" s="259" t="s">
        <v>533</v>
      </c>
      <c r="S83" s="259" t="s">
        <v>534</v>
      </c>
      <c r="T83" s="260" t="s">
        <v>535</v>
      </c>
    </row>
    <row r="84" spans="2:65" s="217" customFormat="1" ht="22.9" customHeight="1">
      <c r="B84" s="218"/>
      <c r="C84" s="242" t="s">
        <v>536</v>
      </c>
      <c r="J84" s="262">
        <f>BK84</f>
        <v>0</v>
      </c>
      <c r="L84" s="218"/>
      <c r="M84" s="263"/>
      <c r="N84" s="223"/>
      <c r="O84" s="223"/>
      <c r="P84" s="264">
        <f>P85</f>
        <v>122.347432</v>
      </c>
      <c r="Q84" s="223"/>
      <c r="R84" s="264">
        <f>R85</f>
        <v>0.30151</v>
      </c>
      <c r="S84" s="223"/>
      <c r="T84" s="265">
        <f>T85</f>
        <v>0.21407999999999999</v>
      </c>
      <c r="AT84" s="210" t="s">
        <v>537</v>
      </c>
      <c r="AU84" s="210" t="s">
        <v>517</v>
      </c>
      <c r="BK84" s="266">
        <f>BK85</f>
        <v>0</v>
      </c>
    </row>
    <row r="85" spans="2:65" s="268" customFormat="1" ht="25.9" customHeight="1">
      <c r="B85" s="267"/>
      <c r="D85" s="269" t="s">
        <v>537</v>
      </c>
      <c r="E85" s="270" t="s">
        <v>1398</v>
      </c>
      <c r="F85" s="270" t="s">
        <v>538</v>
      </c>
      <c r="J85" s="271">
        <f>BK85</f>
        <v>0</v>
      </c>
      <c r="L85" s="267"/>
      <c r="M85" s="272"/>
      <c r="N85" s="273"/>
      <c r="O85" s="273"/>
      <c r="P85" s="274">
        <f>P86+P112+P157+P189</f>
        <v>122.347432</v>
      </c>
      <c r="Q85" s="273"/>
      <c r="R85" s="274">
        <f>R86+R112+R157+R189</f>
        <v>0.30151</v>
      </c>
      <c r="S85" s="273"/>
      <c r="T85" s="275">
        <f>T86+T112+T157+T189</f>
        <v>0.21407999999999999</v>
      </c>
      <c r="AR85" s="269" t="s">
        <v>486</v>
      </c>
      <c r="AT85" s="276" t="s">
        <v>537</v>
      </c>
      <c r="AU85" s="276" t="s">
        <v>539</v>
      </c>
      <c r="AY85" s="269" t="s">
        <v>540</v>
      </c>
      <c r="BK85" s="277">
        <f>BK86+BK112+BK157+BK189</f>
        <v>0</v>
      </c>
    </row>
    <row r="86" spans="2:65" s="268" customFormat="1" ht="22.9" customHeight="1">
      <c r="B86" s="267"/>
      <c r="D86" s="269" t="s">
        <v>537</v>
      </c>
      <c r="E86" s="278" t="s">
        <v>541</v>
      </c>
      <c r="F86" s="278" t="s">
        <v>542</v>
      </c>
      <c r="J86" s="279">
        <f>BK86</f>
        <v>0</v>
      </c>
      <c r="L86" s="267"/>
      <c r="M86" s="272"/>
      <c r="N86" s="273"/>
      <c r="O86" s="273"/>
      <c r="P86" s="274">
        <f>SUM(P87:P111)</f>
        <v>35.449897999999997</v>
      </c>
      <c r="Q86" s="273"/>
      <c r="R86" s="274">
        <f>SUM(R87:R111)</f>
        <v>5.7719999999999994E-2</v>
      </c>
      <c r="S86" s="273"/>
      <c r="T86" s="275">
        <f>SUM(T87:T111)</f>
        <v>0.10753999999999998</v>
      </c>
      <c r="AR86" s="269" t="s">
        <v>486</v>
      </c>
      <c r="AT86" s="276" t="s">
        <v>537</v>
      </c>
      <c r="AU86" s="276" t="s">
        <v>23</v>
      </c>
      <c r="AY86" s="269" t="s">
        <v>540</v>
      </c>
      <c r="BK86" s="277">
        <f>SUM(BK87:BK111)</f>
        <v>0</v>
      </c>
    </row>
    <row r="87" spans="2:65" s="217" customFormat="1" ht="16.5" customHeight="1">
      <c r="B87" s="280"/>
      <c r="C87" s="281" t="s">
        <v>23</v>
      </c>
      <c r="D87" s="281" t="s">
        <v>543</v>
      </c>
      <c r="E87" s="282" t="s">
        <v>544</v>
      </c>
      <c r="F87" s="283" t="s">
        <v>545</v>
      </c>
      <c r="G87" s="284" t="s">
        <v>1497</v>
      </c>
      <c r="H87" s="285">
        <v>6</v>
      </c>
      <c r="I87" s="477"/>
      <c r="J87" s="286">
        <f t="shared" ref="J87:J94" si="0">ROUND(I87*H87,2)</f>
        <v>0</v>
      </c>
      <c r="K87" s="283" t="s">
        <v>546</v>
      </c>
      <c r="L87" s="218"/>
      <c r="M87" s="287" t="s">
        <v>491</v>
      </c>
      <c r="N87" s="288" t="s">
        <v>508</v>
      </c>
      <c r="O87" s="289">
        <v>0.41199999999999998</v>
      </c>
      <c r="P87" s="289">
        <f t="shared" ref="P87:P94" si="1">O87*H87</f>
        <v>2.472</v>
      </c>
      <c r="Q87" s="289">
        <v>5.8E-4</v>
      </c>
      <c r="R87" s="289">
        <f t="shared" ref="R87:R94" si="2">Q87*H87</f>
        <v>3.48E-3</v>
      </c>
      <c r="S87" s="289">
        <v>4.2000000000000002E-4</v>
      </c>
      <c r="T87" s="290">
        <f t="shared" ref="T87:T94" si="3">S87*H87</f>
        <v>2.5200000000000001E-3</v>
      </c>
      <c r="AR87" s="210" t="s">
        <v>547</v>
      </c>
      <c r="AT87" s="210" t="s">
        <v>543</v>
      </c>
      <c r="AU87" s="210" t="s">
        <v>486</v>
      </c>
      <c r="AY87" s="210" t="s">
        <v>540</v>
      </c>
      <c r="BE87" s="291">
        <f t="shared" ref="BE87:BE94" si="4">IF(N87="základní",J87,0)</f>
        <v>0</v>
      </c>
      <c r="BF87" s="291">
        <f t="shared" ref="BF87:BF94" si="5">IF(N87="snížená",J87,0)</f>
        <v>0</v>
      </c>
      <c r="BG87" s="291">
        <f t="shared" ref="BG87:BG94" si="6">IF(N87="zákl. přenesená",J87,0)</f>
        <v>0</v>
      </c>
      <c r="BH87" s="291">
        <f t="shared" ref="BH87:BH94" si="7">IF(N87="sníž. přenesená",J87,0)</f>
        <v>0</v>
      </c>
      <c r="BI87" s="291">
        <f t="shared" ref="BI87:BI94" si="8">IF(N87="nulová",J87,0)</f>
        <v>0</v>
      </c>
      <c r="BJ87" s="210" t="s">
        <v>23</v>
      </c>
      <c r="BK87" s="291">
        <f t="shared" ref="BK87:BK94" si="9">ROUND(I87*H87,2)</f>
        <v>0</v>
      </c>
      <c r="BL87" s="210" t="s">
        <v>547</v>
      </c>
      <c r="BM87" s="210" t="s">
        <v>548</v>
      </c>
    </row>
    <row r="88" spans="2:65" s="217" customFormat="1" ht="16.5" customHeight="1">
      <c r="B88" s="280"/>
      <c r="C88" s="281" t="s">
        <v>486</v>
      </c>
      <c r="D88" s="281" t="s">
        <v>543</v>
      </c>
      <c r="E88" s="282" t="s">
        <v>549</v>
      </c>
      <c r="F88" s="283" t="s">
        <v>550</v>
      </c>
      <c r="G88" s="284" t="s">
        <v>1548</v>
      </c>
      <c r="H88" s="285">
        <v>6</v>
      </c>
      <c r="I88" s="477"/>
      <c r="J88" s="286">
        <f t="shared" si="0"/>
        <v>0</v>
      </c>
      <c r="K88" s="283" t="s">
        <v>546</v>
      </c>
      <c r="L88" s="218"/>
      <c r="M88" s="287" t="s">
        <v>491</v>
      </c>
      <c r="N88" s="288" t="s">
        <v>508</v>
      </c>
      <c r="O88" s="289">
        <v>0.41299999999999998</v>
      </c>
      <c r="P88" s="289">
        <f t="shared" si="1"/>
        <v>2.4779999999999998</v>
      </c>
      <c r="Q88" s="289">
        <v>0</v>
      </c>
      <c r="R88" s="289">
        <f t="shared" si="2"/>
        <v>0</v>
      </c>
      <c r="S88" s="289">
        <v>1.4919999999999999E-2</v>
      </c>
      <c r="T88" s="290">
        <f t="shared" si="3"/>
        <v>8.9519999999999988E-2</v>
      </c>
      <c r="AR88" s="210" t="s">
        <v>547</v>
      </c>
      <c r="AT88" s="210" t="s">
        <v>543</v>
      </c>
      <c r="AU88" s="210" t="s">
        <v>486</v>
      </c>
      <c r="AY88" s="210" t="s">
        <v>540</v>
      </c>
      <c r="BE88" s="291">
        <f t="shared" si="4"/>
        <v>0</v>
      </c>
      <c r="BF88" s="291">
        <f t="shared" si="5"/>
        <v>0</v>
      </c>
      <c r="BG88" s="291">
        <f t="shared" si="6"/>
        <v>0</v>
      </c>
      <c r="BH88" s="291">
        <f t="shared" si="7"/>
        <v>0</v>
      </c>
      <c r="BI88" s="291">
        <f t="shared" si="8"/>
        <v>0</v>
      </c>
      <c r="BJ88" s="210" t="s">
        <v>23</v>
      </c>
      <c r="BK88" s="291">
        <f t="shared" si="9"/>
        <v>0</v>
      </c>
      <c r="BL88" s="210" t="s">
        <v>547</v>
      </c>
      <c r="BM88" s="210" t="s">
        <v>551</v>
      </c>
    </row>
    <row r="89" spans="2:65" s="217" customFormat="1" ht="16.5" customHeight="1">
      <c r="B89" s="280"/>
      <c r="C89" s="281" t="s">
        <v>1425</v>
      </c>
      <c r="D89" s="281" t="s">
        <v>543</v>
      </c>
      <c r="E89" s="282" t="s">
        <v>552</v>
      </c>
      <c r="F89" s="283" t="s">
        <v>553</v>
      </c>
      <c r="G89" s="284" t="s">
        <v>1497</v>
      </c>
      <c r="H89" s="285">
        <v>2</v>
      </c>
      <c r="I89" s="477"/>
      <c r="J89" s="286">
        <f t="shared" si="0"/>
        <v>0</v>
      </c>
      <c r="K89" s="283" t="s">
        <v>546</v>
      </c>
      <c r="L89" s="218"/>
      <c r="M89" s="287" t="s">
        <v>491</v>
      </c>
      <c r="N89" s="288" t="s">
        <v>508</v>
      </c>
      <c r="O89" s="289">
        <v>3.379</v>
      </c>
      <c r="P89" s="289">
        <f t="shared" si="1"/>
        <v>6.758</v>
      </c>
      <c r="Q89" s="289">
        <v>1.6320000000000001E-2</v>
      </c>
      <c r="R89" s="289">
        <f t="shared" si="2"/>
        <v>3.2640000000000002E-2</v>
      </c>
      <c r="S89" s="289">
        <v>0</v>
      </c>
      <c r="T89" s="290">
        <f t="shared" si="3"/>
        <v>0</v>
      </c>
      <c r="AR89" s="210" t="s">
        <v>547</v>
      </c>
      <c r="AT89" s="210" t="s">
        <v>543</v>
      </c>
      <c r="AU89" s="210" t="s">
        <v>486</v>
      </c>
      <c r="AY89" s="210" t="s">
        <v>540</v>
      </c>
      <c r="BE89" s="291">
        <f t="shared" si="4"/>
        <v>0</v>
      </c>
      <c r="BF89" s="291">
        <f t="shared" si="5"/>
        <v>0</v>
      </c>
      <c r="BG89" s="291">
        <f t="shared" si="6"/>
        <v>0</v>
      </c>
      <c r="BH89" s="291">
        <f t="shared" si="7"/>
        <v>0</v>
      </c>
      <c r="BI89" s="291">
        <f t="shared" si="8"/>
        <v>0</v>
      </c>
      <c r="BJ89" s="210" t="s">
        <v>23</v>
      </c>
      <c r="BK89" s="291">
        <f t="shared" si="9"/>
        <v>0</v>
      </c>
      <c r="BL89" s="210" t="s">
        <v>547</v>
      </c>
      <c r="BM89" s="210" t="s">
        <v>554</v>
      </c>
    </row>
    <row r="90" spans="2:65" s="217" customFormat="1" ht="16.5" customHeight="1">
      <c r="B90" s="280"/>
      <c r="C90" s="281" t="s">
        <v>32</v>
      </c>
      <c r="D90" s="281" t="s">
        <v>543</v>
      </c>
      <c r="E90" s="282" t="s">
        <v>555</v>
      </c>
      <c r="F90" s="283" t="s">
        <v>556</v>
      </c>
      <c r="G90" s="284" t="s">
        <v>1497</v>
      </c>
      <c r="H90" s="285">
        <v>2</v>
      </c>
      <c r="I90" s="477"/>
      <c r="J90" s="286">
        <f t="shared" si="0"/>
        <v>0</v>
      </c>
      <c r="K90" s="283" t="s">
        <v>546</v>
      </c>
      <c r="L90" s="218"/>
      <c r="M90" s="287" t="s">
        <v>491</v>
      </c>
      <c r="N90" s="288" t="s">
        <v>508</v>
      </c>
      <c r="O90" s="289">
        <v>0.99199999999999999</v>
      </c>
      <c r="P90" s="289">
        <f t="shared" si="1"/>
        <v>1.984</v>
      </c>
      <c r="Q90" s="289">
        <v>2.0200000000000001E-3</v>
      </c>
      <c r="R90" s="289">
        <f t="shared" si="2"/>
        <v>4.0400000000000002E-3</v>
      </c>
      <c r="S90" s="289">
        <v>0</v>
      </c>
      <c r="T90" s="290">
        <f t="shared" si="3"/>
        <v>0</v>
      </c>
      <c r="AR90" s="210" t="s">
        <v>547</v>
      </c>
      <c r="AT90" s="210" t="s">
        <v>543</v>
      </c>
      <c r="AU90" s="210" t="s">
        <v>486</v>
      </c>
      <c r="AY90" s="210" t="s">
        <v>540</v>
      </c>
      <c r="BE90" s="291">
        <f t="shared" si="4"/>
        <v>0</v>
      </c>
      <c r="BF90" s="291">
        <f t="shared" si="5"/>
        <v>0</v>
      </c>
      <c r="BG90" s="291">
        <f t="shared" si="6"/>
        <v>0</v>
      </c>
      <c r="BH90" s="291">
        <f t="shared" si="7"/>
        <v>0</v>
      </c>
      <c r="BI90" s="291">
        <f t="shared" si="8"/>
        <v>0</v>
      </c>
      <c r="BJ90" s="210" t="s">
        <v>23</v>
      </c>
      <c r="BK90" s="291">
        <f t="shared" si="9"/>
        <v>0</v>
      </c>
      <c r="BL90" s="210" t="s">
        <v>547</v>
      </c>
      <c r="BM90" s="210" t="s">
        <v>557</v>
      </c>
    </row>
    <row r="91" spans="2:65" s="217" customFormat="1" ht="16.5" customHeight="1">
      <c r="B91" s="280"/>
      <c r="C91" s="281" t="s">
        <v>558</v>
      </c>
      <c r="D91" s="281" t="s">
        <v>543</v>
      </c>
      <c r="E91" s="282" t="s">
        <v>559</v>
      </c>
      <c r="F91" s="283" t="s">
        <v>560</v>
      </c>
      <c r="G91" s="284" t="s">
        <v>1497</v>
      </c>
      <c r="H91" s="285">
        <v>2</v>
      </c>
      <c r="I91" s="477"/>
      <c r="J91" s="286">
        <f t="shared" si="0"/>
        <v>0</v>
      </c>
      <c r="K91" s="283" t="s">
        <v>546</v>
      </c>
      <c r="L91" s="218"/>
      <c r="M91" s="287" t="s">
        <v>491</v>
      </c>
      <c r="N91" s="288" t="s">
        <v>508</v>
      </c>
      <c r="O91" s="289">
        <v>0.20599999999999999</v>
      </c>
      <c r="P91" s="289">
        <f t="shared" si="1"/>
        <v>0.41199999999999998</v>
      </c>
      <c r="Q91" s="289">
        <v>0</v>
      </c>
      <c r="R91" s="289">
        <f t="shared" si="2"/>
        <v>0</v>
      </c>
      <c r="S91" s="289">
        <v>0</v>
      </c>
      <c r="T91" s="290">
        <f t="shared" si="3"/>
        <v>0</v>
      </c>
      <c r="AR91" s="210" t="s">
        <v>547</v>
      </c>
      <c r="AT91" s="210" t="s">
        <v>543</v>
      </c>
      <c r="AU91" s="210" t="s">
        <v>486</v>
      </c>
      <c r="AY91" s="210" t="s">
        <v>540</v>
      </c>
      <c r="BE91" s="291">
        <f t="shared" si="4"/>
        <v>0</v>
      </c>
      <c r="BF91" s="291">
        <f t="shared" si="5"/>
        <v>0</v>
      </c>
      <c r="BG91" s="291">
        <f t="shared" si="6"/>
        <v>0</v>
      </c>
      <c r="BH91" s="291">
        <f t="shared" si="7"/>
        <v>0</v>
      </c>
      <c r="BI91" s="291">
        <f t="shared" si="8"/>
        <v>0</v>
      </c>
      <c r="BJ91" s="210" t="s">
        <v>23</v>
      </c>
      <c r="BK91" s="291">
        <f t="shared" si="9"/>
        <v>0</v>
      </c>
      <c r="BL91" s="210" t="s">
        <v>547</v>
      </c>
      <c r="BM91" s="210" t="s">
        <v>561</v>
      </c>
    </row>
    <row r="92" spans="2:65" s="217" customFormat="1" ht="16.5" customHeight="1">
      <c r="B92" s="280"/>
      <c r="C92" s="281" t="s">
        <v>562</v>
      </c>
      <c r="D92" s="281" t="s">
        <v>543</v>
      </c>
      <c r="E92" s="282" t="s">
        <v>563</v>
      </c>
      <c r="F92" s="283" t="s">
        <v>564</v>
      </c>
      <c r="G92" s="284" t="s">
        <v>1548</v>
      </c>
      <c r="H92" s="285">
        <v>3</v>
      </c>
      <c r="I92" s="477"/>
      <c r="J92" s="286">
        <f t="shared" si="0"/>
        <v>0</v>
      </c>
      <c r="K92" s="283" t="s">
        <v>546</v>
      </c>
      <c r="L92" s="218"/>
      <c r="M92" s="287" t="s">
        <v>491</v>
      </c>
      <c r="N92" s="288" t="s">
        <v>508</v>
      </c>
      <c r="O92" s="289">
        <v>0.76900000000000002</v>
      </c>
      <c r="P92" s="289">
        <f t="shared" si="1"/>
        <v>2.3069999999999999</v>
      </c>
      <c r="Q92" s="289">
        <v>1.1000000000000001E-3</v>
      </c>
      <c r="R92" s="289">
        <f t="shared" si="2"/>
        <v>3.3E-3</v>
      </c>
      <c r="S92" s="289">
        <v>0</v>
      </c>
      <c r="T92" s="290">
        <f t="shared" si="3"/>
        <v>0</v>
      </c>
      <c r="AR92" s="210" t="s">
        <v>547</v>
      </c>
      <c r="AT92" s="210" t="s">
        <v>543</v>
      </c>
      <c r="AU92" s="210" t="s">
        <v>486</v>
      </c>
      <c r="AY92" s="210" t="s">
        <v>540</v>
      </c>
      <c r="BE92" s="291">
        <f t="shared" si="4"/>
        <v>0</v>
      </c>
      <c r="BF92" s="291">
        <f t="shared" si="5"/>
        <v>0</v>
      </c>
      <c r="BG92" s="291">
        <f t="shared" si="6"/>
        <v>0</v>
      </c>
      <c r="BH92" s="291">
        <f t="shared" si="7"/>
        <v>0</v>
      </c>
      <c r="BI92" s="291">
        <f t="shared" si="8"/>
        <v>0</v>
      </c>
      <c r="BJ92" s="210" t="s">
        <v>23</v>
      </c>
      <c r="BK92" s="291">
        <f t="shared" si="9"/>
        <v>0</v>
      </c>
      <c r="BL92" s="210" t="s">
        <v>547</v>
      </c>
      <c r="BM92" s="210" t="s">
        <v>565</v>
      </c>
    </row>
    <row r="93" spans="2:65" s="217" customFormat="1" ht="16.5" customHeight="1">
      <c r="B93" s="280"/>
      <c r="C93" s="281" t="s">
        <v>566</v>
      </c>
      <c r="D93" s="281" t="s">
        <v>543</v>
      </c>
      <c r="E93" s="282" t="s">
        <v>567</v>
      </c>
      <c r="F93" s="283" t="s">
        <v>568</v>
      </c>
      <c r="G93" s="284" t="s">
        <v>1548</v>
      </c>
      <c r="H93" s="285">
        <v>4</v>
      </c>
      <c r="I93" s="477"/>
      <c r="J93" s="286">
        <f t="shared" si="0"/>
        <v>0</v>
      </c>
      <c r="K93" s="283" t="s">
        <v>546</v>
      </c>
      <c r="L93" s="218"/>
      <c r="M93" s="287" t="s">
        <v>491</v>
      </c>
      <c r="N93" s="288" t="s">
        <v>508</v>
      </c>
      <c r="O93" s="289">
        <v>0.82699999999999996</v>
      </c>
      <c r="P93" s="289">
        <f t="shared" si="1"/>
        <v>3.3079999999999998</v>
      </c>
      <c r="Q93" s="289">
        <v>1.2099999999999999E-3</v>
      </c>
      <c r="R93" s="289">
        <f t="shared" si="2"/>
        <v>4.8399999999999997E-3</v>
      </c>
      <c r="S93" s="289">
        <v>0</v>
      </c>
      <c r="T93" s="290">
        <f t="shared" si="3"/>
        <v>0</v>
      </c>
      <c r="AR93" s="210" t="s">
        <v>547</v>
      </c>
      <c r="AT93" s="210" t="s">
        <v>543</v>
      </c>
      <c r="AU93" s="210" t="s">
        <v>486</v>
      </c>
      <c r="AY93" s="210" t="s">
        <v>540</v>
      </c>
      <c r="BE93" s="291">
        <f t="shared" si="4"/>
        <v>0</v>
      </c>
      <c r="BF93" s="291">
        <f t="shared" si="5"/>
        <v>0</v>
      </c>
      <c r="BG93" s="291">
        <f t="shared" si="6"/>
        <v>0</v>
      </c>
      <c r="BH93" s="291">
        <f t="shared" si="7"/>
        <v>0</v>
      </c>
      <c r="BI93" s="291">
        <f t="shared" si="8"/>
        <v>0</v>
      </c>
      <c r="BJ93" s="210" t="s">
        <v>23</v>
      </c>
      <c r="BK93" s="291">
        <f t="shared" si="9"/>
        <v>0</v>
      </c>
      <c r="BL93" s="210" t="s">
        <v>547</v>
      </c>
      <c r="BM93" s="210" t="s">
        <v>569</v>
      </c>
    </row>
    <row r="94" spans="2:65" s="217" customFormat="1" ht="16.5" customHeight="1">
      <c r="B94" s="280"/>
      <c r="C94" s="281" t="s">
        <v>570</v>
      </c>
      <c r="D94" s="281" t="s">
        <v>543</v>
      </c>
      <c r="E94" s="282" t="s">
        <v>571</v>
      </c>
      <c r="F94" s="283" t="s">
        <v>574</v>
      </c>
      <c r="G94" s="284" t="s">
        <v>1548</v>
      </c>
      <c r="H94" s="285">
        <v>10</v>
      </c>
      <c r="I94" s="477"/>
      <c r="J94" s="286">
        <f t="shared" si="0"/>
        <v>0</v>
      </c>
      <c r="K94" s="283" t="s">
        <v>546</v>
      </c>
      <c r="L94" s="218"/>
      <c r="M94" s="287" t="s">
        <v>491</v>
      </c>
      <c r="N94" s="288" t="s">
        <v>508</v>
      </c>
      <c r="O94" s="289">
        <v>0.65900000000000003</v>
      </c>
      <c r="P94" s="289">
        <f t="shared" si="1"/>
        <v>6.59</v>
      </c>
      <c r="Q94" s="289">
        <v>2.9E-4</v>
      </c>
      <c r="R94" s="289">
        <f t="shared" si="2"/>
        <v>2.8999999999999998E-3</v>
      </c>
      <c r="S94" s="289">
        <v>0</v>
      </c>
      <c r="T94" s="290">
        <f t="shared" si="3"/>
        <v>0</v>
      </c>
      <c r="AR94" s="210" t="s">
        <v>547</v>
      </c>
      <c r="AT94" s="210" t="s">
        <v>543</v>
      </c>
      <c r="AU94" s="210" t="s">
        <v>486</v>
      </c>
      <c r="AY94" s="210" t="s">
        <v>540</v>
      </c>
      <c r="BE94" s="291">
        <f t="shared" si="4"/>
        <v>0</v>
      </c>
      <c r="BF94" s="291">
        <f t="shared" si="5"/>
        <v>0</v>
      </c>
      <c r="BG94" s="291">
        <f t="shared" si="6"/>
        <v>0</v>
      </c>
      <c r="BH94" s="291">
        <f t="shared" si="7"/>
        <v>0</v>
      </c>
      <c r="BI94" s="291">
        <f t="shared" si="8"/>
        <v>0</v>
      </c>
      <c r="BJ94" s="210" t="s">
        <v>23</v>
      </c>
      <c r="BK94" s="291">
        <f t="shared" si="9"/>
        <v>0</v>
      </c>
      <c r="BL94" s="210" t="s">
        <v>547</v>
      </c>
      <c r="BM94" s="210" t="s">
        <v>575</v>
      </c>
    </row>
    <row r="95" spans="2:65" s="293" customFormat="1">
      <c r="B95" s="292"/>
      <c r="D95" s="294" t="s">
        <v>1503</v>
      </c>
      <c r="E95" s="295" t="s">
        <v>491</v>
      </c>
      <c r="F95" s="296" t="s">
        <v>576</v>
      </c>
      <c r="H95" s="297">
        <v>10</v>
      </c>
      <c r="L95" s="292"/>
      <c r="M95" s="298"/>
      <c r="N95" s="299"/>
      <c r="O95" s="299"/>
      <c r="P95" s="299"/>
      <c r="Q95" s="299"/>
      <c r="R95" s="299"/>
      <c r="S95" s="299"/>
      <c r="T95" s="300"/>
      <c r="AT95" s="295" t="s">
        <v>1503</v>
      </c>
      <c r="AU95" s="295" t="s">
        <v>486</v>
      </c>
      <c r="AV95" s="293" t="s">
        <v>486</v>
      </c>
      <c r="AW95" s="293" t="s">
        <v>577</v>
      </c>
      <c r="AX95" s="293" t="s">
        <v>23</v>
      </c>
      <c r="AY95" s="295" t="s">
        <v>540</v>
      </c>
    </row>
    <row r="96" spans="2:65" s="217" customFormat="1" ht="16.5" customHeight="1">
      <c r="B96" s="280"/>
      <c r="C96" s="281" t="s">
        <v>578</v>
      </c>
      <c r="D96" s="281" t="s">
        <v>543</v>
      </c>
      <c r="E96" s="282" t="s">
        <v>579</v>
      </c>
      <c r="F96" s="283" t="s">
        <v>580</v>
      </c>
      <c r="G96" s="284" t="s">
        <v>1548</v>
      </c>
      <c r="H96" s="285">
        <v>3</v>
      </c>
      <c r="I96" s="477"/>
      <c r="J96" s="286">
        <f t="shared" ref="J96:J110" si="10">ROUND(I96*H96,2)</f>
        <v>0</v>
      </c>
      <c r="K96" s="283" t="s">
        <v>546</v>
      </c>
      <c r="L96" s="218"/>
      <c r="M96" s="287" t="s">
        <v>491</v>
      </c>
      <c r="N96" s="288" t="s">
        <v>508</v>
      </c>
      <c r="O96" s="289">
        <v>0.72799999999999998</v>
      </c>
      <c r="P96" s="289">
        <f t="shared" ref="P96:P110" si="11">O96*H96</f>
        <v>2.1840000000000002</v>
      </c>
      <c r="Q96" s="289">
        <v>3.5E-4</v>
      </c>
      <c r="R96" s="289">
        <f t="shared" ref="R96:R110" si="12">Q96*H96</f>
        <v>1.0499999999999999E-3</v>
      </c>
      <c r="S96" s="289">
        <v>0</v>
      </c>
      <c r="T96" s="290">
        <f t="shared" ref="T96:T110" si="13">S96*H96</f>
        <v>0</v>
      </c>
      <c r="AR96" s="210" t="s">
        <v>547</v>
      </c>
      <c r="AT96" s="210" t="s">
        <v>543</v>
      </c>
      <c r="AU96" s="210" t="s">
        <v>486</v>
      </c>
      <c r="AY96" s="210" t="s">
        <v>540</v>
      </c>
      <c r="BE96" s="291">
        <f t="shared" ref="BE96:BE110" si="14">IF(N96="základní",J96,0)</f>
        <v>0</v>
      </c>
      <c r="BF96" s="291">
        <f t="shared" ref="BF96:BF110" si="15">IF(N96="snížená",J96,0)</f>
        <v>0</v>
      </c>
      <c r="BG96" s="291">
        <f t="shared" ref="BG96:BG110" si="16">IF(N96="zákl. přenesená",J96,0)</f>
        <v>0</v>
      </c>
      <c r="BH96" s="291">
        <f t="shared" ref="BH96:BH110" si="17">IF(N96="sníž. přenesená",J96,0)</f>
        <v>0</v>
      </c>
      <c r="BI96" s="291">
        <f t="shared" ref="BI96:BI110" si="18">IF(N96="nulová",J96,0)</f>
        <v>0</v>
      </c>
      <c r="BJ96" s="210" t="s">
        <v>23</v>
      </c>
      <c r="BK96" s="291">
        <f t="shared" ref="BK96:BK110" si="19">ROUND(I96*H96,2)</f>
        <v>0</v>
      </c>
      <c r="BL96" s="210" t="s">
        <v>547</v>
      </c>
      <c r="BM96" s="210" t="s">
        <v>581</v>
      </c>
    </row>
    <row r="97" spans="2:65" s="217" customFormat="1" ht="16.5" customHeight="1">
      <c r="B97" s="280"/>
      <c r="C97" s="281" t="s">
        <v>582</v>
      </c>
      <c r="D97" s="281" t="s">
        <v>543</v>
      </c>
      <c r="E97" s="282" t="s">
        <v>583</v>
      </c>
      <c r="F97" s="283" t="s">
        <v>584</v>
      </c>
      <c r="G97" s="284" t="s">
        <v>1548</v>
      </c>
      <c r="H97" s="285">
        <v>2</v>
      </c>
      <c r="I97" s="477"/>
      <c r="J97" s="286">
        <f t="shared" si="10"/>
        <v>0</v>
      </c>
      <c r="K97" s="283" t="s">
        <v>546</v>
      </c>
      <c r="L97" s="218"/>
      <c r="M97" s="287" t="s">
        <v>491</v>
      </c>
      <c r="N97" s="288" t="s">
        <v>508</v>
      </c>
      <c r="O97" s="289">
        <v>0.83199999999999996</v>
      </c>
      <c r="P97" s="289">
        <f t="shared" si="11"/>
        <v>1.6639999999999999</v>
      </c>
      <c r="Q97" s="289">
        <v>1.14E-3</v>
      </c>
      <c r="R97" s="289">
        <f t="shared" si="12"/>
        <v>2.2799999999999999E-3</v>
      </c>
      <c r="S97" s="289">
        <v>0</v>
      </c>
      <c r="T97" s="290">
        <f t="shared" si="13"/>
        <v>0</v>
      </c>
      <c r="AR97" s="210" t="s">
        <v>547</v>
      </c>
      <c r="AT97" s="210" t="s">
        <v>543</v>
      </c>
      <c r="AU97" s="210" t="s">
        <v>486</v>
      </c>
      <c r="AY97" s="210" t="s">
        <v>540</v>
      </c>
      <c r="BE97" s="291">
        <f t="shared" si="14"/>
        <v>0</v>
      </c>
      <c r="BF97" s="291">
        <f t="shared" si="15"/>
        <v>0</v>
      </c>
      <c r="BG97" s="291">
        <f t="shared" si="16"/>
        <v>0</v>
      </c>
      <c r="BH97" s="291">
        <f t="shared" si="17"/>
        <v>0</v>
      </c>
      <c r="BI97" s="291">
        <f t="shared" si="18"/>
        <v>0</v>
      </c>
      <c r="BJ97" s="210" t="s">
        <v>23</v>
      </c>
      <c r="BK97" s="291">
        <f t="shared" si="19"/>
        <v>0</v>
      </c>
      <c r="BL97" s="210" t="s">
        <v>547</v>
      </c>
      <c r="BM97" s="210" t="s">
        <v>585</v>
      </c>
    </row>
    <row r="98" spans="2:65" s="217" customFormat="1" ht="16.5" customHeight="1">
      <c r="B98" s="280"/>
      <c r="C98" s="281" t="s">
        <v>586</v>
      </c>
      <c r="D98" s="281" t="s">
        <v>543</v>
      </c>
      <c r="E98" s="282" t="s">
        <v>587</v>
      </c>
      <c r="F98" s="283" t="s">
        <v>588</v>
      </c>
      <c r="G98" s="284" t="s">
        <v>1497</v>
      </c>
      <c r="H98" s="285">
        <v>5</v>
      </c>
      <c r="I98" s="477"/>
      <c r="J98" s="286">
        <f t="shared" si="10"/>
        <v>0</v>
      </c>
      <c r="K98" s="283" t="s">
        <v>546</v>
      </c>
      <c r="L98" s="218"/>
      <c r="M98" s="287" t="s">
        <v>491</v>
      </c>
      <c r="N98" s="288" t="s">
        <v>508</v>
      </c>
      <c r="O98" s="289">
        <v>0.157</v>
      </c>
      <c r="P98" s="289">
        <f t="shared" si="11"/>
        <v>0.78500000000000003</v>
      </c>
      <c r="Q98" s="289">
        <v>0</v>
      </c>
      <c r="R98" s="289">
        <f t="shared" si="12"/>
        <v>0</v>
      </c>
      <c r="S98" s="289">
        <v>0</v>
      </c>
      <c r="T98" s="290">
        <f t="shared" si="13"/>
        <v>0</v>
      </c>
      <c r="AR98" s="210" t="s">
        <v>547</v>
      </c>
      <c r="AT98" s="210" t="s">
        <v>543</v>
      </c>
      <c r="AU98" s="210" t="s">
        <v>486</v>
      </c>
      <c r="AY98" s="210" t="s">
        <v>540</v>
      </c>
      <c r="BE98" s="291">
        <f t="shared" si="14"/>
        <v>0</v>
      </c>
      <c r="BF98" s="291">
        <f t="shared" si="15"/>
        <v>0</v>
      </c>
      <c r="BG98" s="291">
        <f t="shared" si="16"/>
        <v>0</v>
      </c>
      <c r="BH98" s="291">
        <f t="shared" si="17"/>
        <v>0</v>
      </c>
      <c r="BI98" s="291">
        <f t="shared" si="18"/>
        <v>0</v>
      </c>
      <c r="BJ98" s="210" t="s">
        <v>23</v>
      </c>
      <c r="BK98" s="291">
        <f t="shared" si="19"/>
        <v>0</v>
      </c>
      <c r="BL98" s="210" t="s">
        <v>547</v>
      </c>
      <c r="BM98" s="210" t="s">
        <v>589</v>
      </c>
    </row>
    <row r="99" spans="2:65" s="217" customFormat="1" ht="16.5" customHeight="1">
      <c r="B99" s="280"/>
      <c r="C99" s="281" t="s">
        <v>590</v>
      </c>
      <c r="D99" s="281" t="s">
        <v>543</v>
      </c>
      <c r="E99" s="282" t="s">
        <v>591</v>
      </c>
      <c r="F99" s="283" t="s">
        <v>592</v>
      </c>
      <c r="G99" s="284" t="s">
        <v>1497</v>
      </c>
      <c r="H99" s="285">
        <v>2</v>
      </c>
      <c r="I99" s="477"/>
      <c r="J99" s="286">
        <f t="shared" si="10"/>
        <v>0</v>
      </c>
      <c r="K99" s="283" t="s">
        <v>546</v>
      </c>
      <c r="L99" s="218"/>
      <c r="M99" s="287" t="s">
        <v>491</v>
      </c>
      <c r="N99" s="288" t="s">
        <v>508</v>
      </c>
      <c r="O99" s="289">
        <v>0.17399999999999999</v>
      </c>
      <c r="P99" s="289">
        <f t="shared" si="11"/>
        <v>0.34799999999999998</v>
      </c>
      <c r="Q99" s="289">
        <v>0</v>
      </c>
      <c r="R99" s="289">
        <f t="shared" si="12"/>
        <v>0</v>
      </c>
      <c r="S99" s="289">
        <v>0</v>
      </c>
      <c r="T99" s="290">
        <f t="shared" si="13"/>
        <v>0</v>
      </c>
      <c r="AR99" s="210" t="s">
        <v>547</v>
      </c>
      <c r="AT99" s="210" t="s">
        <v>543</v>
      </c>
      <c r="AU99" s="210" t="s">
        <v>486</v>
      </c>
      <c r="AY99" s="210" t="s">
        <v>540</v>
      </c>
      <c r="BE99" s="291">
        <f t="shared" si="14"/>
        <v>0</v>
      </c>
      <c r="BF99" s="291">
        <f t="shared" si="15"/>
        <v>0</v>
      </c>
      <c r="BG99" s="291">
        <f t="shared" si="16"/>
        <v>0</v>
      </c>
      <c r="BH99" s="291">
        <f t="shared" si="17"/>
        <v>0</v>
      </c>
      <c r="BI99" s="291">
        <f t="shared" si="18"/>
        <v>0</v>
      </c>
      <c r="BJ99" s="210" t="s">
        <v>23</v>
      </c>
      <c r="BK99" s="291">
        <f t="shared" si="19"/>
        <v>0</v>
      </c>
      <c r="BL99" s="210" t="s">
        <v>547</v>
      </c>
      <c r="BM99" s="210" t="s">
        <v>593</v>
      </c>
    </row>
    <row r="100" spans="2:65" s="217" customFormat="1" ht="16.5" customHeight="1">
      <c r="B100" s="280"/>
      <c r="C100" s="281" t="s">
        <v>594</v>
      </c>
      <c r="D100" s="281" t="s">
        <v>543</v>
      </c>
      <c r="E100" s="282" t="s">
        <v>595</v>
      </c>
      <c r="F100" s="283" t="s">
        <v>596</v>
      </c>
      <c r="G100" s="284" t="s">
        <v>1497</v>
      </c>
      <c r="H100" s="285">
        <v>3</v>
      </c>
      <c r="I100" s="477"/>
      <c r="J100" s="286">
        <f t="shared" si="10"/>
        <v>0</v>
      </c>
      <c r="K100" s="283" t="s">
        <v>546</v>
      </c>
      <c r="L100" s="218"/>
      <c r="M100" s="287" t="s">
        <v>491</v>
      </c>
      <c r="N100" s="288" t="s">
        <v>508</v>
      </c>
      <c r="O100" s="289">
        <v>0.25900000000000001</v>
      </c>
      <c r="P100" s="289">
        <f t="shared" si="11"/>
        <v>0.77700000000000002</v>
      </c>
      <c r="Q100" s="289">
        <v>0</v>
      </c>
      <c r="R100" s="289">
        <f t="shared" si="12"/>
        <v>0</v>
      </c>
      <c r="S100" s="289">
        <v>0</v>
      </c>
      <c r="T100" s="290">
        <f t="shared" si="13"/>
        <v>0</v>
      </c>
      <c r="AR100" s="210" t="s">
        <v>547</v>
      </c>
      <c r="AT100" s="210" t="s">
        <v>543</v>
      </c>
      <c r="AU100" s="210" t="s">
        <v>486</v>
      </c>
      <c r="AY100" s="210" t="s">
        <v>540</v>
      </c>
      <c r="BE100" s="291">
        <f t="shared" si="14"/>
        <v>0</v>
      </c>
      <c r="BF100" s="291">
        <f t="shared" si="15"/>
        <v>0</v>
      </c>
      <c r="BG100" s="291">
        <f t="shared" si="16"/>
        <v>0</v>
      </c>
      <c r="BH100" s="291">
        <f t="shared" si="17"/>
        <v>0</v>
      </c>
      <c r="BI100" s="291">
        <f t="shared" si="18"/>
        <v>0</v>
      </c>
      <c r="BJ100" s="210" t="s">
        <v>23</v>
      </c>
      <c r="BK100" s="291">
        <f t="shared" si="19"/>
        <v>0</v>
      </c>
      <c r="BL100" s="210" t="s">
        <v>547</v>
      </c>
      <c r="BM100" s="210" t="s">
        <v>597</v>
      </c>
    </row>
    <row r="101" spans="2:65" s="217" customFormat="1" ht="16.5" customHeight="1">
      <c r="B101" s="280"/>
      <c r="C101" s="281" t="s">
        <v>598</v>
      </c>
      <c r="D101" s="281" t="s">
        <v>543</v>
      </c>
      <c r="E101" s="282" t="s">
        <v>599</v>
      </c>
      <c r="F101" s="283" t="s">
        <v>600</v>
      </c>
      <c r="G101" s="284" t="s">
        <v>1497</v>
      </c>
      <c r="H101" s="285">
        <v>5</v>
      </c>
      <c r="I101" s="477"/>
      <c r="J101" s="286">
        <f t="shared" si="10"/>
        <v>0</v>
      </c>
      <c r="K101" s="283" t="s">
        <v>546</v>
      </c>
      <c r="L101" s="218"/>
      <c r="M101" s="287" t="s">
        <v>491</v>
      </c>
      <c r="N101" s="288" t="s">
        <v>508</v>
      </c>
      <c r="O101" s="289">
        <v>0.31</v>
      </c>
      <c r="P101" s="289">
        <f t="shared" si="11"/>
        <v>1.55</v>
      </c>
      <c r="Q101" s="289">
        <v>0</v>
      </c>
      <c r="R101" s="289">
        <f t="shared" si="12"/>
        <v>0</v>
      </c>
      <c r="S101" s="289">
        <v>3.0999999999999999E-3</v>
      </c>
      <c r="T101" s="290">
        <f t="shared" si="13"/>
        <v>1.55E-2</v>
      </c>
      <c r="AR101" s="210" t="s">
        <v>547</v>
      </c>
      <c r="AT101" s="210" t="s">
        <v>543</v>
      </c>
      <c r="AU101" s="210" t="s">
        <v>486</v>
      </c>
      <c r="AY101" s="210" t="s">
        <v>540</v>
      </c>
      <c r="BE101" s="291">
        <f t="shared" si="14"/>
        <v>0</v>
      </c>
      <c r="BF101" s="291">
        <f t="shared" si="15"/>
        <v>0</v>
      </c>
      <c r="BG101" s="291">
        <f t="shared" si="16"/>
        <v>0</v>
      </c>
      <c r="BH101" s="291">
        <f t="shared" si="17"/>
        <v>0</v>
      </c>
      <c r="BI101" s="291">
        <f t="shared" si="18"/>
        <v>0</v>
      </c>
      <c r="BJ101" s="210" t="s">
        <v>23</v>
      </c>
      <c r="BK101" s="291">
        <f t="shared" si="19"/>
        <v>0</v>
      </c>
      <c r="BL101" s="210" t="s">
        <v>547</v>
      </c>
      <c r="BM101" s="210" t="s">
        <v>601</v>
      </c>
    </row>
    <row r="102" spans="2:65" s="217" customFormat="1" ht="16.5" customHeight="1">
      <c r="B102" s="280"/>
      <c r="C102" s="281" t="s">
        <v>602</v>
      </c>
      <c r="D102" s="281" t="s">
        <v>543</v>
      </c>
      <c r="E102" s="282" t="s">
        <v>603</v>
      </c>
      <c r="F102" s="283" t="s">
        <v>604</v>
      </c>
      <c r="G102" s="284" t="s">
        <v>1497</v>
      </c>
      <c r="H102" s="285">
        <v>2</v>
      </c>
      <c r="I102" s="477"/>
      <c r="J102" s="286">
        <f t="shared" si="10"/>
        <v>0</v>
      </c>
      <c r="K102" s="283" t="s">
        <v>546</v>
      </c>
      <c r="L102" s="218"/>
      <c r="M102" s="287" t="s">
        <v>491</v>
      </c>
      <c r="N102" s="288" t="s">
        <v>508</v>
      </c>
      <c r="O102" s="289">
        <v>0.113</v>
      </c>
      <c r="P102" s="289">
        <f t="shared" si="11"/>
        <v>0.22600000000000001</v>
      </c>
      <c r="Q102" s="289">
        <v>1.0200000000000001E-3</v>
      </c>
      <c r="R102" s="289">
        <f t="shared" si="12"/>
        <v>2.0400000000000001E-3</v>
      </c>
      <c r="S102" s="289">
        <v>0</v>
      </c>
      <c r="T102" s="290">
        <f t="shared" si="13"/>
        <v>0</v>
      </c>
      <c r="AR102" s="210" t="s">
        <v>547</v>
      </c>
      <c r="AT102" s="210" t="s">
        <v>543</v>
      </c>
      <c r="AU102" s="210" t="s">
        <v>486</v>
      </c>
      <c r="AY102" s="210" t="s">
        <v>540</v>
      </c>
      <c r="BE102" s="291">
        <f t="shared" si="14"/>
        <v>0</v>
      </c>
      <c r="BF102" s="291">
        <f t="shared" si="15"/>
        <v>0</v>
      </c>
      <c r="BG102" s="291">
        <f t="shared" si="16"/>
        <v>0</v>
      </c>
      <c r="BH102" s="291">
        <f t="shared" si="17"/>
        <v>0</v>
      </c>
      <c r="BI102" s="291">
        <f t="shared" si="18"/>
        <v>0</v>
      </c>
      <c r="BJ102" s="210" t="s">
        <v>23</v>
      </c>
      <c r="BK102" s="291">
        <f t="shared" si="19"/>
        <v>0</v>
      </c>
      <c r="BL102" s="210" t="s">
        <v>547</v>
      </c>
      <c r="BM102" s="210" t="s">
        <v>605</v>
      </c>
    </row>
    <row r="103" spans="2:65" s="217" customFormat="1" ht="16.5" customHeight="1">
      <c r="B103" s="280"/>
      <c r="C103" s="301" t="s">
        <v>547</v>
      </c>
      <c r="D103" s="301" t="s">
        <v>606</v>
      </c>
      <c r="E103" s="302" t="s">
        <v>607</v>
      </c>
      <c r="F103" s="303" t="s">
        <v>608</v>
      </c>
      <c r="G103" s="304" t="s">
        <v>1497</v>
      </c>
      <c r="H103" s="305">
        <v>1</v>
      </c>
      <c r="I103" s="478"/>
      <c r="J103" s="306">
        <f t="shared" si="10"/>
        <v>0</v>
      </c>
      <c r="K103" s="303" t="s">
        <v>491</v>
      </c>
      <c r="L103" s="307"/>
      <c r="M103" s="308" t="s">
        <v>491</v>
      </c>
      <c r="N103" s="309" t="s">
        <v>508</v>
      </c>
      <c r="O103" s="289">
        <v>0</v>
      </c>
      <c r="P103" s="289">
        <f t="shared" si="11"/>
        <v>0</v>
      </c>
      <c r="Q103" s="289">
        <v>1E-3</v>
      </c>
      <c r="R103" s="289">
        <f t="shared" si="12"/>
        <v>1E-3</v>
      </c>
      <c r="S103" s="289">
        <v>0</v>
      </c>
      <c r="T103" s="290">
        <f t="shared" si="13"/>
        <v>0</v>
      </c>
      <c r="AR103" s="210" t="s">
        <v>609</v>
      </c>
      <c r="AT103" s="210" t="s">
        <v>606</v>
      </c>
      <c r="AU103" s="210" t="s">
        <v>486</v>
      </c>
      <c r="AY103" s="210" t="s">
        <v>540</v>
      </c>
      <c r="BE103" s="291">
        <f t="shared" si="14"/>
        <v>0</v>
      </c>
      <c r="BF103" s="291">
        <f t="shared" si="15"/>
        <v>0</v>
      </c>
      <c r="BG103" s="291">
        <f t="shared" si="16"/>
        <v>0</v>
      </c>
      <c r="BH103" s="291">
        <f t="shared" si="17"/>
        <v>0</v>
      </c>
      <c r="BI103" s="291">
        <f t="shared" si="18"/>
        <v>0</v>
      </c>
      <c r="BJ103" s="210" t="s">
        <v>23</v>
      </c>
      <c r="BK103" s="291">
        <f t="shared" si="19"/>
        <v>0</v>
      </c>
      <c r="BL103" s="210" t="s">
        <v>547</v>
      </c>
      <c r="BM103" s="210" t="s">
        <v>610</v>
      </c>
    </row>
    <row r="104" spans="2:65" s="217" customFormat="1" ht="16.5" customHeight="1">
      <c r="B104" s="280"/>
      <c r="C104" s="281" t="s">
        <v>611</v>
      </c>
      <c r="D104" s="281" t="s">
        <v>543</v>
      </c>
      <c r="E104" s="282" t="s">
        <v>612</v>
      </c>
      <c r="F104" s="283" t="s">
        <v>613</v>
      </c>
      <c r="G104" s="284" t="s">
        <v>1497</v>
      </c>
      <c r="H104" s="285">
        <v>1</v>
      </c>
      <c r="I104" s="477"/>
      <c r="J104" s="286">
        <f t="shared" si="10"/>
        <v>0</v>
      </c>
      <c r="K104" s="283" t="s">
        <v>546</v>
      </c>
      <c r="L104" s="218"/>
      <c r="M104" s="287" t="s">
        <v>491</v>
      </c>
      <c r="N104" s="288" t="s">
        <v>508</v>
      </c>
      <c r="O104" s="289">
        <v>0.113</v>
      </c>
      <c r="P104" s="289">
        <f t="shared" si="11"/>
        <v>0.113</v>
      </c>
      <c r="Q104" s="289">
        <v>1.4999999999999999E-4</v>
      </c>
      <c r="R104" s="289">
        <f t="shared" si="12"/>
        <v>1.4999999999999999E-4</v>
      </c>
      <c r="S104" s="289">
        <v>0</v>
      </c>
      <c r="T104" s="290">
        <f t="shared" si="13"/>
        <v>0</v>
      </c>
      <c r="AR104" s="210" t="s">
        <v>547</v>
      </c>
      <c r="AT104" s="210" t="s">
        <v>543</v>
      </c>
      <c r="AU104" s="210" t="s">
        <v>486</v>
      </c>
      <c r="AY104" s="210" t="s">
        <v>540</v>
      </c>
      <c r="BE104" s="291">
        <f t="shared" si="14"/>
        <v>0</v>
      </c>
      <c r="BF104" s="291">
        <f t="shared" si="15"/>
        <v>0</v>
      </c>
      <c r="BG104" s="291">
        <f t="shared" si="16"/>
        <v>0</v>
      </c>
      <c r="BH104" s="291">
        <f t="shared" si="17"/>
        <v>0</v>
      </c>
      <c r="BI104" s="291">
        <f t="shared" si="18"/>
        <v>0</v>
      </c>
      <c r="BJ104" s="210" t="s">
        <v>23</v>
      </c>
      <c r="BK104" s="291">
        <f t="shared" si="19"/>
        <v>0</v>
      </c>
      <c r="BL104" s="210" t="s">
        <v>547</v>
      </c>
      <c r="BM104" s="210" t="s">
        <v>614</v>
      </c>
    </row>
    <row r="105" spans="2:65" s="217" customFormat="1" ht="16.5" customHeight="1">
      <c r="B105" s="280"/>
      <c r="C105" s="281" t="s">
        <v>615</v>
      </c>
      <c r="D105" s="281" t="s">
        <v>543</v>
      </c>
      <c r="E105" s="282" t="s">
        <v>616</v>
      </c>
      <c r="F105" s="283" t="s">
        <v>617</v>
      </c>
      <c r="G105" s="284" t="s">
        <v>1548</v>
      </c>
      <c r="H105" s="285">
        <v>17</v>
      </c>
      <c r="I105" s="477"/>
      <c r="J105" s="286">
        <f t="shared" si="10"/>
        <v>0</v>
      </c>
      <c r="K105" s="283" t="s">
        <v>546</v>
      </c>
      <c r="L105" s="218"/>
      <c r="M105" s="287" t="s">
        <v>491</v>
      </c>
      <c r="N105" s="288" t="s">
        <v>508</v>
      </c>
      <c r="O105" s="289">
        <v>4.8000000000000001E-2</v>
      </c>
      <c r="P105" s="289">
        <f t="shared" si="11"/>
        <v>0.81600000000000006</v>
      </c>
      <c r="Q105" s="289">
        <v>0</v>
      </c>
      <c r="R105" s="289">
        <f t="shared" si="12"/>
        <v>0</v>
      </c>
      <c r="S105" s="289">
        <v>0</v>
      </c>
      <c r="T105" s="290">
        <f t="shared" si="13"/>
        <v>0</v>
      </c>
      <c r="AR105" s="210" t="s">
        <v>547</v>
      </c>
      <c r="AT105" s="210" t="s">
        <v>543</v>
      </c>
      <c r="AU105" s="210" t="s">
        <v>486</v>
      </c>
      <c r="AY105" s="210" t="s">
        <v>540</v>
      </c>
      <c r="BE105" s="291">
        <f t="shared" si="14"/>
        <v>0</v>
      </c>
      <c r="BF105" s="291">
        <f t="shared" si="15"/>
        <v>0</v>
      </c>
      <c r="BG105" s="291">
        <f t="shared" si="16"/>
        <v>0</v>
      </c>
      <c r="BH105" s="291">
        <f t="shared" si="17"/>
        <v>0</v>
      </c>
      <c r="BI105" s="291">
        <f t="shared" si="18"/>
        <v>0</v>
      </c>
      <c r="BJ105" s="210" t="s">
        <v>23</v>
      </c>
      <c r="BK105" s="291">
        <f t="shared" si="19"/>
        <v>0</v>
      </c>
      <c r="BL105" s="210" t="s">
        <v>547</v>
      </c>
      <c r="BM105" s="210" t="s">
        <v>618</v>
      </c>
    </row>
    <row r="106" spans="2:65" s="217" customFormat="1" ht="16.5" customHeight="1">
      <c r="B106" s="280"/>
      <c r="C106" s="281" t="s">
        <v>619</v>
      </c>
      <c r="D106" s="281" t="s">
        <v>543</v>
      </c>
      <c r="E106" s="282" t="s">
        <v>620</v>
      </c>
      <c r="F106" s="283" t="s">
        <v>621</v>
      </c>
      <c r="G106" s="284" t="s">
        <v>129</v>
      </c>
      <c r="H106" s="285">
        <v>0.108</v>
      </c>
      <c r="I106" s="477"/>
      <c r="J106" s="286">
        <f t="shared" si="10"/>
        <v>0</v>
      </c>
      <c r="K106" s="283" t="s">
        <v>546</v>
      </c>
      <c r="L106" s="218"/>
      <c r="M106" s="287" t="s">
        <v>491</v>
      </c>
      <c r="N106" s="288" t="s">
        <v>508</v>
      </c>
      <c r="O106" s="289">
        <v>4.1550000000000002</v>
      </c>
      <c r="P106" s="289">
        <f t="shared" si="11"/>
        <v>0.44874000000000003</v>
      </c>
      <c r="Q106" s="289">
        <v>0</v>
      </c>
      <c r="R106" s="289">
        <f t="shared" si="12"/>
        <v>0</v>
      </c>
      <c r="S106" s="289">
        <v>0</v>
      </c>
      <c r="T106" s="290">
        <f t="shared" si="13"/>
        <v>0</v>
      </c>
      <c r="AR106" s="210" t="s">
        <v>547</v>
      </c>
      <c r="AT106" s="210" t="s">
        <v>543</v>
      </c>
      <c r="AU106" s="210" t="s">
        <v>486</v>
      </c>
      <c r="AY106" s="210" t="s">
        <v>540</v>
      </c>
      <c r="BE106" s="291">
        <f t="shared" si="14"/>
        <v>0</v>
      </c>
      <c r="BF106" s="291">
        <f t="shared" si="15"/>
        <v>0</v>
      </c>
      <c r="BG106" s="291">
        <f t="shared" si="16"/>
        <v>0</v>
      </c>
      <c r="BH106" s="291">
        <f t="shared" si="17"/>
        <v>0</v>
      </c>
      <c r="BI106" s="291">
        <f t="shared" si="18"/>
        <v>0</v>
      </c>
      <c r="BJ106" s="210" t="s">
        <v>23</v>
      </c>
      <c r="BK106" s="291">
        <f t="shared" si="19"/>
        <v>0</v>
      </c>
      <c r="BL106" s="210" t="s">
        <v>547</v>
      </c>
      <c r="BM106" s="210" t="s">
        <v>622</v>
      </c>
    </row>
    <row r="107" spans="2:65" s="217" customFormat="1" ht="16.5" customHeight="1">
      <c r="B107" s="280"/>
      <c r="C107" s="281" t="s">
        <v>623</v>
      </c>
      <c r="D107" s="281" t="s">
        <v>543</v>
      </c>
      <c r="E107" s="282" t="s">
        <v>624</v>
      </c>
      <c r="F107" s="283" t="s">
        <v>625</v>
      </c>
      <c r="G107" s="284" t="s">
        <v>129</v>
      </c>
      <c r="H107" s="285">
        <v>5.8000000000000003E-2</v>
      </c>
      <c r="I107" s="477"/>
      <c r="J107" s="286">
        <f t="shared" si="10"/>
        <v>0</v>
      </c>
      <c r="K107" s="283" t="s">
        <v>546</v>
      </c>
      <c r="L107" s="218"/>
      <c r="M107" s="287" t="s">
        <v>491</v>
      </c>
      <c r="N107" s="288" t="s">
        <v>508</v>
      </c>
      <c r="O107" s="289">
        <v>1.47</v>
      </c>
      <c r="P107" s="289">
        <f t="shared" si="11"/>
        <v>8.5260000000000002E-2</v>
      </c>
      <c r="Q107" s="289">
        <v>0</v>
      </c>
      <c r="R107" s="289">
        <f t="shared" si="12"/>
        <v>0</v>
      </c>
      <c r="S107" s="289">
        <v>0</v>
      </c>
      <c r="T107" s="290">
        <f t="shared" si="13"/>
        <v>0</v>
      </c>
      <c r="AR107" s="210" t="s">
        <v>547</v>
      </c>
      <c r="AT107" s="210" t="s">
        <v>543</v>
      </c>
      <c r="AU107" s="210" t="s">
        <v>486</v>
      </c>
      <c r="AY107" s="210" t="s">
        <v>540</v>
      </c>
      <c r="BE107" s="291">
        <f t="shared" si="14"/>
        <v>0</v>
      </c>
      <c r="BF107" s="291">
        <f t="shared" si="15"/>
        <v>0</v>
      </c>
      <c r="BG107" s="291">
        <f t="shared" si="16"/>
        <v>0</v>
      </c>
      <c r="BH107" s="291">
        <f t="shared" si="17"/>
        <v>0</v>
      </c>
      <c r="BI107" s="291">
        <f t="shared" si="18"/>
        <v>0</v>
      </c>
      <c r="BJ107" s="210" t="s">
        <v>23</v>
      </c>
      <c r="BK107" s="291">
        <f t="shared" si="19"/>
        <v>0</v>
      </c>
      <c r="BL107" s="210" t="s">
        <v>547</v>
      </c>
      <c r="BM107" s="210" t="s">
        <v>626</v>
      </c>
    </row>
    <row r="108" spans="2:65" s="217" customFormat="1" ht="16.5" customHeight="1">
      <c r="B108" s="280"/>
      <c r="C108" s="281" t="s">
        <v>627</v>
      </c>
      <c r="D108" s="281" t="s">
        <v>543</v>
      </c>
      <c r="E108" s="282" t="s">
        <v>628</v>
      </c>
      <c r="F108" s="283" t="s">
        <v>629</v>
      </c>
      <c r="G108" s="284" t="s">
        <v>129</v>
      </c>
      <c r="H108" s="285">
        <v>5.8000000000000003E-2</v>
      </c>
      <c r="I108" s="477"/>
      <c r="J108" s="286">
        <f t="shared" si="10"/>
        <v>0</v>
      </c>
      <c r="K108" s="283" t="s">
        <v>546</v>
      </c>
      <c r="L108" s="218"/>
      <c r="M108" s="287" t="s">
        <v>491</v>
      </c>
      <c r="N108" s="288" t="s">
        <v>508</v>
      </c>
      <c r="O108" s="289">
        <v>1.21</v>
      </c>
      <c r="P108" s="289">
        <f t="shared" si="11"/>
        <v>7.0180000000000006E-2</v>
      </c>
      <c r="Q108" s="289">
        <v>0</v>
      </c>
      <c r="R108" s="289">
        <f t="shared" si="12"/>
        <v>0</v>
      </c>
      <c r="S108" s="289">
        <v>0</v>
      </c>
      <c r="T108" s="290">
        <f t="shared" si="13"/>
        <v>0</v>
      </c>
      <c r="AR108" s="210" t="s">
        <v>547</v>
      </c>
      <c r="AT108" s="210" t="s">
        <v>543</v>
      </c>
      <c r="AU108" s="210" t="s">
        <v>486</v>
      </c>
      <c r="AY108" s="210" t="s">
        <v>540</v>
      </c>
      <c r="BE108" s="291">
        <f t="shared" si="14"/>
        <v>0</v>
      </c>
      <c r="BF108" s="291">
        <f t="shared" si="15"/>
        <v>0</v>
      </c>
      <c r="BG108" s="291">
        <f t="shared" si="16"/>
        <v>0</v>
      </c>
      <c r="BH108" s="291">
        <f t="shared" si="17"/>
        <v>0</v>
      </c>
      <c r="BI108" s="291">
        <f t="shared" si="18"/>
        <v>0</v>
      </c>
      <c r="BJ108" s="210" t="s">
        <v>23</v>
      </c>
      <c r="BK108" s="291">
        <f t="shared" si="19"/>
        <v>0</v>
      </c>
      <c r="BL108" s="210" t="s">
        <v>547</v>
      </c>
      <c r="BM108" s="210" t="s">
        <v>630</v>
      </c>
    </row>
    <row r="109" spans="2:65" s="217" customFormat="1" ht="16.5" customHeight="1">
      <c r="B109" s="280"/>
      <c r="C109" s="281" t="s">
        <v>631</v>
      </c>
      <c r="D109" s="281" t="s">
        <v>543</v>
      </c>
      <c r="E109" s="282" t="s">
        <v>632</v>
      </c>
      <c r="F109" s="283" t="s">
        <v>633</v>
      </c>
      <c r="G109" s="284" t="s">
        <v>129</v>
      </c>
      <c r="H109" s="285">
        <v>5.8000000000000003E-2</v>
      </c>
      <c r="I109" s="477"/>
      <c r="J109" s="286">
        <f t="shared" si="10"/>
        <v>0</v>
      </c>
      <c r="K109" s="283" t="s">
        <v>546</v>
      </c>
      <c r="L109" s="218"/>
      <c r="M109" s="287" t="s">
        <v>491</v>
      </c>
      <c r="N109" s="288" t="s">
        <v>508</v>
      </c>
      <c r="O109" s="289">
        <v>1.1990000000000001</v>
      </c>
      <c r="P109" s="289">
        <f t="shared" si="11"/>
        <v>6.9542000000000007E-2</v>
      </c>
      <c r="Q109" s="289">
        <v>0</v>
      </c>
      <c r="R109" s="289">
        <f t="shared" si="12"/>
        <v>0</v>
      </c>
      <c r="S109" s="289">
        <v>0</v>
      </c>
      <c r="T109" s="290">
        <f t="shared" si="13"/>
        <v>0</v>
      </c>
      <c r="AR109" s="210" t="s">
        <v>547</v>
      </c>
      <c r="AT109" s="210" t="s">
        <v>543</v>
      </c>
      <c r="AU109" s="210" t="s">
        <v>486</v>
      </c>
      <c r="AY109" s="210" t="s">
        <v>540</v>
      </c>
      <c r="BE109" s="291">
        <f t="shared" si="14"/>
        <v>0</v>
      </c>
      <c r="BF109" s="291">
        <f t="shared" si="15"/>
        <v>0</v>
      </c>
      <c r="BG109" s="291">
        <f t="shared" si="16"/>
        <v>0</v>
      </c>
      <c r="BH109" s="291">
        <f t="shared" si="17"/>
        <v>0</v>
      </c>
      <c r="BI109" s="291">
        <f t="shared" si="18"/>
        <v>0</v>
      </c>
      <c r="BJ109" s="210" t="s">
        <v>23</v>
      </c>
      <c r="BK109" s="291">
        <f t="shared" si="19"/>
        <v>0</v>
      </c>
      <c r="BL109" s="210" t="s">
        <v>547</v>
      </c>
      <c r="BM109" s="210" t="s">
        <v>634</v>
      </c>
    </row>
    <row r="110" spans="2:65" s="217" customFormat="1" ht="16.5" customHeight="1">
      <c r="B110" s="280"/>
      <c r="C110" s="281" t="s">
        <v>635</v>
      </c>
      <c r="D110" s="281" t="s">
        <v>543</v>
      </c>
      <c r="E110" s="282" t="s">
        <v>636</v>
      </c>
      <c r="F110" s="283" t="s">
        <v>637</v>
      </c>
      <c r="G110" s="284" t="s">
        <v>129</v>
      </c>
      <c r="H110" s="285">
        <v>0.52200000000000002</v>
      </c>
      <c r="I110" s="477"/>
      <c r="J110" s="286">
        <f t="shared" si="10"/>
        <v>0</v>
      </c>
      <c r="K110" s="283" t="s">
        <v>546</v>
      </c>
      <c r="L110" s="218"/>
      <c r="M110" s="287" t="s">
        <v>491</v>
      </c>
      <c r="N110" s="288" t="s">
        <v>508</v>
      </c>
      <c r="O110" s="289">
        <v>8.0000000000000002E-3</v>
      </c>
      <c r="P110" s="289">
        <f t="shared" si="11"/>
        <v>4.176E-3</v>
      </c>
      <c r="Q110" s="289">
        <v>0</v>
      </c>
      <c r="R110" s="289">
        <f t="shared" si="12"/>
        <v>0</v>
      </c>
      <c r="S110" s="289">
        <v>0</v>
      </c>
      <c r="T110" s="290">
        <f t="shared" si="13"/>
        <v>0</v>
      </c>
      <c r="AR110" s="210" t="s">
        <v>547</v>
      </c>
      <c r="AT110" s="210" t="s">
        <v>543</v>
      </c>
      <c r="AU110" s="210" t="s">
        <v>486</v>
      </c>
      <c r="AY110" s="210" t="s">
        <v>540</v>
      </c>
      <c r="BE110" s="291">
        <f t="shared" si="14"/>
        <v>0</v>
      </c>
      <c r="BF110" s="291">
        <f t="shared" si="15"/>
        <v>0</v>
      </c>
      <c r="BG110" s="291">
        <f t="shared" si="16"/>
        <v>0</v>
      </c>
      <c r="BH110" s="291">
        <f t="shared" si="17"/>
        <v>0</v>
      </c>
      <c r="BI110" s="291">
        <f t="shared" si="18"/>
        <v>0</v>
      </c>
      <c r="BJ110" s="210" t="s">
        <v>23</v>
      </c>
      <c r="BK110" s="291">
        <f t="shared" si="19"/>
        <v>0</v>
      </c>
      <c r="BL110" s="210" t="s">
        <v>547</v>
      </c>
      <c r="BM110" s="210" t="s">
        <v>638</v>
      </c>
    </row>
    <row r="111" spans="2:65" s="293" customFormat="1">
      <c r="B111" s="292"/>
      <c r="D111" s="294" t="s">
        <v>1503</v>
      </c>
      <c r="F111" s="296" t="s">
        <v>639</v>
      </c>
      <c r="H111" s="297">
        <v>0.52200000000000002</v>
      </c>
      <c r="L111" s="292"/>
      <c r="M111" s="298"/>
      <c r="N111" s="299"/>
      <c r="O111" s="299"/>
      <c r="P111" s="299"/>
      <c r="Q111" s="299"/>
      <c r="R111" s="299"/>
      <c r="S111" s="299"/>
      <c r="T111" s="300"/>
      <c r="AT111" s="295" t="s">
        <v>1503</v>
      </c>
      <c r="AU111" s="295" t="s">
        <v>486</v>
      </c>
      <c r="AV111" s="293" t="s">
        <v>486</v>
      </c>
      <c r="AW111" s="293" t="s">
        <v>489</v>
      </c>
      <c r="AX111" s="293" t="s">
        <v>23</v>
      </c>
      <c r="AY111" s="295" t="s">
        <v>540</v>
      </c>
    </row>
    <row r="112" spans="2:65" s="268" customFormat="1" ht="22.9" customHeight="1">
      <c r="B112" s="267"/>
      <c r="D112" s="269" t="s">
        <v>537</v>
      </c>
      <c r="E112" s="278" t="s">
        <v>640</v>
      </c>
      <c r="F112" s="278" t="s">
        <v>641</v>
      </c>
      <c r="J112" s="279">
        <f>BK112</f>
        <v>0</v>
      </c>
      <c r="L112" s="267"/>
      <c r="M112" s="272"/>
      <c r="N112" s="273"/>
      <c r="O112" s="273"/>
      <c r="P112" s="274">
        <f>SUM(P113:P156)</f>
        <v>62.158815000000004</v>
      </c>
      <c r="Q112" s="273"/>
      <c r="R112" s="274">
        <f>SUM(R113:R156)</f>
        <v>8.0160000000000009E-2</v>
      </c>
      <c r="S112" s="273"/>
      <c r="T112" s="275">
        <f>SUM(T113:T156)</f>
        <v>1.2789999999999998E-2</v>
      </c>
      <c r="AR112" s="269" t="s">
        <v>486</v>
      </c>
      <c r="AT112" s="276" t="s">
        <v>537</v>
      </c>
      <c r="AU112" s="276" t="s">
        <v>23</v>
      </c>
      <c r="AY112" s="269" t="s">
        <v>540</v>
      </c>
      <c r="BK112" s="277">
        <f>SUM(BK113:BK156)</f>
        <v>0</v>
      </c>
    </row>
    <row r="113" spans="2:65" s="217" customFormat="1" ht="16.5" customHeight="1">
      <c r="B113" s="280"/>
      <c r="C113" s="281" t="s">
        <v>642</v>
      </c>
      <c r="D113" s="281" t="s">
        <v>543</v>
      </c>
      <c r="E113" s="282" t="s">
        <v>643</v>
      </c>
      <c r="F113" s="283" t="s">
        <v>644</v>
      </c>
      <c r="G113" s="284" t="s">
        <v>1548</v>
      </c>
      <c r="H113" s="285">
        <v>40</v>
      </c>
      <c r="I113" s="477"/>
      <c r="J113" s="286">
        <f>ROUND(I113*H113,2)</f>
        <v>0</v>
      </c>
      <c r="K113" s="283" t="s">
        <v>546</v>
      </c>
      <c r="L113" s="218"/>
      <c r="M113" s="287" t="s">
        <v>491</v>
      </c>
      <c r="N113" s="288" t="s">
        <v>508</v>
      </c>
      <c r="O113" s="289">
        <v>5.1999999999999998E-2</v>
      </c>
      <c r="P113" s="289">
        <f>O113*H113</f>
        <v>2.08</v>
      </c>
      <c r="Q113" s="289">
        <v>0</v>
      </c>
      <c r="R113" s="289">
        <f>Q113*H113</f>
        <v>0</v>
      </c>
      <c r="S113" s="289">
        <v>2.7999999999999998E-4</v>
      </c>
      <c r="T113" s="290">
        <f>S113*H113</f>
        <v>1.1199999999999998E-2</v>
      </c>
      <c r="AR113" s="210" t="s">
        <v>547</v>
      </c>
      <c r="AT113" s="210" t="s">
        <v>543</v>
      </c>
      <c r="AU113" s="210" t="s">
        <v>486</v>
      </c>
      <c r="AY113" s="210" t="s">
        <v>540</v>
      </c>
      <c r="BE113" s="291">
        <f>IF(N113="základní",J113,0)</f>
        <v>0</v>
      </c>
      <c r="BF113" s="291">
        <f>IF(N113="snížená",J113,0)</f>
        <v>0</v>
      </c>
      <c r="BG113" s="291">
        <f>IF(N113="zákl. přenesená",J113,0)</f>
        <v>0</v>
      </c>
      <c r="BH113" s="291">
        <f>IF(N113="sníž. přenesená",J113,0)</f>
        <v>0</v>
      </c>
      <c r="BI113" s="291">
        <f>IF(N113="nulová",J113,0)</f>
        <v>0</v>
      </c>
      <c r="BJ113" s="210" t="s">
        <v>23</v>
      </c>
      <c r="BK113" s="291">
        <f>ROUND(I113*H113,2)</f>
        <v>0</v>
      </c>
      <c r="BL113" s="210" t="s">
        <v>547</v>
      </c>
      <c r="BM113" s="210" t="s">
        <v>645</v>
      </c>
    </row>
    <row r="114" spans="2:65" s="217" customFormat="1" ht="16.5" customHeight="1">
      <c r="B114" s="280"/>
      <c r="C114" s="281" t="s">
        <v>646</v>
      </c>
      <c r="D114" s="281" t="s">
        <v>543</v>
      </c>
      <c r="E114" s="282" t="s">
        <v>647</v>
      </c>
      <c r="F114" s="283" t="s">
        <v>648</v>
      </c>
      <c r="G114" s="284" t="s">
        <v>1497</v>
      </c>
      <c r="H114" s="285">
        <v>1</v>
      </c>
      <c r="I114" s="477"/>
      <c r="J114" s="286">
        <f>ROUND(I114*H114,2)</f>
        <v>0</v>
      </c>
      <c r="K114" s="283" t="s">
        <v>546</v>
      </c>
      <c r="L114" s="218"/>
      <c r="M114" s="287" t="s">
        <v>491</v>
      </c>
      <c r="N114" s="288" t="s">
        <v>508</v>
      </c>
      <c r="O114" s="289">
        <v>0.35099999999999998</v>
      </c>
      <c r="P114" s="289">
        <f>O114*H114</f>
        <v>0.35099999999999998</v>
      </c>
      <c r="Q114" s="289">
        <v>3.5E-4</v>
      </c>
      <c r="R114" s="289">
        <f>Q114*H114</f>
        <v>3.5E-4</v>
      </c>
      <c r="S114" s="289">
        <v>0</v>
      </c>
      <c r="T114" s="290">
        <f>S114*H114</f>
        <v>0</v>
      </c>
      <c r="AR114" s="210" t="s">
        <v>547</v>
      </c>
      <c r="AT114" s="210" t="s">
        <v>543</v>
      </c>
      <c r="AU114" s="210" t="s">
        <v>486</v>
      </c>
      <c r="AY114" s="210" t="s">
        <v>540</v>
      </c>
      <c r="BE114" s="291">
        <f>IF(N114="základní",J114,0)</f>
        <v>0</v>
      </c>
      <c r="BF114" s="291">
        <f>IF(N114="snížená",J114,0)</f>
        <v>0</v>
      </c>
      <c r="BG114" s="291">
        <f>IF(N114="zákl. přenesená",J114,0)</f>
        <v>0</v>
      </c>
      <c r="BH114" s="291">
        <f>IF(N114="sníž. přenesená",J114,0)</f>
        <v>0</v>
      </c>
      <c r="BI114" s="291">
        <f>IF(N114="nulová",J114,0)</f>
        <v>0</v>
      </c>
      <c r="BJ114" s="210" t="s">
        <v>23</v>
      </c>
      <c r="BK114" s="291">
        <f>ROUND(I114*H114,2)</f>
        <v>0</v>
      </c>
      <c r="BL114" s="210" t="s">
        <v>547</v>
      </c>
      <c r="BM114" s="210" t="s">
        <v>649</v>
      </c>
    </row>
    <row r="115" spans="2:65" s="217" customFormat="1" ht="16.5" customHeight="1">
      <c r="B115" s="280"/>
      <c r="C115" s="281" t="s">
        <v>650</v>
      </c>
      <c r="D115" s="281" t="s">
        <v>543</v>
      </c>
      <c r="E115" s="282" t="s">
        <v>651</v>
      </c>
      <c r="F115" s="283" t="s">
        <v>652</v>
      </c>
      <c r="G115" s="284" t="s">
        <v>1548</v>
      </c>
      <c r="H115" s="285">
        <v>2</v>
      </c>
      <c r="I115" s="477"/>
      <c r="J115" s="286">
        <f>ROUND(I115*H115,2)</f>
        <v>0</v>
      </c>
      <c r="K115" s="283" t="s">
        <v>546</v>
      </c>
      <c r="L115" s="218"/>
      <c r="M115" s="287" t="s">
        <v>491</v>
      </c>
      <c r="N115" s="288" t="s">
        <v>508</v>
      </c>
      <c r="O115" s="289">
        <v>0.24299999999999999</v>
      </c>
      <c r="P115" s="289">
        <f>O115*H115</f>
        <v>0.48599999999999999</v>
      </c>
      <c r="Q115" s="289">
        <v>5.1999999999999995E-4</v>
      </c>
      <c r="R115" s="289">
        <f>Q115*H115</f>
        <v>1.0399999999999999E-3</v>
      </c>
      <c r="S115" s="289">
        <v>0</v>
      </c>
      <c r="T115" s="290">
        <f>S115*H115</f>
        <v>0</v>
      </c>
      <c r="AR115" s="210" t="s">
        <v>547</v>
      </c>
      <c r="AT115" s="210" t="s">
        <v>543</v>
      </c>
      <c r="AU115" s="210" t="s">
        <v>486</v>
      </c>
      <c r="AY115" s="210" t="s">
        <v>540</v>
      </c>
      <c r="BE115" s="291">
        <f>IF(N115="základní",J115,0)</f>
        <v>0</v>
      </c>
      <c r="BF115" s="291">
        <f>IF(N115="snížená",J115,0)</f>
        <v>0</v>
      </c>
      <c r="BG115" s="291">
        <f>IF(N115="zákl. přenesená",J115,0)</f>
        <v>0</v>
      </c>
      <c r="BH115" s="291">
        <f>IF(N115="sníž. přenesená",J115,0)</f>
        <v>0</v>
      </c>
      <c r="BI115" s="291">
        <f>IF(N115="nulová",J115,0)</f>
        <v>0</v>
      </c>
      <c r="BJ115" s="210" t="s">
        <v>23</v>
      </c>
      <c r="BK115" s="291">
        <f>ROUND(I115*H115,2)</f>
        <v>0</v>
      </c>
      <c r="BL115" s="210" t="s">
        <v>547</v>
      </c>
      <c r="BM115" s="210" t="s">
        <v>653</v>
      </c>
    </row>
    <row r="116" spans="2:65" s="217" customFormat="1" ht="16.5" customHeight="1">
      <c r="B116" s="280"/>
      <c r="C116" s="281" t="s">
        <v>654</v>
      </c>
      <c r="D116" s="281" t="s">
        <v>543</v>
      </c>
      <c r="E116" s="282" t="s">
        <v>655</v>
      </c>
      <c r="F116" s="283" t="s">
        <v>656</v>
      </c>
      <c r="G116" s="284" t="s">
        <v>1548</v>
      </c>
      <c r="H116" s="285">
        <v>6</v>
      </c>
      <c r="I116" s="477"/>
      <c r="J116" s="286">
        <f>ROUND(I116*H116,2)</f>
        <v>0</v>
      </c>
      <c r="K116" s="283" t="s">
        <v>546</v>
      </c>
      <c r="L116" s="218"/>
      <c r="M116" s="287" t="s">
        <v>491</v>
      </c>
      <c r="N116" s="288" t="s">
        <v>508</v>
      </c>
      <c r="O116" s="289">
        <v>0.52900000000000003</v>
      </c>
      <c r="P116" s="289">
        <f>O116*H116</f>
        <v>3.1740000000000004</v>
      </c>
      <c r="Q116" s="289">
        <v>7.7999999999999999E-4</v>
      </c>
      <c r="R116" s="289">
        <f>Q116*H116</f>
        <v>4.6800000000000001E-3</v>
      </c>
      <c r="S116" s="289">
        <v>0</v>
      </c>
      <c r="T116" s="290">
        <f>S116*H116</f>
        <v>0</v>
      </c>
      <c r="AR116" s="210" t="s">
        <v>547</v>
      </c>
      <c r="AT116" s="210" t="s">
        <v>543</v>
      </c>
      <c r="AU116" s="210" t="s">
        <v>486</v>
      </c>
      <c r="AY116" s="210" t="s">
        <v>540</v>
      </c>
      <c r="BE116" s="291">
        <f>IF(N116="základní",J116,0)</f>
        <v>0</v>
      </c>
      <c r="BF116" s="291">
        <f>IF(N116="snížená",J116,0)</f>
        <v>0</v>
      </c>
      <c r="BG116" s="291">
        <f>IF(N116="zákl. přenesená",J116,0)</f>
        <v>0</v>
      </c>
      <c r="BH116" s="291">
        <f>IF(N116="sníž. přenesená",J116,0)</f>
        <v>0</v>
      </c>
      <c r="BI116" s="291">
        <f>IF(N116="nulová",J116,0)</f>
        <v>0</v>
      </c>
      <c r="BJ116" s="210" t="s">
        <v>23</v>
      </c>
      <c r="BK116" s="291">
        <f>ROUND(I116*H116,2)</f>
        <v>0</v>
      </c>
      <c r="BL116" s="210" t="s">
        <v>547</v>
      </c>
      <c r="BM116" s="210" t="s">
        <v>657</v>
      </c>
    </row>
    <row r="117" spans="2:65" s="311" customFormat="1">
      <c r="B117" s="310"/>
      <c r="D117" s="294" t="s">
        <v>1503</v>
      </c>
      <c r="E117" s="312" t="s">
        <v>491</v>
      </c>
      <c r="F117" s="313" t="s">
        <v>658</v>
      </c>
      <c r="H117" s="312" t="s">
        <v>491</v>
      </c>
      <c r="L117" s="310"/>
      <c r="M117" s="314"/>
      <c r="N117" s="315"/>
      <c r="O117" s="315"/>
      <c r="P117" s="315"/>
      <c r="Q117" s="315"/>
      <c r="R117" s="315"/>
      <c r="S117" s="315"/>
      <c r="T117" s="316"/>
      <c r="AT117" s="312" t="s">
        <v>1503</v>
      </c>
      <c r="AU117" s="312" t="s">
        <v>486</v>
      </c>
      <c r="AV117" s="311" t="s">
        <v>23</v>
      </c>
      <c r="AW117" s="311" t="s">
        <v>577</v>
      </c>
      <c r="AX117" s="311" t="s">
        <v>539</v>
      </c>
      <c r="AY117" s="312" t="s">
        <v>540</v>
      </c>
    </row>
    <row r="118" spans="2:65" s="311" customFormat="1">
      <c r="B118" s="310"/>
      <c r="D118" s="294" t="s">
        <v>1503</v>
      </c>
      <c r="E118" s="312" t="s">
        <v>491</v>
      </c>
      <c r="F118" s="313" t="s">
        <v>659</v>
      </c>
      <c r="H118" s="312" t="s">
        <v>491</v>
      </c>
      <c r="L118" s="310"/>
      <c r="M118" s="314"/>
      <c r="N118" s="315"/>
      <c r="O118" s="315"/>
      <c r="P118" s="315"/>
      <c r="Q118" s="315"/>
      <c r="R118" s="315"/>
      <c r="S118" s="315"/>
      <c r="T118" s="316"/>
      <c r="AT118" s="312" t="s">
        <v>1503</v>
      </c>
      <c r="AU118" s="312" t="s">
        <v>486</v>
      </c>
      <c r="AV118" s="311" t="s">
        <v>23</v>
      </c>
      <c r="AW118" s="311" t="s">
        <v>577</v>
      </c>
      <c r="AX118" s="311" t="s">
        <v>539</v>
      </c>
      <c r="AY118" s="312" t="s">
        <v>540</v>
      </c>
    </row>
    <row r="119" spans="2:65" s="293" customFormat="1">
      <c r="B119" s="292"/>
      <c r="D119" s="294" t="s">
        <v>1503</v>
      </c>
      <c r="E119" s="295" t="s">
        <v>491</v>
      </c>
      <c r="F119" s="296" t="s">
        <v>660</v>
      </c>
      <c r="H119" s="297">
        <v>6</v>
      </c>
      <c r="L119" s="292"/>
      <c r="M119" s="298"/>
      <c r="N119" s="299"/>
      <c r="O119" s="299"/>
      <c r="P119" s="299"/>
      <c r="Q119" s="299"/>
      <c r="R119" s="299"/>
      <c r="S119" s="299"/>
      <c r="T119" s="300"/>
      <c r="AT119" s="295" t="s">
        <v>1503</v>
      </c>
      <c r="AU119" s="295" t="s">
        <v>486</v>
      </c>
      <c r="AV119" s="293" t="s">
        <v>486</v>
      </c>
      <c r="AW119" s="293" t="s">
        <v>577</v>
      </c>
      <c r="AX119" s="293" t="s">
        <v>23</v>
      </c>
      <c r="AY119" s="295" t="s">
        <v>540</v>
      </c>
    </row>
    <row r="120" spans="2:65" s="217" customFormat="1" ht="16.5" customHeight="1">
      <c r="B120" s="280"/>
      <c r="C120" s="281" t="s">
        <v>661</v>
      </c>
      <c r="D120" s="281" t="s">
        <v>543</v>
      </c>
      <c r="E120" s="282" t="s">
        <v>662</v>
      </c>
      <c r="F120" s="283" t="s">
        <v>663</v>
      </c>
      <c r="G120" s="284" t="s">
        <v>1548</v>
      </c>
      <c r="H120" s="285">
        <v>34</v>
      </c>
      <c r="I120" s="477"/>
      <c r="J120" s="286">
        <f>ROUND(I120*H120,2)</f>
        <v>0</v>
      </c>
      <c r="K120" s="283" t="s">
        <v>546</v>
      </c>
      <c r="L120" s="218"/>
      <c r="M120" s="287" t="s">
        <v>491</v>
      </c>
      <c r="N120" s="288" t="s">
        <v>508</v>
      </c>
      <c r="O120" s="289">
        <v>0.61599999999999999</v>
      </c>
      <c r="P120" s="289">
        <f>O120*H120</f>
        <v>20.943999999999999</v>
      </c>
      <c r="Q120" s="289">
        <v>9.6000000000000002E-4</v>
      </c>
      <c r="R120" s="289">
        <f>Q120*H120</f>
        <v>3.2640000000000002E-2</v>
      </c>
      <c r="S120" s="289">
        <v>0</v>
      </c>
      <c r="T120" s="290">
        <f>S120*H120</f>
        <v>0</v>
      </c>
      <c r="AR120" s="210" t="s">
        <v>547</v>
      </c>
      <c r="AT120" s="210" t="s">
        <v>543</v>
      </c>
      <c r="AU120" s="210" t="s">
        <v>486</v>
      </c>
      <c r="AY120" s="210" t="s">
        <v>540</v>
      </c>
      <c r="BE120" s="291">
        <f>IF(N120="základní",J120,0)</f>
        <v>0</v>
      </c>
      <c r="BF120" s="291">
        <f>IF(N120="snížená",J120,0)</f>
        <v>0</v>
      </c>
      <c r="BG120" s="291">
        <f>IF(N120="zákl. přenesená",J120,0)</f>
        <v>0</v>
      </c>
      <c r="BH120" s="291">
        <f>IF(N120="sníž. přenesená",J120,0)</f>
        <v>0</v>
      </c>
      <c r="BI120" s="291">
        <f>IF(N120="nulová",J120,0)</f>
        <v>0</v>
      </c>
      <c r="BJ120" s="210" t="s">
        <v>23</v>
      </c>
      <c r="BK120" s="291">
        <f>ROUND(I120*H120,2)</f>
        <v>0</v>
      </c>
      <c r="BL120" s="210" t="s">
        <v>547</v>
      </c>
      <c r="BM120" s="210" t="s">
        <v>664</v>
      </c>
    </row>
    <row r="121" spans="2:65" s="311" customFormat="1">
      <c r="B121" s="310"/>
      <c r="D121" s="294" t="s">
        <v>1503</v>
      </c>
      <c r="E121" s="312" t="s">
        <v>491</v>
      </c>
      <c r="F121" s="313" t="s">
        <v>665</v>
      </c>
      <c r="H121" s="312" t="s">
        <v>491</v>
      </c>
      <c r="L121" s="310"/>
      <c r="M121" s="314"/>
      <c r="N121" s="315"/>
      <c r="O121" s="315"/>
      <c r="P121" s="315"/>
      <c r="Q121" s="315"/>
      <c r="R121" s="315"/>
      <c r="S121" s="315"/>
      <c r="T121" s="316"/>
      <c r="AT121" s="312" t="s">
        <v>1503</v>
      </c>
      <c r="AU121" s="312" t="s">
        <v>486</v>
      </c>
      <c r="AV121" s="311" t="s">
        <v>23</v>
      </c>
      <c r="AW121" s="311" t="s">
        <v>577</v>
      </c>
      <c r="AX121" s="311" t="s">
        <v>539</v>
      </c>
      <c r="AY121" s="312" t="s">
        <v>540</v>
      </c>
    </row>
    <row r="122" spans="2:65" s="311" customFormat="1">
      <c r="B122" s="310"/>
      <c r="D122" s="294" t="s">
        <v>1503</v>
      </c>
      <c r="E122" s="312" t="s">
        <v>491</v>
      </c>
      <c r="F122" s="313" t="s">
        <v>666</v>
      </c>
      <c r="H122" s="312" t="s">
        <v>491</v>
      </c>
      <c r="L122" s="310"/>
      <c r="M122" s="314"/>
      <c r="N122" s="315"/>
      <c r="O122" s="315"/>
      <c r="P122" s="315"/>
      <c r="Q122" s="315"/>
      <c r="R122" s="315"/>
      <c r="S122" s="315"/>
      <c r="T122" s="316"/>
      <c r="AT122" s="312" t="s">
        <v>1503</v>
      </c>
      <c r="AU122" s="312" t="s">
        <v>486</v>
      </c>
      <c r="AV122" s="311" t="s">
        <v>23</v>
      </c>
      <c r="AW122" s="311" t="s">
        <v>577</v>
      </c>
      <c r="AX122" s="311" t="s">
        <v>539</v>
      </c>
      <c r="AY122" s="312" t="s">
        <v>540</v>
      </c>
    </row>
    <row r="123" spans="2:65" s="293" customFormat="1">
      <c r="B123" s="292"/>
      <c r="D123" s="294" t="s">
        <v>1503</v>
      </c>
      <c r="E123" s="295" t="s">
        <v>491</v>
      </c>
      <c r="F123" s="296" t="s">
        <v>667</v>
      </c>
      <c r="H123" s="297">
        <v>34</v>
      </c>
      <c r="L123" s="292"/>
      <c r="M123" s="298"/>
      <c r="N123" s="299"/>
      <c r="O123" s="299"/>
      <c r="P123" s="299"/>
      <c r="Q123" s="299"/>
      <c r="R123" s="299"/>
      <c r="S123" s="299"/>
      <c r="T123" s="300"/>
      <c r="AT123" s="295" t="s">
        <v>1503</v>
      </c>
      <c r="AU123" s="295" t="s">
        <v>486</v>
      </c>
      <c r="AV123" s="293" t="s">
        <v>486</v>
      </c>
      <c r="AW123" s="293" t="s">
        <v>577</v>
      </c>
      <c r="AX123" s="293" t="s">
        <v>23</v>
      </c>
      <c r="AY123" s="295" t="s">
        <v>540</v>
      </c>
    </row>
    <row r="124" spans="2:65" s="217" customFormat="1" ht="16.5" customHeight="1">
      <c r="B124" s="280"/>
      <c r="C124" s="281" t="s">
        <v>668</v>
      </c>
      <c r="D124" s="281" t="s">
        <v>543</v>
      </c>
      <c r="E124" s="282" t="s">
        <v>669</v>
      </c>
      <c r="F124" s="283" t="s">
        <v>670</v>
      </c>
      <c r="G124" s="284" t="s">
        <v>21</v>
      </c>
      <c r="H124" s="285">
        <v>8</v>
      </c>
      <c r="I124" s="477"/>
      <c r="J124" s="286">
        <f>ROUND(I124*H124,2)</f>
        <v>0</v>
      </c>
      <c r="K124" s="283" t="s">
        <v>546</v>
      </c>
      <c r="L124" s="218"/>
      <c r="M124" s="287" t="s">
        <v>491</v>
      </c>
      <c r="N124" s="288" t="s">
        <v>508</v>
      </c>
      <c r="O124" s="289">
        <v>0.7</v>
      </c>
      <c r="P124" s="289">
        <f>O124*H124</f>
        <v>5.6</v>
      </c>
      <c r="Q124" s="289">
        <v>0</v>
      </c>
      <c r="R124" s="289">
        <f>Q124*H124</f>
        <v>0</v>
      </c>
      <c r="S124" s="289">
        <v>0</v>
      </c>
      <c r="T124" s="290">
        <f>S124*H124</f>
        <v>0</v>
      </c>
      <c r="AR124" s="210" t="s">
        <v>547</v>
      </c>
      <c r="AT124" s="210" t="s">
        <v>543</v>
      </c>
      <c r="AU124" s="210" t="s">
        <v>486</v>
      </c>
      <c r="AY124" s="210" t="s">
        <v>540</v>
      </c>
      <c r="BE124" s="291">
        <f>IF(N124="základní",J124,0)</f>
        <v>0</v>
      </c>
      <c r="BF124" s="291">
        <f>IF(N124="snížená",J124,0)</f>
        <v>0</v>
      </c>
      <c r="BG124" s="291">
        <f>IF(N124="zákl. přenesená",J124,0)</f>
        <v>0</v>
      </c>
      <c r="BH124" s="291">
        <f>IF(N124="sníž. přenesená",J124,0)</f>
        <v>0</v>
      </c>
      <c r="BI124" s="291">
        <f>IF(N124="nulová",J124,0)</f>
        <v>0</v>
      </c>
      <c r="BJ124" s="210" t="s">
        <v>23</v>
      </c>
      <c r="BK124" s="291">
        <f>ROUND(I124*H124,2)</f>
        <v>0</v>
      </c>
      <c r="BL124" s="210" t="s">
        <v>547</v>
      </c>
      <c r="BM124" s="210" t="s">
        <v>671</v>
      </c>
    </row>
    <row r="125" spans="2:65" s="217" customFormat="1" ht="16.5" customHeight="1">
      <c r="B125" s="280"/>
      <c r="C125" s="281" t="s">
        <v>672</v>
      </c>
      <c r="D125" s="281" t="s">
        <v>543</v>
      </c>
      <c r="E125" s="282" t="s">
        <v>673</v>
      </c>
      <c r="F125" s="283" t="s">
        <v>674</v>
      </c>
      <c r="G125" s="284" t="s">
        <v>1548</v>
      </c>
      <c r="H125" s="285">
        <v>3</v>
      </c>
      <c r="I125" s="477"/>
      <c r="J125" s="286">
        <f>ROUND(I125*H125,2)</f>
        <v>0</v>
      </c>
      <c r="K125" s="283" t="s">
        <v>546</v>
      </c>
      <c r="L125" s="218"/>
      <c r="M125" s="287" t="s">
        <v>491</v>
      </c>
      <c r="N125" s="288" t="s">
        <v>508</v>
      </c>
      <c r="O125" s="289">
        <v>0.1</v>
      </c>
      <c r="P125" s="289">
        <f>O125*H125</f>
        <v>0.30000000000000004</v>
      </c>
      <c r="Q125" s="289">
        <v>4.0000000000000003E-5</v>
      </c>
      <c r="R125" s="289">
        <f>Q125*H125</f>
        <v>1.2000000000000002E-4</v>
      </c>
      <c r="S125" s="289">
        <v>0</v>
      </c>
      <c r="T125" s="290">
        <f>S125*H125</f>
        <v>0</v>
      </c>
      <c r="AR125" s="210" t="s">
        <v>547</v>
      </c>
      <c r="AT125" s="210" t="s">
        <v>543</v>
      </c>
      <c r="AU125" s="210" t="s">
        <v>486</v>
      </c>
      <c r="AY125" s="210" t="s">
        <v>540</v>
      </c>
      <c r="BE125" s="291">
        <f>IF(N125="základní",J125,0)</f>
        <v>0</v>
      </c>
      <c r="BF125" s="291">
        <f>IF(N125="snížená",J125,0)</f>
        <v>0</v>
      </c>
      <c r="BG125" s="291">
        <f>IF(N125="zákl. přenesená",J125,0)</f>
        <v>0</v>
      </c>
      <c r="BH125" s="291">
        <f>IF(N125="sníž. přenesená",J125,0)</f>
        <v>0</v>
      </c>
      <c r="BI125" s="291">
        <f>IF(N125="nulová",J125,0)</f>
        <v>0</v>
      </c>
      <c r="BJ125" s="210" t="s">
        <v>23</v>
      </c>
      <c r="BK125" s="291">
        <f>ROUND(I125*H125,2)</f>
        <v>0</v>
      </c>
      <c r="BL125" s="210" t="s">
        <v>547</v>
      </c>
      <c r="BM125" s="210" t="s">
        <v>675</v>
      </c>
    </row>
    <row r="126" spans="2:65" s="311" customFormat="1">
      <c r="B126" s="310"/>
      <c r="D126" s="294" t="s">
        <v>1503</v>
      </c>
      <c r="E126" s="312" t="s">
        <v>491</v>
      </c>
      <c r="F126" s="313" t="s">
        <v>676</v>
      </c>
      <c r="H126" s="312" t="s">
        <v>491</v>
      </c>
      <c r="L126" s="310"/>
      <c r="M126" s="314"/>
      <c r="N126" s="315"/>
      <c r="O126" s="315"/>
      <c r="P126" s="315"/>
      <c r="Q126" s="315"/>
      <c r="R126" s="315"/>
      <c r="S126" s="315"/>
      <c r="T126" s="316"/>
      <c r="AT126" s="312" t="s">
        <v>1503</v>
      </c>
      <c r="AU126" s="312" t="s">
        <v>486</v>
      </c>
      <c r="AV126" s="311" t="s">
        <v>23</v>
      </c>
      <c r="AW126" s="311" t="s">
        <v>577</v>
      </c>
      <c r="AX126" s="311" t="s">
        <v>539</v>
      </c>
      <c r="AY126" s="312" t="s">
        <v>540</v>
      </c>
    </row>
    <row r="127" spans="2:65" s="293" customFormat="1">
      <c r="B127" s="292"/>
      <c r="D127" s="294" t="s">
        <v>1503</v>
      </c>
      <c r="E127" s="295" t="s">
        <v>491</v>
      </c>
      <c r="F127" s="296" t="s">
        <v>1425</v>
      </c>
      <c r="H127" s="297">
        <v>3</v>
      </c>
      <c r="L127" s="292"/>
      <c r="M127" s="298"/>
      <c r="N127" s="299"/>
      <c r="O127" s="299"/>
      <c r="P127" s="299"/>
      <c r="Q127" s="299"/>
      <c r="R127" s="299"/>
      <c r="S127" s="299"/>
      <c r="T127" s="300"/>
      <c r="AT127" s="295" t="s">
        <v>1503</v>
      </c>
      <c r="AU127" s="295" t="s">
        <v>486</v>
      </c>
      <c r="AV127" s="293" t="s">
        <v>486</v>
      </c>
      <c r="AW127" s="293" t="s">
        <v>577</v>
      </c>
      <c r="AX127" s="293" t="s">
        <v>23</v>
      </c>
      <c r="AY127" s="295" t="s">
        <v>540</v>
      </c>
    </row>
    <row r="128" spans="2:65" s="217" customFormat="1" ht="16.5" customHeight="1">
      <c r="B128" s="280"/>
      <c r="C128" s="281" t="s">
        <v>677</v>
      </c>
      <c r="D128" s="281" t="s">
        <v>543</v>
      </c>
      <c r="E128" s="282" t="s">
        <v>678</v>
      </c>
      <c r="F128" s="283" t="s">
        <v>679</v>
      </c>
      <c r="G128" s="284" t="s">
        <v>1548</v>
      </c>
      <c r="H128" s="285">
        <v>22</v>
      </c>
      <c r="I128" s="477"/>
      <c r="J128" s="286">
        <f>ROUND(I128*H128,2)</f>
        <v>0</v>
      </c>
      <c r="K128" s="283" t="s">
        <v>546</v>
      </c>
      <c r="L128" s="218"/>
      <c r="M128" s="287" t="s">
        <v>491</v>
      </c>
      <c r="N128" s="288" t="s">
        <v>508</v>
      </c>
      <c r="O128" s="289">
        <v>0.1</v>
      </c>
      <c r="P128" s="289">
        <f>O128*H128</f>
        <v>2.2000000000000002</v>
      </c>
      <c r="Q128" s="289">
        <v>4.0000000000000003E-5</v>
      </c>
      <c r="R128" s="289">
        <f>Q128*H128</f>
        <v>8.8000000000000003E-4</v>
      </c>
      <c r="S128" s="289">
        <v>0</v>
      </c>
      <c r="T128" s="290">
        <f>S128*H128</f>
        <v>0</v>
      </c>
      <c r="AR128" s="210" t="s">
        <v>547</v>
      </c>
      <c r="AT128" s="210" t="s">
        <v>543</v>
      </c>
      <c r="AU128" s="210" t="s">
        <v>486</v>
      </c>
      <c r="AY128" s="210" t="s">
        <v>540</v>
      </c>
      <c r="BE128" s="291">
        <f>IF(N128="základní",J128,0)</f>
        <v>0</v>
      </c>
      <c r="BF128" s="291">
        <f>IF(N128="snížená",J128,0)</f>
        <v>0</v>
      </c>
      <c r="BG128" s="291">
        <f>IF(N128="zákl. přenesená",J128,0)</f>
        <v>0</v>
      </c>
      <c r="BH128" s="291">
        <f>IF(N128="sníž. přenesená",J128,0)</f>
        <v>0</v>
      </c>
      <c r="BI128" s="291">
        <f>IF(N128="nulová",J128,0)</f>
        <v>0</v>
      </c>
      <c r="BJ128" s="210" t="s">
        <v>23</v>
      </c>
      <c r="BK128" s="291">
        <f>ROUND(I128*H128,2)</f>
        <v>0</v>
      </c>
      <c r="BL128" s="210" t="s">
        <v>547</v>
      </c>
      <c r="BM128" s="210" t="s">
        <v>680</v>
      </c>
    </row>
    <row r="129" spans="2:65" s="311" customFormat="1">
      <c r="B129" s="310"/>
      <c r="D129" s="294" t="s">
        <v>1503</v>
      </c>
      <c r="E129" s="312" t="s">
        <v>491</v>
      </c>
      <c r="F129" s="313" t="s">
        <v>681</v>
      </c>
      <c r="H129" s="312" t="s">
        <v>491</v>
      </c>
      <c r="L129" s="310"/>
      <c r="M129" s="314"/>
      <c r="N129" s="315"/>
      <c r="O129" s="315"/>
      <c r="P129" s="315"/>
      <c r="Q129" s="315"/>
      <c r="R129" s="315"/>
      <c r="S129" s="315"/>
      <c r="T129" s="316"/>
      <c r="AT129" s="312" t="s">
        <v>1503</v>
      </c>
      <c r="AU129" s="312" t="s">
        <v>486</v>
      </c>
      <c r="AV129" s="311" t="s">
        <v>23</v>
      </c>
      <c r="AW129" s="311" t="s">
        <v>577</v>
      </c>
      <c r="AX129" s="311" t="s">
        <v>539</v>
      </c>
      <c r="AY129" s="312" t="s">
        <v>540</v>
      </c>
    </row>
    <row r="130" spans="2:65" s="293" customFormat="1">
      <c r="B130" s="292"/>
      <c r="D130" s="294" t="s">
        <v>1503</v>
      </c>
      <c r="E130" s="295" t="s">
        <v>491</v>
      </c>
      <c r="F130" s="296" t="s">
        <v>631</v>
      </c>
      <c r="H130" s="297">
        <v>22</v>
      </c>
      <c r="L130" s="292"/>
      <c r="M130" s="298"/>
      <c r="N130" s="299"/>
      <c r="O130" s="299"/>
      <c r="P130" s="299"/>
      <c r="Q130" s="299"/>
      <c r="R130" s="299"/>
      <c r="S130" s="299"/>
      <c r="T130" s="300"/>
      <c r="AT130" s="295" t="s">
        <v>1503</v>
      </c>
      <c r="AU130" s="295" t="s">
        <v>486</v>
      </c>
      <c r="AV130" s="293" t="s">
        <v>486</v>
      </c>
      <c r="AW130" s="293" t="s">
        <v>577</v>
      </c>
      <c r="AX130" s="293" t="s">
        <v>23</v>
      </c>
      <c r="AY130" s="295" t="s">
        <v>540</v>
      </c>
    </row>
    <row r="131" spans="2:65" s="217" customFormat="1" ht="16.5" customHeight="1">
      <c r="B131" s="280"/>
      <c r="C131" s="281" t="s">
        <v>609</v>
      </c>
      <c r="D131" s="281" t="s">
        <v>543</v>
      </c>
      <c r="E131" s="282" t="s">
        <v>682</v>
      </c>
      <c r="F131" s="283" t="s">
        <v>683</v>
      </c>
      <c r="G131" s="284" t="s">
        <v>1548</v>
      </c>
      <c r="H131" s="285">
        <v>3</v>
      </c>
      <c r="I131" s="477"/>
      <c r="J131" s="286">
        <f>ROUND(I131*H131,2)</f>
        <v>0</v>
      </c>
      <c r="K131" s="283" t="s">
        <v>546</v>
      </c>
      <c r="L131" s="218"/>
      <c r="M131" s="287" t="s">
        <v>491</v>
      </c>
      <c r="N131" s="288" t="s">
        <v>508</v>
      </c>
      <c r="O131" s="289">
        <v>0.106</v>
      </c>
      <c r="P131" s="289">
        <f>O131*H131</f>
        <v>0.318</v>
      </c>
      <c r="Q131" s="289">
        <v>6.9999999999999994E-5</v>
      </c>
      <c r="R131" s="289">
        <f>Q131*H131</f>
        <v>2.0999999999999998E-4</v>
      </c>
      <c r="S131" s="289">
        <v>0</v>
      </c>
      <c r="T131" s="290">
        <f>S131*H131</f>
        <v>0</v>
      </c>
      <c r="AR131" s="210" t="s">
        <v>547</v>
      </c>
      <c r="AT131" s="210" t="s">
        <v>543</v>
      </c>
      <c r="AU131" s="210" t="s">
        <v>486</v>
      </c>
      <c r="AY131" s="210" t="s">
        <v>540</v>
      </c>
      <c r="BE131" s="291">
        <f>IF(N131="základní",J131,0)</f>
        <v>0</v>
      </c>
      <c r="BF131" s="291">
        <f>IF(N131="snížená",J131,0)</f>
        <v>0</v>
      </c>
      <c r="BG131" s="291">
        <f>IF(N131="zákl. přenesená",J131,0)</f>
        <v>0</v>
      </c>
      <c r="BH131" s="291">
        <f>IF(N131="sníž. přenesená",J131,0)</f>
        <v>0</v>
      </c>
      <c r="BI131" s="291">
        <f>IF(N131="nulová",J131,0)</f>
        <v>0</v>
      </c>
      <c r="BJ131" s="210" t="s">
        <v>23</v>
      </c>
      <c r="BK131" s="291">
        <f>ROUND(I131*H131,2)</f>
        <v>0</v>
      </c>
      <c r="BL131" s="210" t="s">
        <v>547</v>
      </c>
      <c r="BM131" s="210" t="s">
        <v>684</v>
      </c>
    </row>
    <row r="132" spans="2:65" s="311" customFormat="1">
      <c r="B132" s="310"/>
      <c r="D132" s="294" t="s">
        <v>1503</v>
      </c>
      <c r="E132" s="312" t="s">
        <v>491</v>
      </c>
      <c r="F132" s="313" t="s">
        <v>685</v>
      </c>
      <c r="H132" s="312" t="s">
        <v>491</v>
      </c>
      <c r="L132" s="310"/>
      <c r="M132" s="314"/>
      <c r="N132" s="315"/>
      <c r="O132" s="315"/>
      <c r="P132" s="315"/>
      <c r="Q132" s="315"/>
      <c r="R132" s="315"/>
      <c r="S132" s="315"/>
      <c r="T132" s="316"/>
      <c r="AT132" s="312" t="s">
        <v>1503</v>
      </c>
      <c r="AU132" s="312" t="s">
        <v>486</v>
      </c>
      <c r="AV132" s="311" t="s">
        <v>23</v>
      </c>
      <c r="AW132" s="311" t="s">
        <v>577</v>
      </c>
      <c r="AX132" s="311" t="s">
        <v>539</v>
      </c>
      <c r="AY132" s="312" t="s">
        <v>540</v>
      </c>
    </row>
    <row r="133" spans="2:65" s="293" customFormat="1">
      <c r="B133" s="292"/>
      <c r="D133" s="294" t="s">
        <v>1503</v>
      </c>
      <c r="E133" s="295" t="s">
        <v>491</v>
      </c>
      <c r="F133" s="296" t="s">
        <v>1425</v>
      </c>
      <c r="H133" s="297">
        <v>3</v>
      </c>
      <c r="L133" s="292"/>
      <c r="M133" s="298"/>
      <c r="N133" s="299"/>
      <c r="O133" s="299"/>
      <c r="P133" s="299"/>
      <c r="Q133" s="299"/>
      <c r="R133" s="299"/>
      <c r="S133" s="299"/>
      <c r="T133" s="300"/>
      <c r="AT133" s="295" t="s">
        <v>1503</v>
      </c>
      <c r="AU133" s="295" t="s">
        <v>486</v>
      </c>
      <c r="AV133" s="293" t="s">
        <v>486</v>
      </c>
      <c r="AW133" s="293" t="s">
        <v>577</v>
      </c>
      <c r="AX133" s="293" t="s">
        <v>23</v>
      </c>
      <c r="AY133" s="295" t="s">
        <v>540</v>
      </c>
    </row>
    <row r="134" spans="2:65" s="217" customFormat="1" ht="16.5" customHeight="1">
      <c r="B134" s="280"/>
      <c r="C134" s="281" t="s">
        <v>686</v>
      </c>
      <c r="D134" s="281" t="s">
        <v>543</v>
      </c>
      <c r="E134" s="282" t="s">
        <v>687</v>
      </c>
      <c r="F134" s="283" t="s">
        <v>688</v>
      </c>
      <c r="G134" s="284" t="s">
        <v>1548</v>
      </c>
      <c r="H134" s="285">
        <v>12</v>
      </c>
      <c r="I134" s="477"/>
      <c r="J134" s="286">
        <f>ROUND(I134*H134,2)</f>
        <v>0</v>
      </c>
      <c r="K134" s="283" t="s">
        <v>546</v>
      </c>
      <c r="L134" s="218"/>
      <c r="M134" s="287" t="s">
        <v>491</v>
      </c>
      <c r="N134" s="288" t="s">
        <v>508</v>
      </c>
      <c r="O134" s="289">
        <v>0.106</v>
      </c>
      <c r="P134" s="289">
        <f>O134*H134</f>
        <v>1.272</v>
      </c>
      <c r="Q134" s="289">
        <v>9.0000000000000006E-5</v>
      </c>
      <c r="R134" s="289">
        <f>Q134*H134</f>
        <v>1.08E-3</v>
      </c>
      <c r="S134" s="289">
        <v>0</v>
      </c>
      <c r="T134" s="290">
        <f>S134*H134</f>
        <v>0</v>
      </c>
      <c r="AR134" s="210" t="s">
        <v>547</v>
      </c>
      <c r="AT134" s="210" t="s">
        <v>543</v>
      </c>
      <c r="AU134" s="210" t="s">
        <v>486</v>
      </c>
      <c r="AY134" s="210" t="s">
        <v>540</v>
      </c>
      <c r="BE134" s="291">
        <f>IF(N134="základní",J134,0)</f>
        <v>0</v>
      </c>
      <c r="BF134" s="291">
        <f>IF(N134="snížená",J134,0)</f>
        <v>0</v>
      </c>
      <c r="BG134" s="291">
        <f>IF(N134="zákl. přenesená",J134,0)</f>
        <v>0</v>
      </c>
      <c r="BH134" s="291">
        <f>IF(N134="sníž. přenesená",J134,0)</f>
        <v>0</v>
      </c>
      <c r="BI134" s="291">
        <f>IF(N134="nulová",J134,0)</f>
        <v>0</v>
      </c>
      <c r="BJ134" s="210" t="s">
        <v>23</v>
      </c>
      <c r="BK134" s="291">
        <f>ROUND(I134*H134,2)</f>
        <v>0</v>
      </c>
      <c r="BL134" s="210" t="s">
        <v>547</v>
      </c>
      <c r="BM134" s="210" t="s">
        <v>689</v>
      </c>
    </row>
    <row r="135" spans="2:65" s="311" customFormat="1">
      <c r="B135" s="310"/>
      <c r="D135" s="294" t="s">
        <v>1503</v>
      </c>
      <c r="E135" s="312" t="s">
        <v>491</v>
      </c>
      <c r="F135" s="313" t="s">
        <v>690</v>
      </c>
      <c r="H135" s="312" t="s">
        <v>491</v>
      </c>
      <c r="L135" s="310"/>
      <c r="M135" s="314"/>
      <c r="N135" s="315"/>
      <c r="O135" s="315"/>
      <c r="P135" s="315"/>
      <c r="Q135" s="315"/>
      <c r="R135" s="315"/>
      <c r="S135" s="315"/>
      <c r="T135" s="316"/>
      <c r="AT135" s="312" t="s">
        <v>1503</v>
      </c>
      <c r="AU135" s="312" t="s">
        <v>486</v>
      </c>
      <c r="AV135" s="311" t="s">
        <v>23</v>
      </c>
      <c r="AW135" s="311" t="s">
        <v>577</v>
      </c>
      <c r="AX135" s="311" t="s">
        <v>539</v>
      </c>
      <c r="AY135" s="312" t="s">
        <v>540</v>
      </c>
    </row>
    <row r="136" spans="2:65" s="293" customFormat="1">
      <c r="B136" s="292"/>
      <c r="D136" s="294" t="s">
        <v>1503</v>
      </c>
      <c r="E136" s="295" t="s">
        <v>491</v>
      </c>
      <c r="F136" s="296" t="s">
        <v>590</v>
      </c>
      <c r="H136" s="297">
        <v>12</v>
      </c>
      <c r="L136" s="292"/>
      <c r="M136" s="298"/>
      <c r="N136" s="299"/>
      <c r="O136" s="299"/>
      <c r="P136" s="299"/>
      <c r="Q136" s="299"/>
      <c r="R136" s="299"/>
      <c r="S136" s="299"/>
      <c r="T136" s="300"/>
      <c r="AT136" s="295" t="s">
        <v>1503</v>
      </c>
      <c r="AU136" s="295" t="s">
        <v>486</v>
      </c>
      <c r="AV136" s="293" t="s">
        <v>486</v>
      </c>
      <c r="AW136" s="293" t="s">
        <v>577</v>
      </c>
      <c r="AX136" s="293" t="s">
        <v>23</v>
      </c>
      <c r="AY136" s="295" t="s">
        <v>540</v>
      </c>
    </row>
    <row r="137" spans="2:65" s="217" customFormat="1" ht="16.5" customHeight="1">
      <c r="B137" s="280"/>
      <c r="C137" s="281" t="s">
        <v>691</v>
      </c>
      <c r="D137" s="281" t="s">
        <v>543</v>
      </c>
      <c r="E137" s="282" t="s">
        <v>692</v>
      </c>
      <c r="F137" s="283" t="s">
        <v>693</v>
      </c>
      <c r="G137" s="284" t="s">
        <v>1497</v>
      </c>
      <c r="H137" s="285">
        <v>12</v>
      </c>
      <c r="I137" s="477"/>
      <c r="J137" s="286">
        <f t="shared" ref="J137:J155" si="20">ROUND(I137*H137,2)</f>
        <v>0</v>
      </c>
      <c r="K137" s="283" t="s">
        <v>546</v>
      </c>
      <c r="L137" s="218"/>
      <c r="M137" s="287" t="s">
        <v>491</v>
      </c>
      <c r="N137" s="288" t="s">
        <v>508</v>
      </c>
      <c r="O137" s="289">
        <v>0.42499999999999999</v>
      </c>
      <c r="P137" s="289">
        <f t="shared" ref="P137:P155" si="21">O137*H137</f>
        <v>5.0999999999999996</v>
      </c>
      <c r="Q137" s="289">
        <v>0</v>
      </c>
      <c r="R137" s="289">
        <f t="shared" ref="R137:R155" si="22">Q137*H137</f>
        <v>0</v>
      </c>
      <c r="S137" s="289">
        <v>0</v>
      </c>
      <c r="T137" s="290">
        <f t="shared" ref="T137:T155" si="23">S137*H137</f>
        <v>0</v>
      </c>
      <c r="AR137" s="210" t="s">
        <v>547</v>
      </c>
      <c r="AT137" s="210" t="s">
        <v>543</v>
      </c>
      <c r="AU137" s="210" t="s">
        <v>486</v>
      </c>
      <c r="AY137" s="210" t="s">
        <v>540</v>
      </c>
      <c r="BE137" s="291">
        <f t="shared" ref="BE137:BE155" si="24">IF(N137="základní",J137,0)</f>
        <v>0</v>
      </c>
      <c r="BF137" s="291">
        <f t="shared" ref="BF137:BF155" si="25">IF(N137="snížená",J137,0)</f>
        <v>0</v>
      </c>
      <c r="BG137" s="291">
        <f t="shared" ref="BG137:BG155" si="26">IF(N137="zákl. přenesená",J137,0)</f>
        <v>0</v>
      </c>
      <c r="BH137" s="291">
        <f t="shared" ref="BH137:BH155" si="27">IF(N137="sníž. přenesená",J137,0)</f>
        <v>0</v>
      </c>
      <c r="BI137" s="291">
        <f t="shared" ref="BI137:BI155" si="28">IF(N137="nulová",J137,0)</f>
        <v>0</v>
      </c>
      <c r="BJ137" s="210" t="s">
        <v>23</v>
      </c>
      <c r="BK137" s="291">
        <f t="shared" ref="BK137:BK155" si="29">ROUND(I137*H137,2)</f>
        <v>0</v>
      </c>
      <c r="BL137" s="210" t="s">
        <v>547</v>
      </c>
      <c r="BM137" s="210" t="s">
        <v>694</v>
      </c>
    </row>
    <row r="138" spans="2:65" s="217" customFormat="1" ht="16.5" customHeight="1">
      <c r="B138" s="280"/>
      <c r="C138" s="281" t="s">
        <v>695</v>
      </c>
      <c r="D138" s="281" t="s">
        <v>543</v>
      </c>
      <c r="E138" s="282" t="s">
        <v>696</v>
      </c>
      <c r="F138" s="283" t="s">
        <v>697</v>
      </c>
      <c r="G138" s="284" t="s">
        <v>1497</v>
      </c>
      <c r="H138" s="285">
        <v>1</v>
      </c>
      <c r="I138" s="477"/>
      <c r="J138" s="286">
        <f t="shared" si="20"/>
        <v>0</v>
      </c>
      <c r="K138" s="283" t="s">
        <v>546</v>
      </c>
      <c r="L138" s="218"/>
      <c r="M138" s="287" t="s">
        <v>491</v>
      </c>
      <c r="N138" s="288" t="s">
        <v>508</v>
      </c>
      <c r="O138" s="289">
        <v>0.16500000000000001</v>
      </c>
      <c r="P138" s="289">
        <f t="shared" si="21"/>
        <v>0.16500000000000001</v>
      </c>
      <c r="Q138" s="289">
        <v>0</v>
      </c>
      <c r="R138" s="289">
        <f t="shared" si="22"/>
        <v>0</v>
      </c>
      <c r="S138" s="289">
        <v>0</v>
      </c>
      <c r="T138" s="290">
        <f t="shared" si="23"/>
        <v>0</v>
      </c>
      <c r="AR138" s="210" t="s">
        <v>547</v>
      </c>
      <c r="AT138" s="210" t="s">
        <v>543</v>
      </c>
      <c r="AU138" s="210" t="s">
        <v>486</v>
      </c>
      <c r="AY138" s="210" t="s">
        <v>540</v>
      </c>
      <c r="BE138" s="291">
        <f t="shared" si="24"/>
        <v>0</v>
      </c>
      <c r="BF138" s="291">
        <f t="shared" si="25"/>
        <v>0</v>
      </c>
      <c r="BG138" s="291">
        <f t="shared" si="26"/>
        <v>0</v>
      </c>
      <c r="BH138" s="291">
        <f t="shared" si="27"/>
        <v>0</v>
      </c>
      <c r="BI138" s="291">
        <f t="shared" si="28"/>
        <v>0</v>
      </c>
      <c r="BJ138" s="210" t="s">
        <v>23</v>
      </c>
      <c r="BK138" s="291">
        <f t="shared" si="29"/>
        <v>0</v>
      </c>
      <c r="BL138" s="210" t="s">
        <v>547</v>
      </c>
      <c r="BM138" s="210" t="s">
        <v>698</v>
      </c>
    </row>
    <row r="139" spans="2:65" s="217" customFormat="1" ht="16.5" customHeight="1">
      <c r="B139" s="280"/>
      <c r="C139" s="281" t="s">
        <v>699</v>
      </c>
      <c r="D139" s="281" t="s">
        <v>543</v>
      </c>
      <c r="E139" s="282" t="s">
        <v>700</v>
      </c>
      <c r="F139" s="283" t="s">
        <v>701</v>
      </c>
      <c r="G139" s="284" t="s">
        <v>1497</v>
      </c>
      <c r="H139" s="285">
        <v>12</v>
      </c>
      <c r="I139" s="477"/>
      <c r="J139" s="286">
        <f t="shared" si="20"/>
        <v>0</v>
      </c>
      <c r="K139" s="283" t="s">
        <v>546</v>
      </c>
      <c r="L139" s="218"/>
      <c r="M139" s="287" t="s">
        <v>491</v>
      </c>
      <c r="N139" s="288" t="s">
        <v>508</v>
      </c>
      <c r="O139" s="289">
        <v>0.23</v>
      </c>
      <c r="P139" s="289">
        <f t="shared" si="21"/>
        <v>2.7600000000000002</v>
      </c>
      <c r="Q139" s="289">
        <v>1.2999999999999999E-4</v>
      </c>
      <c r="R139" s="289">
        <f t="shared" si="22"/>
        <v>1.5599999999999998E-3</v>
      </c>
      <c r="S139" s="289">
        <v>0</v>
      </c>
      <c r="T139" s="290">
        <f t="shared" si="23"/>
        <v>0</v>
      </c>
      <c r="AR139" s="210" t="s">
        <v>547</v>
      </c>
      <c r="AT139" s="210" t="s">
        <v>543</v>
      </c>
      <c r="AU139" s="210" t="s">
        <v>486</v>
      </c>
      <c r="AY139" s="210" t="s">
        <v>540</v>
      </c>
      <c r="BE139" s="291">
        <f t="shared" si="24"/>
        <v>0</v>
      </c>
      <c r="BF139" s="291">
        <f t="shared" si="25"/>
        <v>0</v>
      </c>
      <c r="BG139" s="291">
        <f t="shared" si="26"/>
        <v>0</v>
      </c>
      <c r="BH139" s="291">
        <f t="shared" si="27"/>
        <v>0</v>
      </c>
      <c r="BI139" s="291">
        <f t="shared" si="28"/>
        <v>0</v>
      </c>
      <c r="BJ139" s="210" t="s">
        <v>23</v>
      </c>
      <c r="BK139" s="291">
        <f t="shared" si="29"/>
        <v>0</v>
      </c>
      <c r="BL139" s="210" t="s">
        <v>547</v>
      </c>
      <c r="BM139" s="210" t="s">
        <v>702</v>
      </c>
    </row>
    <row r="140" spans="2:65" s="217" customFormat="1" ht="16.5" customHeight="1">
      <c r="B140" s="280"/>
      <c r="C140" s="281" t="s">
        <v>703</v>
      </c>
      <c r="D140" s="281" t="s">
        <v>543</v>
      </c>
      <c r="E140" s="282" t="s">
        <v>704</v>
      </c>
      <c r="F140" s="283" t="s">
        <v>705</v>
      </c>
      <c r="G140" s="284" t="s">
        <v>706</v>
      </c>
      <c r="H140" s="285">
        <v>1</v>
      </c>
      <c r="I140" s="477"/>
      <c r="J140" s="286">
        <f t="shared" si="20"/>
        <v>0</v>
      </c>
      <c r="K140" s="283" t="s">
        <v>546</v>
      </c>
      <c r="L140" s="218"/>
      <c r="M140" s="287" t="s">
        <v>491</v>
      </c>
      <c r="N140" s="288" t="s">
        <v>508</v>
      </c>
      <c r="O140" s="289">
        <v>0.45700000000000002</v>
      </c>
      <c r="P140" s="289">
        <f t="shared" si="21"/>
        <v>0.45700000000000002</v>
      </c>
      <c r="Q140" s="289">
        <v>2.5000000000000001E-4</v>
      </c>
      <c r="R140" s="289">
        <f t="shared" si="22"/>
        <v>2.5000000000000001E-4</v>
      </c>
      <c r="S140" s="289">
        <v>0</v>
      </c>
      <c r="T140" s="290">
        <f t="shared" si="23"/>
        <v>0</v>
      </c>
      <c r="AR140" s="210" t="s">
        <v>547</v>
      </c>
      <c r="AT140" s="210" t="s">
        <v>543</v>
      </c>
      <c r="AU140" s="210" t="s">
        <v>486</v>
      </c>
      <c r="AY140" s="210" t="s">
        <v>540</v>
      </c>
      <c r="BE140" s="291">
        <f t="shared" si="24"/>
        <v>0</v>
      </c>
      <c r="BF140" s="291">
        <f t="shared" si="25"/>
        <v>0</v>
      </c>
      <c r="BG140" s="291">
        <f t="shared" si="26"/>
        <v>0</v>
      </c>
      <c r="BH140" s="291">
        <f t="shared" si="27"/>
        <v>0</v>
      </c>
      <c r="BI140" s="291">
        <f t="shared" si="28"/>
        <v>0</v>
      </c>
      <c r="BJ140" s="210" t="s">
        <v>23</v>
      </c>
      <c r="BK140" s="291">
        <f t="shared" si="29"/>
        <v>0</v>
      </c>
      <c r="BL140" s="210" t="s">
        <v>547</v>
      </c>
      <c r="BM140" s="210" t="s">
        <v>707</v>
      </c>
    </row>
    <row r="141" spans="2:65" s="217" customFormat="1" ht="16.5" customHeight="1">
      <c r="B141" s="280"/>
      <c r="C141" s="281" t="s">
        <v>708</v>
      </c>
      <c r="D141" s="281" t="s">
        <v>543</v>
      </c>
      <c r="E141" s="282" t="s">
        <v>709</v>
      </c>
      <c r="F141" s="283" t="s">
        <v>710</v>
      </c>
      <c r="G141" s="284" t="s">
        <v>1497</v>
      </c>
      <c r="H141" s="285">
        <v>3</v>
      </c>
      <c r="I141" s="477"/>
      <c r="J141" s="286">
        <f t="shared" si="20"/>
        <v>0</v>
      </c>
      <c r="K141" s="283" t="s">
        <v>546</v>
      </c>
      <c r="L141" s="218"/>
      <c r="M141" s="287" t="s">
        <v>491</v>
      </c>
      <c r="N141" s="288" t="s">
        <v>508</v>
      </c>
      <c r="O141" s="289">
        <v>6.2E-2</v>
      </c>
      <c r="P141" s="289">
        <f t="shared" si="21"/>
        <v>0.186</v>
      </c>
      <c r="Q141" s="289">
        <v>0</v>
      </c>
      <c r="R141" s="289">
        <f t="shared" si="22"/>
        <v>0</v>
      </c>
      <c r="S141" s="289">
        <v>5.2999999999999998E-4</v>
      </c>
      <c r="T141" s="290">
        <f t="shared" si="23"/>
        <v>1.5899999999999998E-3</v>
      </c>
      <c r="AR141" s="210" t="s">
        <v>547</v>
      </c>
      <c r="AT141" s="210" t="s">
        <v>543</v>
      </c>
      <c r="AU141" s="210" t="s">
        <v>486</v>
      </c>
      <c r="AY141" s="210" t="s">
        <v>540</v>
      </c>
      <c r="BE141" s="291">
        <f t="shared" si="24"/>
        <v>0</v>
      </c>
      <c r="BF141" s="291">
        <f t="shared" si="25"/>
        <v>0</v>
      </c>
      <c r="BG141" s="291">
        <f t="shared" si="26"/>
        <v>0</v>
      </c>
      <c r="BH141" s="291">
        <f t="shared" si="27"/>
        <v>0</v>
      </c>
      <c r="BI141" s="291">
        <f t="shared" si="28"/>
        <v>0</v>
      </c>
      <c r="BJ141" s="210" t="s">
        <v>23</v>
      </c>
      <c r="BK141" s="291">
        <f t="shared" si="29"/>
        <v>0</v>
      </c>
      <c r="BL141" s="210" t="s">
        <v>547</v>
      </c>
      <c r="BM141" s="210" t="s">
        <v>711</v>
      </c>
    </row>
    <row r="142" spans="2:65" s="217" customFormat="1" ht="16.5" customHeight="1">
      <c r="B142" s="280"/>
      <c r="C142" s="281" t="s">
        <v>712</v>
      </c>
      <c r="D142" s="281" t="s">
        <v>543</v>
      </c>
      <c r="E142" s="282" t="s">
        <v>713</v>
      </c>
      <c r="F142" s="283" t="s">
        <v>714</v>
      </c>
      <c r="G142" s="284" t="s">
        <v>1497</v>
      </c>
      <c r="H142" s="285">
        <v>14</v>
      </c>
      <c r="I142" s="477"/>
      <c r="J142" s="286">
        <f t="shared" si="20"/>
        <v>0</v>
      </c>
      <c r="K142" s="283" t="s">
        <v>546</v>
      </c>
      <c r="L142" s="218"/>
      <c r="M142" s="287" t="s">
        <v>491</v>
      </c>
      <c r="N142" s="288" t="s">
        <v>508</v>
      </c>
      <c r="O142" s="289">
        <v>0.14499999999999999</v>
      </c>
      <c r="P142" s="289">
        <f t="shared" si="21"/>
        <v>2.0299999999999998</v>
      </c>
      <c r="Q142" s="289">
        <v>2.0000000000000002E-5</v>
      </c>
      <c r="R142" s="289">
        <f t="shared" si="22"/>
        <v>2.8000000000000003E-4</v>
      </c>
      <c r="S142" s="289">
        <v>0</v>
      </c>
      <c r="T142" s="290">
        <f t="shared" si="23"/>
        <v>0</v>
      </c>
      <c r="AR142" s="210" t="s">
        <v>547</v>
      </c>
      <c r="AT142" s="210" t="s">
        <v>543</v>
      </c>
      <c r="AU142" s="210" t="s">
        <v>486</v>
      </c>
      <c r="AY142" s="210" t="s">
        <v>540</v>
      </c>
      <c r="BE142" s="291">
        <f t="shared" si="24"/>
        <v>0</v>
      </c>
      <c r="BF142" s="291">
        <f t="shared" si="25"/>
        <v>0</v>
      </c>
      <c r="BG142" s="291">
        <f t="shared" si="26"/>
        <v>0</v>
      </c>
      <c r="BH142" s="291">
        <f t="shared" si="27"/>
        <v>0</v>
      </c>
      <c r="BI142" s="291">
        <f t="shared" si="28"/>
        <v>0</v>
      </c>
      <c r="BJ142" s="210" t="s">
        <v>23</v>
      </c>
      <c r="BK142" s="291">
        <f t="shared" si="29"/>
        <v>0</v>
      </c>
      <c r="BL142" s="210" t="s">
        <v>547</v>
      </c>
      <c r="BM142" s="210" t="s">
        <v>715</v>
      </c>
    </row>
    <row r="143" spans="2:65" s="217" customFormat="1" ht="16.5" customHeight="1">
      <c r="B143" s="280"/>
      <c r="C143" s="301" t="s">
        <v>716</v>
      </c>
      <c r="D143" s="301" t="s">
        <v>606</v>
      </c>
      <c r="E143" s="302" t="s">
        <v>717</v>
      </c>
      <c r="F143" s="303" t="s">
        <v>718</v>
      </c>
      <c r="G143" s="304" t="s">
        <v>1497</v>
      </c>
      <c r="H143" s="305">
        <v>8</v>
      </c>
      <c r="I143" s="478"/>
      <c r="J143" s="306">
        <f t="shared" si="20"/>
        <v>0</v>
      </c>
      <c r="K143" s="303" t="s">
        <v>491</v>
      </c>
      <c r="L143" s="307"/>
      <c r="M143" s="308" t="s">
        <v>491</v>
      </c>
      <c r="N143" s="309" t="s">
        <v>508</v>
      </c>
      <c r="O143" s="289">
        <v>0</v>
      </c>
      <c r="P143" s="289">
        <f t="shared" si="21"/>
        <v>0</v>
      </c>
      <c r="Q143" s="289">
        <v>8.0000000000000004E-4</v>
      </c>
      <c r="R143" s="289">
        <f t="shared" si="22"/>
        <v>6.4000000000000003E-3</v>
      </c>
      <c r="S143" s="289">
        <v>0</v>
      </c>
      <c r="T143" s="290">
        <f t="shared" si="23"/>
        <v>0</v>
      </c>
      <c r="AR143" s="210" t="s">
        <v>609</v>
      </c>
      <c r="AT143" s="210" t="s">
        <v>606</v>
      </c>
      <c r="AU143" s="210" t="s">
        <v>486</v>
      </c>
      <c r="AY143" s="210" t="s">
        <v>540</v>
      </c>
      <c r="BE143" s="291">
        <f t="shared" si="24"/>
        <v>0</v>
      </c>
      <c r="BF143" s="291">
        <f t="shared" si="25"/>
        <v>0</v>
      </c>
      <c r="BG143" s="291">
        <f t="shared" si="26"/>
        <v>0</v>
      </c>
      <c r="BH143" s="291">
        <f t="shared" si="27"/>
        <v>0</v>
      </c>
      <c r="BI143" s="291">
        <f t="shared" si="28"/>
        <v>0</v>
      </c>
      <c r="BJ143" s="210" t="s">
        <v>23</v>
      </c>
      <c r="BK143" s="291">
        <f t="shared" si="29"/>
        <v>0</v>
      </c>
      <c r="BL143" s="210" t="s">
        <v>547</v>
      </c>
      <c r="BM143" s="210" t="s">
        <v>719</v>
      </c>
    </row>
    <row r="144" spans="2:65" s="217" customFormat="1" ht="16.5" customHeight="1">
      <c r="B144" s="280"/>
      <c r="C144" s="301" t="s">
        <v>720</v>
      </c>
      <c r="D144" s="301" t="s">
        <v>606</v>
      </c>
      <c r="E144" s="302" t="s">
        <v>721</v>
      </c>
      <c r="F144" s="303" t="s">
        <v>722</v>
      </c>
      <c r="G144" s="304" t="s">
        <v>1497</v>
      </c>
      <c r="H144" s="305">
        <v>6</v>
      </c>
      <c r="I144" s="478"/>
      <c r="J144" s="306">
        <f t="shared" si="20"/>
        <v>0</v>
      </c>
      <c r="K144" s="303" t="s">
        <v>491</v>
      </c>
      <c r="L144" s="307"/>
      <c r="M144" s="308" t="s">
        <v>491</v>
      </c>
      <c r="N144" s="309" t="s">
        <v>508</v>
      </c>
      <c r="O144" s="289">
        <v>0</v>
      </c>
      <c r="P144" s="289">
        <f t="shared" si="21"/>
        <v>0</v>
      </c>
      <c r="Q144" s="289">
        <v>6.9999999999999999E-4</v>
      </c>
      <c r="R144" s="289">
        <f t="shared" si="22"/>
        <v>4.1999999999999997E-3</v>
      </c>
      <c r="S144" s="289">
        <v>0</v>
      </c>
      <c r="T144" s="290">
        <f t="shared" si="23"/>
        <v>0</v>
      </c>
      <c r="AR144" s="210" t="s">
        <v>609</v>
      </c>
      <c r="AT144" s="210" t="s">
        <v>606</v>
      </c>
      <c r="AU144" s="210" t="s">
        <v>486</v>
      </c>
      <c r="AY144" s="210" t="s">
        <v>540</v>
      </c>
      <c r="BE144" s="291">
        <f t="shared" si="24"/>
        <v>0</v>
      </c>
      <c r="BF144" s="291">
        <f t="shared" si="25"/>
        <v>0</v>
      </c>
      <c r="BG144" s="291">
        <f t="shared" si="26"/>
        <v>0</v>
      </c>
      <c r="BH144" s="291">
        <f t="shared" si="27"/>
        <v>0</v>
      </c>
      <c r="BI144" s="291">
        <f t="shared" si="28"/>
        <v>0</v>
      </c>
      <c r="BJ144" s="210" t="s">
        <v>23</v>
      </c>
      <c r="BK144" s="291">
        <f t="shared" si="29"/>
        <v>0</v>
      </c>
      <c r="BL144" s="210" t="s">
        <v>547</v>
      </c>
      <c r="BM144" s="210" t="s">
        <v>723</v>
      </c>
    </row>
    <row r="145" spans="2:65" s="217" customFormat="1" ht="16.5" customHeight="1">
      <c r="B145" s="280"/>
      <c r="C145" s="281" t="s">
        <v>724</v>
      </c>
      <c r="D145" s="281" t="s">
        <v>543</v>
      </c>
      <c r="E145" s="282" t="s">
        <v>725</v>
      </c>
      <c r="F145" s="283" t="s">
        <v>726</v>
      </c>
      <c r="G145" s="284" t="s">
        <v>1497</v>
      </c>
      <c r="H145" s="285">
        <v>1</v>
      </c>
      <c r="I145" s="477"/>
      <c r="J145" s="286">
        <f t="shared" si="20"/>
        <v>0</v>
      </c>
      <c r="K145" s="283" t="s">
        <v>546</v>
      </c>
      <c r="L145" s="218"/>
      <c r="M145" s="287" t="s">
        <v>491</v>
      </c>
      <c r="N145" s="288" t="s">
        <v>508</v>
      </c>
      <c r="O145" s="289">
        <v>0.20699999999999999</v>
      </c>
      <c r="P145" s="289">
        <f t="shared" si="21"/>
        <v>0.20699999999999999</v>
      </c>
      <c r="Q145" s="289">
        <v>1.7000000000000001E-4</v>
      </c>
      <c r="R145" s="289">
        <f t="shared" si="22"/>
        <v>1.7000000000000001E-4</v>
      </c>
      <c r="S145" s="289">
        <v>0</v>
      </c>
      <c r="T145" s="290">
        <f t="shared" si="23"/>
        <v>0</v>
      </c>
      <c r="AR145" s="210" t="s">
        <v>547</v>
      </c>
      <c r="AT145" s="210" t="s">
        <v>543</v>
      </c>
      <c r="AU145" s="210" t="s">
        <v>486</v>
      </c>
      <c r="AY145" s="210" t="s">
        <v>540</v>
      </c>
      <c r="BE145" s="291">
        <f t="shared" si="24"/>
        <v>0</v>
      </c>
      <c r="BF145" s="291">
        <f t="shared" si="25"/>
        <v>0</v>
      </c>
      <c r="BG145" s="291">
        <f t="shared" si="26"/>
        <v>0</v>
      </c>
      <c r="BH145" s="291">
        <f t="shared" si="27"/>
        <v>0</v>
      </c>
      <c r="BI145" s="291">
        <f t="shared" si="28"/>
        <v>0</v>
      </c>
      <c r="BJ145" s="210" t="s">
        <v>23</v>
      </c>
      <c r="BK145" s="291">
        <f t="shared" si="29"/>
        <v>0</v>
      </c>
      <c r="BL145" s="210" t="s">
        <v>547</v>
      </c>
      <c r="BM145" s="210" t="s">
        <v>727</v>
      </c>
    </row>
    <row r="146" spans="2:65" s="217" customFormat="1" ht="16.5" customHeight="1">
      <c r="B146" s="280"/>
      <c r="C146" s="281" t="s">
        <v>728</v>
      </c>
      <c r="D146" s="281" t="s">
        <v>543</v>
      </c>
      <c r="E146" s="282" t="s">
        <v>729</v>
      </c>
      <c r="F146" s="283" t="s">
        <v>730</v>
      </c>
      <c r="G146" s="284" t="s">
        <v>1497</v>
      </c>
      <c r="H146" s="285">
        <v>1</v>
      </c>
      <c r="I146" s="477"/>
      <c r="J146" s="286">
        <f t="shared" si="20"/>
        <v>0</v>
      </c>
      <c r="K146" s="283" t="s">
        <v>546</v>
      </c>
      <c r="L146" s="218"/>
      <c r="M146" s="287" t="s">
        <v>491</v>
      </c>
      <c r="N146" s="288" t="s">
        <v>508</v>
      </c>
      <c r="O146" s="289">
        <v>0.2</v>
      </c>
      <c r="P146" s="289">
        <f t="shared" si="21"/>
        <v>0.2</v>
      </c>
      <c r="Q146" s="289">
        <v>3.4000000000000002E-4</v>
      </c>
      <c r="R146" s="289">
        <f t="shared" si="22"/>
        <v>3.4000000000000002E-4</v>
      </c>
      <c r="S146" s="289">
        <v>0</v>
      </c>
      <c r="T146" s="290">
        <f t="shared" si="23"/>
        <v>0</v>
      </c>
      <c r="AR146" s="210" t="s">
        <v>547</v>
      </c>
      <c r="AT146" s="210" t="s">
        <v>543</v>
      </c>
      <c r="AU146" s="210" t="s">
        <v>486</v>
      </c>
      <c r="AY146" s="210" t="s">
        <v>540</v>
      </c>
      <c r="BE146" s="291">
        <f t="shared" si="24"/>
        <v>0</v>
      </c>
      <c r="BF146" s="291">
        <f t="shared" si="25"/>
        <v>0</v>
      </c>
      <c r="BG146" s="291">
        <f t="shared" si="26"/>
        <v>0</v>
      </c>
      <c r="BH146" s="291">
        <f t="shared" si="27"/>
        <v>0</v>
      </c>
      <c r="BI146" s="291">
        <f t="shared" si="28"/>
        <v>0</v>
      </c>
      <c r="BJ146" s="210" t="s">
        <v>23</v>
      </c>
      <c r="BK146" s="291">
        <f t="shared" si="29"/>
        <v>0</v>
      </c>
      <c r="BL146" s="210" t="s">
        <v>547</v>
      </c>
      <c r="BM146" s="210" t="s">
        <v>731</v>
      </c>
    </row>
    <row r="147" spans="2:65" s="217" customFormat="1" ht="16.5" customHeight="1">
      <c r="B147" s="280"/>
      <c r="C147" s="281" t="s">
        <v>732</v>
      </c>
      <c r="D147" s="281" t="s">
        <v>543</v>
      </c>
      <c r="E147" s="282" t="s">
        <v>733</v>
      </c>
      <c r="F147" s="283" t="s">
        <v>734</v>
      </c>
      <c r="G147" s="284" t="s">
        <v>1497</v>
      </c>
      <c r="H147" s="285">
        <v>1</v>
      </c>
      <c r="I147" s="477"/>
      <c r="J147" s="286">
        <f t="shared" si="20"/>
        <v>0</v>
      </c>
      <c r="K147" s="283" t="s">
        <v>546</v>
      </c>
      <c r="L147" s="218"/>
      <c r="M147" s="287" t="s">
        <v>491</v>
      </c>
      <c r="N147" s="288" t="s">
        <v>508</v>
      </c>
      <c r="O147" s="289">
        <v>0.20399999999999999</v>
      </c>
      <c r="P147" s="289">
        <f t="shared" si="21"/>
        <v>0.20399999999999999</v>
      </c>
      <c r="Q147" s="289">
        <v>7.6000000000000004E-4</v>
      </c>
      <c r="R147" s="289">
        <f t="shared" si="22"/>
        <v>7.6000000000000004E-4</v>
      </c>
      <c r="S147" s="289">
        <v>0</v>
      </c>
      <c r="T147" s="290">
        <f t="shared" si="23"/>
        <v>0</v>
      </c>
      <c r="AR147" s="210" t="s">
        <v>547</v>
      </c>
      <c r="AT147" s="210" t="s">
        <v>543</v>
      </c>
      <c r="AU147" s="210" t="s">
        <v>486</v>
      </c>
      <c r="AY147" s="210" t="s">
        <v>540</v>
      </c>
      <c r="BE147" s="291">
        <f t="shared" si="24"/>
        <v>0</v>
      </c>
      <c r="BF147" s="291">
        <f t="shared" si="25"/>
        <v>0</v>
      </c>
      <c r="BG147" s="291">
        <f t="shared" si="26"/>
        <v>0</v>
      </c>
      <c r="BH147" s="291">
        <f t="shared" si="27"/>
        <v>0</v>
      </c>
      <c r="BI147" s="291">
        <f t="shared" si="28"/>
        <v>0</v>
      </c>
      <c r="BJ147" s="210" t="s">
        <v>23</v>
      </c>
      <c r="BK147" s="291">
        <f t="shared" si="29"/>
        <v>0</v>
      </c>
      <c r="BL147" s="210" t="s">
        <v>547</v>
      </c>
      <c r="BM147" s="210" t="s">
        <v>735</v>
      </c>
    </row>
    <row r="148" spans="2:65" s="217" customFormat="1" ht="16.5" customHeight="1">
      <c r="B148" s="280"/>
      <c r="C148" s="281" t="s">
        <v>736</v>
      </c>
      <c r="D148" s="281" t="s">
        <v>543</v>
      </c>
      <c r="E148" s="282" t="s">
        <v>737</v>
      </c>
      <c r="F148" s="283" t="s">
        <v>738</v>
      </c>
      <c r="G148" s="284" t="s">
        <v>1548</v>
      </c>
      <c r="H148" s="285">
        <v>42</v>
      </c>
      <c r="I148" s="477"/>
      <c r="J148" s="286">
        <f t="shared" si="20"/>
        <v>0</v>
      </c>
      <c r="K148" s="283" t="s">
        <v>546</v>
      </c>
      <c r="L148" s="218"/>
      <c r="M148" s="287" t="s">
        <v>491</v>
      </c>
      <c r="N148" s="288" t="s">
        <v>508</v>
      </c>
      <c r="O148" s="289">
        <v>0.17899999999999999</v>
      </c>
      <c r="P148" s="289">
        <f t="shared" si="21"/>
        <v>7.5179999999999998</v>
      </c>
      <c r="Q148" s="289">
        <v>4.0000000000000002E-4</v>
      </c>
      <c r="R148" s="289">
        <f t="shared" si="22"/>
        <v>1.6800000000000002E-2</v>
      </c>
      <c r="S148" s="289">
        <v>0</v>
      </c>
      <c r="T148" s="290">
        <f t="shared" si="23"/>
        <v>0</v>
      </c>
      <c r="AR148" s="210" t="s">
        <v>547</v>
      </c>
      <c r="AT148" s="210" t="s">
        <v>543</v>
      </c>
      <c r="AU148" s="210" t="s">
        <v>486</v>
      </c>
      <c r="AY148" s="210" t="s">
        <v>540</v>
      </c>
      <c r="BE148" s="291">
        <f t="shared" si="24"/>
        <v>0</v>
      </c>
      <c r="BF148" s="291">
        <f t="shared" si="25"/>
        <v>0</v>
      </c>
      <c r="BG148" s="291">
        <f t="shared" si="26"/>
        <v>0</v>
      </c>
      <c r="BH148" s="291">
        <f t="shared" si="27"/>
        <v>0</v>
      </c>
      <c r="BI148" s="291">
        <f t="shared" si="28"/>
        <v>0</v>
      </c>
      <c r="BJ148" s="210" t="s">
        <v>23</v>
      </c>
      <c r="BK148" s="291">
        <f t="shared" si="29"/>
        <v>0</v>
      </c>
      <c r="BL148" s="210" t="s">
        <v>547</v>
      </c>
      <c r="BM148" s="210" t="s">
        <v>739</v>
      </c>
    </row>
    <row r="149" spans="2:65" s="217" customFormat="1" ht="16.5" customHeight="1">
      <c r="B149" s="280"/>
      <c r="C149" s="281" t="s">
        <v>740</v>
      </c>
      <c r="D149" s="281" t="s">
        <v>543</v>
      </c>
      <c r="E149" s="282" t="s">
        <v>741</v>
      </c>
      <c r="F149" s="283" t="s">
        <v>742</v>
      </c>
      <c r="G149" s="284" t="s">
        <v>1548</v>
      </c>
      <c r="H149" s="285">
        <v>42</v>
      </c>
      <c r="I149" s="477"/>
      <c r="J149" s="286">
        <f t="shared" si="20"/>
        <v>0</v>
      </c>
      <c r="K149" s="283" t="s">
        <v>546</v>
      </c>
      <c r="L149" s="218"/>
      <c r="M149" s="287" t="s">
        <v>491</v>
      </c>
      <c r="N149" s="288" t="s">
        <v>508</v>
      </c>
      <c r="O149" s="289">
        <v>6.7000000000000004E-2</v>
      </c>
      <c r="P149" s="289">
        <f t="shared" si="21"/>
        <v>2.8140000000000001</v>
      </c>
      <c r="Q149" s="289">
        <v>1.9000000000000001E-4</v>
      </c>
      <c r="R149" s="289">
        <f t="shared" si="22"/>
        <v>7.980000000000001E-3</v>
      </c>
      <c r="S149" s="289">
        <v>0</v>
      </c>
      <c r="T149" s="290">
        <f t="shared" si="23"/>
        <v>0</v>
      </c>
      <c r="AR149" s="210" t="s">
        <v>547</v>
      </c>
      <c r="AT149" s="210" t="s">
        <v>543</v>
      </c>
      <c r="AU149" s="210" t="s">
        <v>486</v>
      </c>
      <c r="AY149" s="210" t="s">
        <v>540</v>
      </c>
      <c r="BE149" s="291">
        <f t="shared" si="24"/>
        <v>0</v>
      </c>
      <c r="BF149" s="291">
        <f t="shared" si="25"/>
        <v>0</v>
      </c>
      <c r="BG149" s="291">
        <f t="shared" si="26"/>
        <v>0</v>
      </c>
      <c r="BH149" s="291">
        <f t="shared" si="27"/>
        <v>0</v>
      </c>
      <c r="BI149" s="291">
        <f t="shared" si="28"/>
        <v>0</v>
      </c>
      <c r="BJ149" s="210" t="s">
        <v>23</v>
      </c>
      <c r="BK149" s="291">
        <f t="shared" si="29"/>
        <v>0</v>
      </c>
      <c r="BL149" s="210" t="s">
        <v>547</v>
      </c>
      <c r="BM149" s="210" t="s">
        <v>743</v>
      </c>
    </row>
    <row r="150" spans="2:65" s="217" customFormat="1" ht="16.5" customHeight="1">
      <c r="B150" s="280"/>
      <c r="C150" s="281" t="s">
        <v>744</v>
      </c>
      <c r="D150" s="281" t="s">
        <v>543</v>
      </c>
      <c r="E150" s="282" t="s">
        <v>745</v>
      </c>
      <c r="F150" s="283" t="s">
        <v>746</v>
      </c>
      <c r="G150" s="284" t="s">
        <v>1548</v>
      </c>
      <c r="H150" s="285">
        <v>42</v>
      </c>
      <c r="I150" s="477"/>
      <c r="J150" s="286">
        <f t="shared" si="20"/>
        <v>0</v>
      </c>
      <c r="K150" s="283" t="s">
        <v>546</v>
      </c>
      <c r="L150" s="218"/>
      <c r="M150" s="287" t="s">
        <v>491</v>
      </c>
      <c r="N150" s="288" t="s">
        <v>508</v>
      </c>
      <c r="O150" s="289">
        <v>8.2000000000000003E-2</v>
      </c>
      <c r="P150" s="289">
        <f t="shared" si="21"/>
        <v>3.444</v>
      </c>
      <c r="Q150" s="289">
        <v>1.0000000000000001E-5</v>
      </c>
      <c r="R150" s="289">
        <f t="shared" si="22"/>
        <v>4.2000000000000002E-4</v>
      </c>
      <c r="S150" s="289">
        <v>0</v>
      </c>
      <c r="T150" s="290">
        <f t="shared" si="23"/>
        <v>0</v>
      </c>
      <c r="AR150" s="210" t="s">
        <v>547</v>
      </c>
      <c r="AT150" s="210" t="s">
        <v>543</v>
      </c>
      <c r="AU150" s="210" t="s">
        <v>486</v>
      </c>
      <c r="AY150" s="210" t="s">
        <v>540</v>
      </c>
      <c r="BE150" s="291">
        <f t="shared" si="24"/>
        <v>0</v>
      </c>
      <c r="BF150" s="291">
        <f t="shared" si="25"/>
        <v>0</v>
      </c>
      <c r="BG150" s="291">
        <f t="shared" si="26"/>
        <v>0</v>
      </c>
      <c r="BH150" s="291">
        <f t="shared" si="27"/>
        <v>0</v>
      </c>
      <c r="BI150" s="291">
        <f t="shared" si="28"/>
        <v>0</v>
      </c>
      <c r="BJ150" s="210" t="s">
        <v>23</v>
      </c>
      <c r="BK150" s="291">
        <f t="shared" si="29"/>
        <v>0</v>
      </c>
      <c r="BL150" s="210" t="s">
        <v>547</v>
      </c>
      <c r="BM150" s="210" t="s">
        <v>747</v>
      </c>
    </row>
    <row r="151" spans="2:65" s="217" customFormat="1" ht="16.5" customHeight="1">
      <c r="B151" s="280"/>
      <c r="C151" s="281" t="s">
        <v>748</v>
      </c>
      <c r="D151" s="281" t="s">
        <v>543</v>
      </c>
      <c r="E151" s="282" t="s">
        <v>749</v>
      </c>
      <c r="F151" s="283" t="s">
        <v>750</v>
      </c>
      <c r="G151" s="284" t="s">
        <v>129</v>
      </c>
      <c r="H151" s="285">
        <v>1.2999999999999999E-2</v>
      </c>
      <c r="I151" s="477"/>
      <c r="J151" s="286">
        <f t="shared" si="20"/>
        <v>0</v>
      </c>
      <c r="K151" s="283" t="s">
        <v>546</v>
      </c>
      <c r="L151" s="218"/>
      <c r="M151" s="287" t="s">
        <v>491</v>
      </c>
      <c r="N151" s="288" t="s">
        <v>508</v>
      </c>
      <c r="O151" s="289">
        <v>4.1550000000000002</v>
      </c>
      <c r="P151" s="289">
        <f t="shared" si="21"/>
        <v>5.4015000000000001E-2</v>
      </c>
      <c r="Q151" s="289">
        <v>0</v>
      </c>
      <c r="R151" s="289">
        <f t="shared" si="22"/>
        <v>0</v>
      </c>
      <c r="S151" s="289">
        <v>0</v>
      </c>
      <c r="T151" s="290">
        <f t="shared" si="23"/>
        <v>0</v>
      </c>
      <c r="AR151" s="210" t="s">
        <v>547</v>
      </c>
      <c r="AT151" s="210" t="s">
        <v>543</v>
      </c>
      <c r="AU151" s="210" t="s">
        <v>486</v>
      </c>
      <c r="AY151" s="210" t="s">
        <v>540</v>
      </c>
      <c r="BE151" s="291">
        <f t="shared" si="24"/>
        <v>0</v>
      </c>
      <c r="BF151" s="291">
        <f t="shared" si="25"/>
        <v>0</v>
      </c>
      <c r="BG151" s="291">
        <f t="shared" si="26"/>
        <v>0</v>
      </c>
      <c r="BH151" s="291">
        <f t="shared" si="27"/>
        <v>0</v>
      </c>
      <c r="BI151" s="291">
        <f t="shared" si="28"/>
        <v>0</v>
      </c>
      <c r="BJ151" s="210" t="s">
        <v>23</v>
      </c>
      <c r="BK151" s="291">
        <f t="shared" si="29"/>
        <v>0</v>
      </c>
      <c r="BL151" s="210" t="s">
        <v>547</v>
      </c>
      <c r="BM151" s="210" t="s">
        <v>751</v>
      </c>
    </row>
    <row r="152" spans="2:65" s="217" customFormat="1" ht="16.5" customHeight="1">
      <c r="B152" s="280"/>
      <c r="C152" s="281" t="s">
        <v>752</v>
      </c>
      <c r="D152" s="281" t="s">
        <v>543</v>
      </c>
      <c r="E152" s="282" t="s">
        <v>753</v>
      </c>
      <c r="F152" s="283" t="s">
        <v>754</v>
      </c>
      <c r="G152" s="284" t="s">
        <v>129</v>
      </c>
      <c r="H152" s="285">
        <v>0.08</v>
      </c>
      <c r="I152" s="477"/>
      <c r="J152" s="286">
        <f t="shared" si="20"/>
        <v>0</v>
      </c>
      <c r="K152" s="283" t="s">
        <v>546</v>
      </c>
      <c r="L152" s="218"/>
      <c r="M152" s="287" t="s">
        <v>491</v>
      </c>
      <c r="N152" s="288" t="s">
        <v>508</v>
      </c>
      <c r="O152" s="289">
        <v>1.3740000000000001</v>
      </c>
      <c r="P152" s="289">
        <f t="shared" si="21"/>
        <v>0.10992000000000002</v>
      </c>
      <c r="Q152" s="289">
        <v>0</v>
      </c>
      <c r="R152" s="289">
        <f t="shared" si="22"/>
        <v>0</v>
      </c>
      <c r="S152" s="289">
        <v>0</v>
      </c>
      <c r="T152" s="290">
        <f t="shared" si="23"/>
        <v>0</v>
      </c>
      <c r="AR152" s="210" t="s">
        <v>547</v>
      </c>
      <c r="AT152" s="210" t="s">
        <v>543</v>
      </c>
      <c r="AU152" s="210" t="s">
        <v>486</v>
      </c>
      <c r="AY152" s="210" t="s">
        <v>540</v>
      </c>
      <c r="BE152" s="291">
        <f t="shared" si="24"/>
        <v>0</v>
      </c>
      <c r="BF152" s="291">
        <f t="shared" si="25"/>
        <v>0</v>
      </c>
      <c r="BG152" s="291">
        <f t="shared" si="26"/>
        <v>0</v>
      </c>
      <c r="BH152" s="291">
        <f t="shared" si="27"/>
        <v>0</v>
      </c>
      <c r="BI152" s="291">
        <f t="shared" si="28"/>
        <v>0</v>
      </c>
      <c r="BJ152" s="210" t="s">
        <v>23</v>
      </c>
      <c r="BK152" s="291">
        <f t="shared" si="29"/>
        <v>0</v>
      </c>
      <c r="BL152" s="210" t="s">
        <v>547</v>
      </c>
      <c r="BM152" s="210" t="s">
        <v>755</v>
      </c>
    </row>
    <row r="153" spans="2:65" s="217" customFormat="1" ht="16.5" customHeight="1">
      <c r="B153" s="280"/>
      <c r="C153" s="281" t="s">
        <v>756</v>
      </c>
      <c r="D153" s="281" t="s">
        <v>543</v>
      </c>
      <c r="E153" s="282" t="s">
        <v>757</v>
      </c>
      <c r="F153" s="283" t="s">
        <v>758</v>
      </c>
      <c r="G153" s="284" t="s">
        <v>129</v>
      </c>
      <c r="H153" s="285">
        <v>0.08</v>
      </c>
      <c r="I153" s="477"/>
      <c r="J153" s="286">
        <f t="shared" si="20"/>
        <v>0</v>
      </c>
      <c r="K153" s="283" t="s">
        <v>546</v>
      </c>
      <c r="L153" s="218"/>
      <c r="M153" s="287" t="s">
        <v>491</v>
      </c>
      <c r="N153" s="288" t="s">
        <v>508</v>
      </c>
      <c r="O153" s="289">
        <v>1.18</v>
      </c>
      <c r="P153" s="289">
        <f t="shared" si="21"/>
        <v>9.4399999999999998E-2</v>
      </c>
      <c r="Q153" s="289">
        <v>0</v>
      </c>
      <c r="R153" s="289">
        <f t="shared" si="22"/>
        <v>0</v>
      </c>
      <c r="S153" s="289">
        <v>0</v>
      </c>
      <c r="T153" s="290">
        <f t="shared" si="23"/>
        <v>0</v>
      </c>
      <c r="AR153" s="210" t="s">
        <v>547</v>
      </c>
      <c r="AT153" s="210" t="s">
        <v>543</v>
      </c>
      <c r="AU153" s="210" t="s">
        <v>486</v>
      </c>
      <c r="AY153" s="210" t="s">
        <v>540</v>
      </c>
      <c r="BE153" s="291">
        <f t="shared" si="24"/>
        <v>0</v>
      </c>
      <c r="BF153" s="291">
        <f t="shared" si="25"/>
        <v>0</v>
      </c>
      <c r="BG153" s="291">
        <f t="shared" si="26"/>
        <v>0</v>
      </c>
      <c r="BH153" s="291">
        <f t="shared" si="27"/>
        <v>0</v>
      </c>
      <c r="BI153" s="291">
        <f t="shared" si="28"/>
        <v>0</v>
      </c>
      <c r="BJ153" s="210" t="s">
        <v>23</v>
      </c>
      <c r="BK153" s="291">
        <f t="shared" si="29"/>
        <v>0</v>
      </c>
      <c r="BL153" s="210" t="s">
        <v>547</v>
      </c>
      <c r="BM153" s="210" t="s">
        <v>759</v>
      </c>
    </row>
    <row r="154" spans="2:65" s="217" customFormat="1" ht="16.5" customHeight="1">
      <c r="B154" s="280"/>
      <c r="C154" s="281" t="s">
        <v>760</v>
      </c>
      <c r="D154" s="281" t="s">
        <v>543</v>
      </c>
      <c r="E154" s="282" t="s">
        <v>761</v>
      </c>
      <c r="F154" s="283" t="s">
        <v>762</v>
      </c>
      <c r="G154" s="284" t="s">
        <v>129</v>
      </c>
      <c r="H154" s="285">
        <v>0.08</v>
      </c>
      <c r="I154" s="477"/>
      <c r="J154" s="286">
        <f t="shared" si="20"/>
        <v>0</v>
      </c>
      <c r="K154" s="283" t="s">
        <v>546</v>
      </c>
      <c r="L154" s="218"/>
      <c r="M154" s="287" t="s">
        <v>491</v>
      </c>
      <c r="N154" s="288" t="s">
        <v>508</v>
      </c>
      <c r="O154" s="289">
        <v>1.0589999999999999</v>
      </c>
      <c r="P154" s="289">
        <f t="shared" si="21"/>
        <v>8.4720000000000004E-2</v>
      </c>
      <c r="Q154" s="289">
        <v>0</v>
      </c>
      <c r="R154" s="289">
        <f t="shared" si="22"/>
        <v>0</v>
      </c>
      <c r="S154" s="289">
        <v>0</v>
      </c>
      <c r="T154" s="290">
        <f t="shared" si="23"/>
        <v>0</v>
      </c>
      <c r="AR154" s="210" t="s">
        <v>547</v>
      </c>
      <c r="AT154" s="210" t="s">
        <v>543</v>
      </c>
      <c r="AU154" s="210" t="s">
        <v>486</v>
      </c>
      <c r="AY154" s="210" t="s">
        <v>540</v>
      </c>
      <c r="BE154" s="291">
        <f t="shared" si="24"/>
        <v>0</v>
      </c>
      <c r="BF154" s="291">
        <f t="shared" si="25"/>
        <v>0</v>
      </c>
      <c r="BG154" s="291">
        <f t="shared" si="26"/>
        <v>0</v>
      </c>
      <c r="BH154" s="291">
        <f t="shared" si="27"/>
        <v>0</v>
      </c>
      <c r="BI154" s="291">
        <f t="shared" si="28"/>
        <v>0</v>
      </c>
      <c r="BJ154" s="210" t="s">
        <v>23</v>
      </c>
      <c r="BK154" s="291">
        <f t="shared" si="29"/>
        <v>0</v>
      </c>
      <c r="BL154" s="210" t="s">
        <v>547</v>
      </c>
      <c r="BM154" s="210" t="s">
        <v>763</v>
      </c>
    </row>
    <row r="155" spans="2:65" s="217" customFormat="1" ht="16.5" customHeight="1">
      <c r="B155" s="280"/>
      <c r="C155" s="281" t="s">
        <v>764</v>
      </c>
      <c r="D155" s="281" t="s">
        <v>543</v>
      </c>
      <c r="E155" s="282" t="s">
        <v>765</v>
      </c>
      <c r="F155" s="283" t="s">
        <v>766</v>
      </c>
      <c r="G155" s="284" t="s">
        <v>129</v>
      </c>
      <c r="H155" s="285">
        <v>0.72</v>
      </c>
      <c r="I155" s="477"/>
      <c r="J155" s="286">
        <f t="shared" si="20"/>
        <v>0</v>
      </c>
      <c r="K155" s="283" t="s">
        <v>546</v>
      </c>
      <c r="L155" s="218"/>
      <c r="M155" s="287" t="s">
        <v>491</v>
      </c>
      <c r="N155" s="288" t="s">
        <v>508</v>
      </c>
      <c r="O155" s="289">
        <v>8.0000000000000002E-3</v>
      </c>
      <c r="P155" s="289">
        <f t="shared" si="21"/>
        <v>5.7599999999999995E-3</v>
      </c>
      <c r="Q155" s="289">
        <v>0</v>
      </c>
      <c r="R155" s="289">
        <f t="shared" si="22"/>
        <v>0</v>
      </c>
      <c r="S155" s="289">
        <v>0</v>
      </c>
      <c r="T155" s="290">
        <f t="shared" si="23"/>
        <v>0</v>
      </c>
      <c r="AR155" s="210" t="s">
        <v>547</v>
      </c>
      <c r="AT155" s="210" t="s">
        <v>543</v>
      </c>
      <c r="AU155" s="210" t="s">
        <v>486</v>
      </c>
      <c r="AY155" s="210" t="s">
        <v>540</v>
      </c>
      <c r="BE155" s="291">
        <f t="shared" si="24"/>
        <v>0</v>
      </c>
      <c r="BF155" s="291">
        <f t="shared" si="25"/>
        <v>0</v>
      </c>
      <c r="BG155" s="291">
        <f t="shared" si="26"/>
        <v>0</v>
      </c>
      <c r="BH155" s="291">
        <f t="shared" si="27"/>
        <v>0</v>
      </c>
      <c r="BI155" s="291">
        <f t="shared" si="28"/>
        <v>0</v>
      </c>
      <c r="BJ155" s="210" t="s">
        <v>23</v>
      </c>
      <c r="BK155" s="291">
        <f t="shared" si="29"/>
        <v>0</v>
      </c>
      <c r="BL155" s="210" t="s">
        <v>547</v>
      </c>
      <c r="BM155" s="210" t="s">
        <v>767</v>
      </c>
    </row>
    <row r="156" spans="2:65" s="293" customFormat="1">
      <c r="B156" s="292"/>
      <c r="D156" s="294" t="s">
        <v>1503</v>
      </c>
      <c r="F156" s="296" t="s">
        <v>773</v>
      </c>
      <c r="H156" s="297">
        <v>0.72</v>
      </c>
      <c r="L156" s="292"/>
      <c r="M156" s="298"/>
      <c r="N156" s="299"/>
      <c r="O156" s="299"/>
      <c r="P156" s="299"/>
      <c r="Q156" s="299"/>
      <c r="R156" s="299"/>
      <c r="S156" s="299"/>
      <c r="T156" s="300"/>
      <c r="AT156" s="295" t="s">
        <v>1503</v>
      </c>
      <c r="AU156" s="295" t="s">
        <v>486</v>
      </c>
      <c r="AV156" s="293" t="s">
        <v>486</v>
      </c>
      <c r="AW156" s="293" t="s">
        <v>489</v>
      </c>
      <c r="AX156" s="293" t="s">
        <v>23</v>
      </c>
      <c r="AY156" s="295" t="s">
        <v>540</v>
      </c>
    </row>
    <row r="157" spans="2:65" s="268" customFormat="1" ht="22.9" customHeight="1">
      <c r="B157" s="267"/>
      <c r="D157" s="269" t="s">
        <v>537</v>
      </c>
      <c r="E157" s="278" t="s">
        <v>774</v>
      </c>
      <c r="F157" s="278" t="s">
        <v>775</v>
      </c>
      <c r="J157" s="279">
        <f>BK157</f>
        <v>0</v>
      </c>
      <c r="L157" s="267"/>
      <c r="M157" s="272"/>
      <c r="N157" s="273"/>
      <c r="O157" s="273"/>
      <c r="P157" s="274">
        <f>SUM(P158:P188)</f>
        <v>18.37293</v>
      </c>
      <c r="Q157" s="273"/>
      <c r="R157" s="274">
        <f>SUM(R158:R188)</f>
        <v>0.12503</v>
      </c>
      <c r="S157" s="273"/>
      <c r="T157" s="275">
        <f>SUM(T158:T188)</f>
        <v>9.375E-2</v>
      </c>
      <c r="AR157" s="269" t="s">
        <v>486</v>
      </c>
      <c r="AT157" s="276" t="s">
        <v>537</v>
      </c>
      <c r="AU157" s="276" t="s">
        <v>23</v>
      </c>
      <c r="AY157" s="269" t="s">
        <v>540</v>
      </c>
      <c r="BK157" s="277">
        <f>SUM(BK158:BK188)</f>
        <v>0</v>
      </c>
    </row>
    <row r="158" spans="2:65" s="217" customFormat="1" ht="16.5" customHeight="1">
      <c r="B158" s="280"/>
      <c r="C158" s="281" t="s">
        <v>776</v>
      </c>
      <c r="D158" s="281" t="s">
        <v>543</v>
      </c>
      <c r="E158" s="282" t="s">
        <v>777</v>
      </c>
      <c r="F158" s="283" t="s">
        <v>778</v>
      </c>
      <c r="G158" s="284" t="s">
        <v>21</v>
      </c>
      <c r="H158" s="285">
        <v>1</v>
      </c>
      <c r="I158" s="477"/>
      <c r="J158" s="286">
        <f t="shared" ref="J158:J187" si="30">ROUND(I158*H158,2)</f>
        <v>0</v>
      </c>
      <c r="K158" s="283" t="s">
        <v>546</v>
      </c>
      <c r="L158" s="218"/>
      <c r="M158" s="287" t="s">
        <v>491</v>
      </c>
      <c r="N158" s="288" t="s">
        <v>508</v>
      </c>
      <c r="O158" s="289">
        <v>0.54800000000000004</v>
      </c>
      <c r="P158" s="289">
        <f t="shared" ref="P158:P187" si="31">O158*H158</f>
        <v>0.54800000000000004</v>
      </c>
      <c r="Q158" s="289">
        <v>0</v>
      </c>
      <c r="R158" s="289">
        <f t="shared" ref="R158:R187" si="32">Q158*H158</f>
        <v>0</v>
      </c>
      <c r="S158" s="289">
        <v>1.933E-2</v>
      </c>
      <c r="T158" s="290">
        <f t="shared" ref="T158:T187" si="33">S158*H158</f>
        <v>1.933E-2</v>
      </c>
      <c r="AR158" s="210" t="s">
        <v>547</v>
      </c>
      <c r="AT158" s="210" t="s">
        <v>543</v>
      </c>
      <c r="AU158" s="210" t="s">
        <v>486</v>
      </c>
      <c r="AY158" s="210" t="s">
        <v>540</v>
      </c>
      <c r="BE158" s="291">
        <f t="shared" ref="BE158:BE187" si="34">IF(N158="základní",J158,0)</f>
        <v>0</v>
      </c>
      <c r="BF158" s="291">
        <f t="shared" ref="BF158:BF187" si="35">IF(N158="snížená",J158,0)</f>
        <v>0</v>
      </c>
      <c r="BG158" s="291">
        <f t="shared" ref="BG158:BG187" si="36">IF(N158="zákl. přenesená",J158,0)</f>
        <v>0</v>
      </c>
      <c r="BH158" s="291">
        <f t="shared" ref="BH158:BH187" si="37">IF(N158="sníž. přenesená",J158,0)</f>
        <v>0</v>
      </c>
      <c r="BI158" s="291">
        <f t="shared" ref="BI158:BI187" si="38">IF(N158="nulová",J158,0)</f>
        <v>0</v>
      </c>
      <c r="BJ158" s="210" t="s">
        <v>23</v>
      </c>
      <c r="BK158" s="291">
        <f t="shared" ref="BK158:BK187" si="39">ROUND(I158*H158,2)</f>
        <v>0</v>
      </c>
      <c r="BL158" s="210" t="s">
        <v>547</v>
      </c>
      <c r="BM158" s="210" t="s">
        <v>779</v>
      </c>
    </row>
    <row r="159" spans="2:65" s="217" customFormat="1" ht="16.5" customHeight="1">
      <c r="B159" s="280"/>
      <c r="C159" s="281" t="s">
        <v>780</v>
      </c>
      <c r="D159" s="281" t="s">
        <v>543</v>
      </c>
      <c r="E159" s="282" t="s">
        <v>781</v>
      </c>
      <c r="F159" s="283" t="s">
        <v>782</v>
      </c>
      <c r="G159" s="284" t="s">
        <v>21</v>
      </c>
      <c r="H159" s="285">
        <v>2</v>
      </c>
      <c r="I159" s="477"/>
      <c r="J159" s="286">
        <f t="shared" si="30"/>
        <v>0</v>
      </c>
      <c r="K159" s="283" t="s">
        <v>546</v>
      </c>
      <c r="L159" s="218"/>
      <c r="M159" s="287" t="s">
        <v>491</v>
      </c>
      <c r="N159" s="288" t="s">
        <v>508</v>
      </c>
      <c r="O159" s="289">
        <v>1.1000000000000001</v>
      </c>
      <c r="P159" s="289">
        <f t="shared" si="31"/>
        <v>2.2000000000000002</v>
      </c>
      <c r="Q159" s="289">
        <v>1.6920000000000001E-2</v>
      </c>
      <c r="R159" s="289">
        <f t="shared" si="32"/>
        <v>3.3840000000000002E-2</v>
      </c>
      <c r="S159" s="289">
        <v>0</v>
      </c>
      <c r="T159" s="290">
        <f t="shared" si="33"/>
        <v>0</v>
      </c>
      <c r="AR159" s="210" t="s">
        <v>547</v>
      </c>
      <c r="AT159" s="210" t="s">
        <v>543</v>
      </c>
      <c r="AU159" s="210" t="s">
        <v>486</v>
      </c>
      <c r="AY159" s="210" t="s">
        <v>540</v>
      </c>
      <c r="BE159" s="291">
        <f t="shared" si="34"/>
        <v>0</v>
      </c>
      <c r="BF159" s="291">
        <f t="shared" si="35"/>
        <v>0</v>
      </c>
      <c r="BG159" s="291">
        <f t="shared" si="36"/>
        <v>0</v>
      </c>
      <c r="BH159" s="291">
        <f t="shared" si="37"/>
        <v>0</v>
      </c>
      <c r="BI159" s="291">
        <f t="shared" si="38"/>
        <v>0</v>
      </c>
      <c r="BJ159" s="210" t="s">
        <v>23</v>
      </c>
      <c r="BK159" s="291">
        <f t="shared" si="39"/>
        <v>0</v>
      </c>
      <c r="BL159" s="210" t="s">
        <v>547</v>
      </c>
      <c r="BM159" s="210" t="s">
        <v>783</v>
      </c>
    </row>
    <row r="160" spans="2:65" s="217" customFormat="1" ht="16.5" customHeight="1">
      <c r="B160" s="280"/>
      <c r="C160" s="281" t="s">
        <v>784</v>
      </c>
      <c r="D160" s="281" t="s">
        <v>543</v>
      </c>
      <c r="E160" s="282" t="s">
        <v>785</v>
      </c>
      <c r="F160" s="283" t="s">
        <v>25</v>
      </c>
      <c r="G160" s="284" t="s">
        <v>21</v>
      </c>
      <c r="H160" s="285">
        <v>1</v>
      </c>
      <c r="I160" s="477"/>
      <c r="J160" s="286">
        <f t="shared" si="30"/>
        <v>0</v>
      </c>
      <c r="K160" s="283" t="s">
        <v>546</v>
      </c>
      <c r="L160" s="218"/>
      <c r="M160" s="287" t="s">
        <v>491</v>
      </c>
      <c r="N160" s="288" t="s">
        <v>508</v>
      </c>
      <c r="O160" s="289">
        <v>0.36199999999999999</v>
      </c>
      <c r="P160" s="289">
        <f t="shared" si="31"/>
        <v>0.36199999999999999</v>
      </c>
      <c r="Q160" s="289">
        <v>0</v>
      </c>
      <c r="R160" s="289">
        <f t="shared" si="32"/>
        <v>0</v>
      </c>
      <c r="S160" s="289">
        <v>1.9460000000000002E-2</v>
      </c>
      <c r="T160" s="290">
        <f t="shared" si="33"/>
        <v>1.9460000000000002E-2</v>
      </c>
      <c r="AR160" s="210" t="s">
        <v>547</v>
      </c>
      <c r="AT160" s="210" t="s">
        <v>543</v>
      </c>
      <c r="AU160" s="210" t="s">
        <v>486</v>
      </c>
      <c r="AY160" s="210" t="s">
        <v>540</v>
      </c>
      <c r="BE160" s="291">
        <f t="shared" si="34"/>
        <v>0</v>
      </c>
      <c r="BF160" s="291">
        <f t="shared" si="35"/>
        <v>0</v>
      </c>
      <c r="BG160" s="291">
        <f t="shared" si="36"/>
        <v>0</v>
      </c>
      <c r="BH160" s="291">
        <f t="shared" si="37"/>
        <v>0</v>
      </c>
      <c r="BI160" s="291">
        <f t="shared" si="38"/>
        <v>0</v>
      </c>
      <c r="BJ160" s="210" t="s">
        <v>23</v>
      </c>
      <c r="BK160" s="291">
        <f t="shared" si="39"/>
        <v>0</v>
      </c>
      <c r="BL160" s="210" t="s">
        <v>547</v>
      </c>
      <c r="BM160" s="210" t="s">
        <v>786</v>
      </c>
    </row>
    <row r="161" spans="2:65" s="217" customFormat="1" ht="16.5" customHeight="1">
      <c r="B161" s="280"/>
      <c r="C161" s="281" t="s">
        <v>787</v>
      </c>
      <c r="D161" s="281" t="s">
        <v>543</v>
      </c>
      <c r="E161" s="282" t="s">
        <v>788</v>
      </c>
      <c r="F161" s="283" t="s">
        <v>789</v>
      </c>
      <c r="G161" s="284" t="s">
        <v>21</v>
      </c>
      <c r="H161" s="285">
        <v>1</v>
      </c>
      <c r="I161" s="477"/>
      <c r="J161" s="286">
        <f t="shared" si="30"/>
        <v>0</v>
      </c>
      <c r="K161" s="283" t="s">
        <v>546</v>
      </c>
      <c r="L161" s="218"/>
      <c r="M161" s="287" t="s">
        <v>491</v>
      </c>
      <c r="N161" s="288" t="s">
        <v>508</v>
      </c>
      <c r="O161" s="289">
        <v>1.1000000000000001</v>
      </c>
      <c r="P161" s="289">
        <f t="shared" si="31"/>
        <v>1.1000000000000001</v>
      </c>
      <c r="Q161" s="289">
        <v>2.1069999999999998E-2</v>
      </c>
      <c r="R161" s="289">
        <f t="shared" si="32"/>
        <v>2.1069999999999998E-2</v>
      </c>
      <c r="S161" s="289">
        <v>0</v>
      </c>
      <c r="T161" s="290">
        <f t="shared" si="33"/>
        <v>0</v>
      </c>
      <c r="AR161" s="210" t="s">
        <v>547</v>
      </c>
      <c r="AT161" s="210" t="s">
        <v>543</v>
      </c>
      <c r="AU161" s="210" t="s">
        <v>486</v>
      </c>
      <c r="AY161" s="210" t="s">
        <v>540</v>
      </c>
      <c r="BE161" s="291">
        <f t="shared" si="34"/>
        <v>0</v>
      </c>
      <c r="BF161" s="291">
        <f t="shared" si="35"/>
        <v>0</v>
      </c>
      <c r="BG161" s="291">
        <f t="shared" si="36"/>
        <v>0</v>
      </c>
      <c r="BH161" s="291">
        <f t="shared" si="37"/>
        <v>0</v>
      </c>
      <c r="BI161" s="291">
        <f t="shared" si="38"/>
        <v>0</v>
      </c>
      <c r="BJ161" s="210" t="s">
        <v>23</v>
      </c>
      <c r="BK161" s="291">
        <f t="shared" si="39"/>
        <v>0</v>
      </c>
      <c r="BL161" s="210" t="s">
        <v>547</v>
      </c>
      <c r="BM161" s="210" t="s">
        <v>790</v>
      </c>
    </row>
    <row r="162" spans="2:65" s="217" customFormat="1" ht="16.5" customHeight="1">
      <c r="B162" s="280"/>
      <c r="C162" s="281" t="s">
        <v>791</v>
      </c>
      <c r="D162" s="281" t="s">
        <v>543</v>
      </c>
      <c r="E162" s="282" t="s">
        <v>792</v>
      </c>
      <c r="F162" s="283" t="s">
        <v>793</v>
      </c>
      <c r="G162" s="284" t="s">
        <v>21</v>
      </c>
      <c r="H162" s="285">
        <v>1</v>
      </c>
      <c r="I162" s="477"/>
      <c r="J162" s="286">
        <f t="shared" si="30"/>
        <v>0</v>
      </c>
      <c r="K162" s="283" t="s">
        <v>546</v>
      </c>
      <c r="L162" s="218"/>
      <c r="M162" s="287" t="s">
        <v>491</v>
      </c>
      <c r="N162" s="288" t="s">
        <v>508</v>
      </c>
      <c r="O162" s="289">
        <v>0.40300000000000002</v>
      </c>
      <c r="P162" s="289">
        <f t="shared" si="31"/>
        <v>0.40300000000000002</v>
      </c>
      <c r="Q162" s="289">
        <v>0</v>
      </c>
      <c r="R162" s="289">
        <f t="shared" si="32"/>
        <v>0</v>
      </c>
      <c r="S162" s="289">
        <v>3.2899999999999999E-2</v>
      </c>
      <c r="T162" s="290">
        <f t="shared" si="33"/>
        <v>3.2899999999999999E-2</v>
      </c>
      <c r="AR162" s="210" t="s">
        <v>547</v>
      </c>
      <c r="AT162" s="210" t="s">
        <v>543</v>
      </c>
      <c r="AU162" s="210" t="s">
        <v>486</v>
      </c>
      <c r="AY162" s="210" t="s">
        <v>540</v>
      </c>
      <c r="BE162" s="291">
        <f t="shared" si="34"/>
        <v>0</v>
      </c>
      <c r="BF162" s="291">
        <f t="shared" si="35"/>
        <v>0</v>
      </c>
      <c r="BG162" s="291">
        <f t="shared" si="36"/>
        <v>0</v>
      </c>
      <c r="BH162" s="291">
        <f t="shared" si="37"/>
        <v>0</v>
      </c>
      <c r="BI162" s="291">
        <f t="shared" si="38"/>
        <v>0</v>
      </c>
      <c r="BJ162" s="210" t="s">
        <v>23</v>
      </c>
      <c r="BK162" s="291">
        <f t="shared" si="39"/>
        <v>0</v>
      </c>
      <c r="BL162" s="210" t="s">
        <v>547</v>
      </c>
      <c r="BM162" s="210" t="s">
        <v>794</v>
      </c>
    </row>
    <row r="163" spans="2:65" s="217" customFormat="1" ht="16.5" customHeight="1">
      <c r="B163" s="280"/>
      <c r="C163" s="281" t="s">
        <v>795</v>
      </c>
      <c r="D163" s="281" t="s">
        <v>543</v>
      </c>
      <c r="E163" s="282" t="s">
        <v>796</v>
      </c>
      <c r="F163" s="283" t="s">
        <v>797</v>
      </c>
      <c r="G163" s="284" t="s">
        <v>21</v>
      </c>
      <c r="H163" s="285">
        <v>1</v>
      </c>
      <c r="I163" s="477"/>
      <c r="J163" s="286">
        <f t="shared" si="30"/>
        <v>0</v>
      </c>
      <c r="K163" s="283" t="s">
        <v>546</v>
      </c>
      <c r="L163" s="218"/>
      <c r="M163" s="287" t="s">
        <v>491</v>
      </c>
      <c r="N163" s="288" t="s">
        <v>508</v>
      </c>
      <c r="O163" s="289">
        <v>2.54</v>
      </c>
      <c r="P163" s="289">
        <f t="shared" si="31"/>
        <v>2.54</v>
      </c>
      <c r="Q163" s="289">
        <v>1.452E-2</v>
      </c>
      <c r="R163" s="289">
        <f t="shared" si="32"/>
        <v>1.452E-2</v>
      </c>
      <c r="S163" s="289">
        <v>0</v>
      </c>
      <c r="T163" s="290">
        <f t="shared" si="33"/>
        <v>0</v>
      </c>
      <c r="AR163" s="210" t="s">
        <v>547</v>
      </c>
      <c r="AT163" s="210" t="s">
        <v>543</v>
      </c>
      <c r="AU163" s="210" t="s">
        <v>486</v>
      </c>
      <c r="AY163" s="210" t="s">
        <v>540</v>
      </c>
      <c r="BE163" s="291">
        <f t="shared" si="34"/>
        <v>0</v>
      </c>
      <c r="BF163" s="291">
        <f t="shared" si="35"/>
        <v>0</v>
      </c>
      <c r="BG163" s="291">
        <f t="shared" si="36"/>
        <v>0</v>
      </c>
      <c r="BH163" s="291">
        <f t="shared" si="37"/>
        <v>0</v>
      </c>
      <c r="BI163" s="291">
        <f t="shared" si="38"/>
        <v>0</v>
      </c>
      <c r="BJ163" s="210" t="s">
        <v>23</v>
      </c>
      <c r="BK163" s="291">
        <f t="shared" si="39"/>
        <v>0</v>
      </c>
      <c r="BL163" s="210" t="s">
        <v>547</v>
      </c>
      <c r="BM163" s="210" t="s">
        <v>798</v>
      </c>
    </row>
    <row r="164" spans="2:65" s="217" customFormat="1" ht="16.5" customHeight="1">
      <c r="B164" s="280"/>
      <c r="C164" s="281" t="s">
        <v>799</v>
      </c>
      <c r="D164" s="281" t="s">
        <v>543</v>
      </c>
      <c r="E164" s="282" t="s">
        <v>800</v>
      </c>
      <c r="F164" s="283" t="s">
        <v>801</v>
      </c>
      <c r="G164" s="284" t="s">
        <v>21</v>
      </c>
      <c r="H164" s="285">
        <v>1</v>
      </c>
      <c r="I164" s="477"/>
      <c r="J164" s="286">
        <f t="shared" si="30"/>
        <v>0</v>
      </c>
      <c r="K164" s="283" t="s">
        <v>546</v>
      </c>
      <c r="L164" s="218"/>
      <c r="M164" s="287" t="s">
        <v>491</v>
      </c>
      <c r="N164" s="288" t="s">
        <v>508</v>
      </c>
      <c r="O164" s="289">
        <v>2.88</v>
      </c>
      <c r="P164" s="289">
        <f t="shared" si="31"/>
        <v>2.88</v>
      </c>
      <c r="Q164" s="289">
        <v>1.9369999999999998E-2</v>
      </c>
      <c r="R164" s="289">
        <f t="shared" si="32"/>
        <v>1.9369999999999998E-2</v>
      </c>
      <c r="S164" s="289">
        <v>0</v>
      </c>
      <c r="T164" s="290">
        <f t="shared" si="33"/>
        <v>0</v>
      </c>
      <c r="AR164" s="210" t="s">
        <v>547</v>
      </c>
      <c r="AT164" s="210" t="s">
        <v>543</v>
      </c>
      <c r="AU164" s="210" t="s">
        <v>486</v>
      </c>
      <c r="AY164" s="210" t="s">
        <v>540</v>
      </c>
      <c r="BE164" s="291">
        <f t="shared" si="34"/>
        <v>0</v>
      </c>
      <c r="BF164" s="291">
        <f t="shared" si="35"/>
        <v>0</v>
      </c>
      <c r="BG164" s="291">
        <f t="shared" si="36"/>
        <v>0</v>
      </c>
      <c r="BH164" s="291">
        <f t="shared" si="37"/>
        <v>0</v>
      </c>
      <c r="BI164" s="291">
        <f t="shared" si="38"/>
        <v>0</v>
      </c>
      <c r="BJ164" s="210" t="s">
        <v>23</v>
      </c>
      <c r="BK164" s="291">
        <f t="shared" si="39"/>
        <v>0</v>
      </c>
      <c r="BL164" s="210" t="s">
        <v>547</v>
      </c>
      <c r="BM164" s="210" t="s">
        <v>802</v>
      </c>
    </row>
    <row r="165" spans="2:65" s="217" customFormat="1" ht="16.5" customHeight="1">
      <c r="B165" s="280"/>
      <c r="C165" s="281" t="s">
        <v>803</v>
      </c>
      <c r="D165" s="281" t="s">
        <v>543</v>
      </c>
      <c r="E165" s="282" t="s">
        <v>804</v>
      </c>
      <c r="F165" s="283" t="s">
        <v>805</v>
      </c>
      <c r="G165" s="284" t="s">
        <v>21</v>
      </c>
      <c r="H165" s="285">
        <v>1</v>
      </c>
      <c r="I165" s="477"/>
      <c r="J165" s="286">
        <f t="shared" si="30"/>
        <v>0</v>
      </c>
      <c r="K165" s="283" t="s">
        <v>546</v>
      </c>
      <c r="L165" s="218"/>
      <c r="M165" s="287" t="s">
        <v>491</v>
      </c>
      <c r="N165" s="288" t="s">
        <v>508</v>
      </c>
      <c r="O165" s="289">
        <v>2.3199999999999998</v>
      </c>
      <c r="P165" s="289">
        <f t="shared" si="31"/>
        <v>2.3199999999999998</v>
      </c>
      <c r="Q165" s="289">
        <v>2.2210000000000001E-2</v>
      </c>
      <c r="R165" s="289">
        <f t="shared" si="32"/>
        <v>2.2210000000000001E-2</v>
      </c>
      <c r="S165" s="289">
        <v>0</v>
      </c>
      <c r="T165" s="290">
        <f t="shared" si="33"/>
        <v>0</v>
      </c>
      <c r="AR165" s="210" t="s">
        <v>547</v>
      </c>
      <c r="AT165" s="210" t="s">
        <v>543</v>
      </c>
      <c r="AU165" s="210" t="s">
        <v>486</v>
      </c>
      <c r="AY165" s="210" t="s">
        <v>540</v>
      </c>
      <c r="BE165" s="291">
        <f t="shared" si="34"/>
        <v>0</v>
      </c>
      <c r="BF165" s="291">
        <f t="shared" si="35"/>
        <v>0</v>
      </c>
      <c r="BG165" s="291">
        <f t="shared" si="36"/>
        <v>0</v>
      </c>
      <c r="BH165" s="291">
        <f t="shared" si="37"/>
        <v>0</v>
      </c>
      <c r="BI165" s="291">
        <f t="shared" si="38"/>
        <v>0</v>
      </c>
      <c r="BJ165" s="210" t="s">
        <v>23</v>
      </c>
      <c r="BK165" s="291">
        <f t="shared" si="39"/>
        <v>0</v>
      </c>
      <c r="BL165" s="210" t="s">
        <v>547</v>
      </c>
      <c r="BM165" s="210" t="s">
        <v>806</v>
      </c>
    </row>
    <row r="166" spans="2:65" s="217" customFormat="1" ht="16.5" customHeight="1">
      <c r="B166" s="280"/>
      <c r="C166" s="281" t="s">
        <v>1427</v>
      </c>
      <c r="D166" s="281" t="s">
        <v>543</v>
      </c>
      <c r="E166" s="282" t="s">
        <v>807</v>
      </c>
      <c r="F166" s="283" t="s">
        <v>808</v>
      </c>
      <c r="G166" s="284" t="s">
        <v>21</v>
      </c>
      <c r="H166" s="285">
        <v>1</v>
      </c>
      <c r="I166" s="477"/>
      <c r="J166" s="286">
        <f t="shared" si="30"/>
        <v>0</v>
      </c>
      <c r="K166" s="283" t="s">
        <v>546</v>
      </c>
      <c r="L166" s="218"/>
      <c r="M166" s="287" t="s">
        <v>491</v>
      </c>
      <c r="N166" s="288" t="s">
        <v>508</v>
      </c>
      <c r="O166" s="289">
        <v>0.46500000000000002</v>
      </c>
      <c r="P166" s="289">
        <f t="shared" si="31"/>
        <v>0.46500000000000002</v>
      </c>
      <c r="Q166" s="289">
        <v>0</v>
      </c>
      <c r="R166" s="289">
        <f t="shared" si="32"/>
        <v>0</v>
      </c>
      <c r="S166" s="289">
        <v>9.1999999999999998E-3</v>
      </c>
      <c r="T166" s="290">
        <f t="shared" si="33"/>
        <v>9.1999999999999998E-3</v>
      </c>
      <c r="AR166" s="210" t="s">
        <v>547</v>
      </c>
      <c r="AT166" s="210" t="s">
        <v>543</v>
      </c>
      <c r="AU166" s="210" t="s">
        <v>486</v>
      </c>
      <c r="AY166" s="210" t="s">
        <v>540</v>
      </c>
      <c r="BE166" s="291">
        <f t="shared" si="34"/>
        <v>0</v>
      </c>
      <c r="BF166" s="291">
        <f t="shared" si="35"/>
        <v>0</v>
      </c>
      <c r="BG166" s="291">
        <f t="shared" si="36"/>
        <v>0</v>
      </c>
      <c r="BH166" s="291">
        <f t="shared" si="37"/>
        <v>0</v>
      </c>
      <c r="BI166" s="291">
        <f t="shared" si="38"/>
        <v>0</v>
      </c>
      <c r="BJ166" s="210" t="s">
        <v>23</v>
      </c>
      <c r="BK166" s="291">
        <f t="shared" si="39"/>
        <v>0</v>
      </c>
      <c r="BL166" s="210" t="s">
        <v>547</v>
      </c>
      <c r="BM166" s="210" t="s">
        <v>809</v>
      </c>
    </row>
    <row r="167" spans="2:65" s="217" customFormat="1" ht="16.5" customHeight="1">
      <c r="B167" s="280"/>
      <c r="C167" s="281" t="s">
        <v>1429</v>
      </c>
      <c r="D167" s="281" t="s">
        <v>543</v>
      </c>
      <c r="E167" s="282" t="s">
        <v>810</v>
      </c>
      <c r="F167" s="283" t="s">
        <v>811</v>
      </c>
      <c r="G167" s="284" t="s">
        <v>21</v>
      </c>
      <c r="H167" s="285">
        <v>1</v>
      </c>
      <c r="I167" s="477"/>
      <c r="J167" s="286">
        <f t="shared" si="30"/>
        <v>0</v>
      </c>
      <c r="K167" s="283" t="s">
        <v>546</v>
      </c>
      <c r="L167" s="218"/>
      <c r="M167" s="287" t="s">
        <v>491</v>
      </c>
      <c r="N167" s="288" t="s">
        <v>508</v>
      </c>
      <c r="O167" s="289">
        <v>0.85</v>
      </c>
      <c r="P167" s="289">
        <f t="shared" si="31"/>
        <v>0.85</v>
      </c>
      <c r="Q167" s="289">
        <v>4.2999999999999999E-4</v>
      </c>
      <c r="R167" s="289">
        <f t="shared" si="32"/>
        <v>4.2999999999999999E-4</v>
      </c>
      <c r="S167" s="289">
        <v>0</v>
      </c>
      <c r="T167" s="290">
        <f t="shared" si="33"/>
        <v>0</v>
      </c>
      <c r="AR167" s="210" t="s">
        <v>547</v>
      </c>
      <c r="AT167" s="210" t="s">
        <v>543</v>
      </c>
      <c r="AU167" s="210" t="s">
        <v>486</v>
      </c>
      <c r="AY167" s="210" t="s">
        <v>540</v>
      </c>
      <c r="BE167" s="291">
        <f t="shared" si="34"/>
        <v>0</v>
      </c>
      <c r="BF167" s="291">
        <f t="shared" si="35"/>
        <v>0</v>
      </c>
      <c r="BG167" s="291">
        <f t="shared" si="36"/>
        <v>0</v>
      </c>
      <c r="BH167" s="291">
        <f t="shared" si="37"/>
        <v>0</v>
      </c>
      <c r="BI167" s="291">
        <f t="shared" si="38"/>
        <v>0</v>
      </c>
      <c r="BJ167" s="210" t="s">
        <v>23</v>
      </c>
      <c r="BK167" s="291">
        <f t="shared" si="39"/>
        <v>0</v>
      </c>
      <c r="BL167" s="210" t="s">
        <v>547</v>
      </c>
      <c r="BM167" s="210" t="s">
        <v>812</v>
      </c>
    </row>
    <row r="168" spans="2:65" s="217" customFormat="1" ht="16.5" customHeight="1">
      <c r="B168" s="280"/>
      <c r="C168" s="301" t="s">
        <v>1431</v>
      </c>
      <c r="D168" s="301" t="s">
        <v>606</v>
      </c>
      <c r="E168" s="302" t="s">
        <v>813</v>
      </c>
      <c r="F168" s="303" t="s">
        <v>814</v>
      </c>
      <c r="G168" s="304" t="s">
        <v>1497</v>
      </c>
      <c r="H168" s="305">
        <v>1</v>
      </c>
      <c r="I168" s="478"/>
      <c r="J168" s="306">
        <f t="shared" si="30"/>
        <v>0</v>
      </c>
      <c r="K168" s="303" t="s">
        <v>546</v>
      </c>
      <c r="L168" s="307"/>
      <c r="M168" s="308" t="s">
        <v>491</v>
      </c>
      <c r="N168" s="309" t="s">
        <v>508</v>
      </c>
      <c r="O168" s="289">
        <v>0</v>
      </c>
      <c r="P168" s="289">
        <f t="shared" si="31"/>
        <v>0</v>
      </c>
      <c r="Q168" s="289">
        <v>4.0000000000000001E-3</v>
      </c>
      <c r="R168" s="289">
        <f t="shared" si="32"/>
        <v>4.0000000000000001E-3</v>
      </c>
      <c r="S168" s="289">
        <v>0</v>
      </c>
      <c r="T168" s="290">
        <f t="shared" si="33"/>
        <v>0</v>
      </c>
      <c r="AR168" s="210" t="s">
        <v>609</v>
      </c>
      <c r="AT168" s="210" t="s">
        <v>606</v>
      </c>
      <c r="AU168" s="210" t="s">
        <v>486</v>
      </c>
      <c r="AY168" s="210" t="s">
        <v>540</v>
      </c>
      <c r="BE168" s="291">
        <f t="shared" si="34"/>
        <v>0</v>
      </c>
      <c r="BF168" s="291">
        <f t="shared" si="35"/>
        <v>0</v>
      </c>
      <c r="BG168" s="291">
        <f t="shared" si="36"/>
        <v>0</v>
      </c>
      <c r="BH168" s="291">
        <f t="shared" si="37"/>
        <v>0</v>
      </c>
      <c r="BI168" s="291">
        <f t="shared" si="38"/>
        <v>0</v>
      </c>
      <c r="BJ168" s="210" t="s">
        <v>23</v>
      </c>
      <c r="BK168" s="291">
        <f t="shared" si="39"/>
        <v>0</v>
      </c>
      <c r="BL168" s="210" t="s">
        <v>547</v>
      </c>
      <c r="BM168" s="210" t="s">
        <v>815</v>
      </c>
    </row>
    <row r="169" spans="2:65" s="217" customFormat="1" ht="16.5" customHeight="1">
      <c r="B169" s="280"/>
      <c r="C169" s="281" t="s">
        <v>1433</v>
      </c>
      <c r="D169" s="281" t="s">
        <v>543</v>
      </c>
      <c r="E169" s="282" t="s">
        <v>816</v>
      </c>
      <c r="F169" s="283" t="s">
        <v>817</v>
      </c>
      <c r="G169" s="284" t="s">
        <v>129</v>
      </c>
      <c r="H169" s="285">
        <v>9.4E-2</v>
      </c>
      <c r="I169" s="477"/>
      <c r="J169" s="286">
        <f t="shared" si="30"/>
        <v>0</v>
      </c>
      <c r="K169" s="283" t="s">
        <v>546</v>
      </c>
      <c r="L169" s="218"/>
      <c r="M169" s="287" t="s">
        <v>491</v>
      </c>
      <c r="N169" s="288" t="s">
        <v>508</v>
      </c>
      <c r="O169" s="289">
        <v>3.97</v>
      </c>
      <c r="P169" s="289">
        <f t="shared" si="31"/>
        <v>0.37318000000000001</v>
      </c>
      <c r="Q169" s="289">
        <v>0</v>
      </c>
      <c r="R169" s="289">
        <f t="shared" si="32"/>
        <v>0</v>
      </c>
      <c r="S169" s="289">
        <v>0</v>
      </c>
      <c r="T169" s="290">
        <f t="shared" si="33"/>
        <v>0</v>
      </c>
      <c r="AR169" s="210" t="s">
        <v>547</v>
      </c>
      <c r="AT169" s="210" t="s">
        <v>543</v>
      </c>
      <c r="AU169" s="210" t="s">
        <v>486</v>
      </c>
      <c r="AY169" s="210" t="s">
        <v>540</v>
      </c>
      <c r="BE169" s="291">
        <f t="shared" si="34"/>
        <v>0</v>
      </c>
      <c r="BF169" s="291">
        <f t="shared" si="35"/>
        <v>0</v>
      </c>
      <c r="BG169" s="291">
        <f t="shared" si="36"/>
        <v>0</v>
      </c>
      <c r="BH169" s="291">
        <f t="shared" si="37"/>
        <v>0</v>
      </c>
      <c r="BI169" s="291">
        <f t="shared" si="38"/>
        <v>0</v>
      </c>
      <c r="BJ169" s="210" t="s">
        <v>23</v>
      </c>
      <c r="BK169" s="291">
        <f t="shared" si="39"/>
        <v>0</v>
      </c>
      <c r="BL169" s="210" t="s">
        <v>547</v>
      </c>
      <c r="BM169" s="210" t="s">
        <v>818</v>
      </c>
    </row>
    <row r="170" spans="2:65" s="217" customFormat="1" ht="16.5" customHeight="1">
      <c r="B170" s="280"/>
      <c r="C170" s="281" t="s">
        <v>819</v>
      </c>
      <c r="D170" s="281" t="s">
        <v>543</v>
      </c>
      <c r="E170" s="282" t="s">
        <v>820</v>
      </c>
      <c r="F170" s="283" t="s">
        <v>821</v>
      </c>
      <c r="G170" s="284" t="s">
        <v>1497</v>
      </c>
      <c r="H170" s="285">
        <v>2</v>
      </c>
      <c r="I170" s="477"/>
      <c r="J170" s="286">
        <f t="shared" si="30"/>
        <v>0</v>
      </c>
      <c r="K170" s="283" t="s">
        <v>491</v>
      </c>
      <c r="L170" s="218"/>
      <c r="M170" s="287" t="s">
        <v>491</v>
      </c>
      <c r="N170" s="288" t="s">
        <v>508</v>
      </c>
      <c r="O170" s="289">
        <v>0.114</v>
      </c>
      <c r="P170" s="289">
        <f t="shared" si="31"/>
        <v>0.22800000000000001</v>
      </c>
      <c r="Q170" s="289">
        <v>0</v>
      </c>
      <c r="R170" s="289">
        <f t="shared" si="32"/>
        <v>0</v>
      </c>
      <c r="S170" s="289">
        <v>4.8999999999999998E-4</v>
      </c>
      <c r="T170" s="290">
        <f t="shared" si="33"/>
        <v>9.7999999999999997E-4</v>
      </c>
      <c r="AR170" s="210" t="s">
        <v>547</v>
      </c>
      <c r="AT170" s="210" t="s">
        <v>543</v>
      </c>
      <c r="AU170" s="210" t="s">
        <v>486</v>
      </c>
      <c r="AY170" s="210" t="s">
        <v>540</v>
      </c>
      <c r="BE170" s="291">
        <f t="shared" si="34"/>
        <v>0</v>
      </c>
      <c r="BF170" s="291">
        <f t="shared" si="35"/>
        <v>0</v>
      </c>
      <c r="BG170" s="291">
        <f t="shared" si="36"/>
        <v>0</v>
      </c>
      <c r="BH170" s="291">
        <f t="shared" si="37"/>
        <v>0</v>
      </c>
      <c r="BI170" s="291">
        <f t="shared" si="38"/>
        <v>0</v>
      </c>
      <c r="BJ170" s="210" t="s">
        <v>23</v>
      </c>
      <c r="BK170" s="291">
        <f t="shared" si="39"/>
        <v>0</v>
      </c>
      <c r="BL170" s="210" t="s">
        <v>547</v>
      </c>
      <c r="BM170" s="210" t="s">
        <v>822</v>
      </c>
    </row>
    <row r="171" spans="2:65" s="217" customFormat="1" ht="16.5" customHeight="1">
      <c r="B171" s="280"/>
      <c r="C171" s="281" t="s">
        <v>823</v>
      </c>
      <c r="D171" s="281" t="s">
        <v>543</v>
      </c>
      <c r="E171" s="282" t="s">
        <v>824</v>
      </c>
      <c r="F171" s="283" t="s">
        <v>825</v>
      </c>
      <c r="G171" s="284" t="s">
        <v>1497</v>
      </c>
      <c r="H171" s="285">
        <v>2</v>
      </c>
      <c r="I171" s="477"/>
      <c r="J171" s="286">
        <f t="shared" si="30"/>
        <v>0</v>
      </c>
      <c r="K171" s="283" t="s">
        <v>546</v>
      </c>
      <c r="L171" s="218"/>
      <c r="M171" s="287" t="s">
        <v>491</v>
      </c>
      <c r="N171" s="288" t="s">
        <v>508</v>
      </c>
      <c r="O171" s="289">
        <v>0.124</v>
      </c>
      <c r="P171" s="289">
        <f t="shared" si="31"/>
        <v>0.248</v>
      </c>
      <c r="Q171" s="289">
        <v>0</v>
      </c>
      <c r="R171" s="289">
        <f t="shared" si="32"/>
        <v>0</v>
      </c>
      <c r="S171" s="289">
        <v>5.4000000000000001E-4</v>
      </c>
      <c r="T171" s="290">
        <f t="shared" si="33"/>
        <v>1.08E-3</v>
      </c>
      <c r="AR171" s="210" t="s">
        <v>547</v>
      </c>
      <c r="AT171" s="210" t="s">
        <v>543</v>
      </c>
      <c r="AU171" s="210" t="s">
        <v>486</v>
      </c>
      <c r="AY171" s="210" t="s">
        <v>540</v>
      </c>
      <c r="BE171" s="291">
        <f t="shared" si="34"/>
        <v>0</v>
      </c>
      <c r="BF171" s="291">
        <f t="shared" si="35"/>
        <v>0</v>
      </c>
      <c r="BG171" s="291">
        <f t="shared" si="36"/>
        <v>0</v>
      </c>
      <c r="BH171" s="291">
        <f t="shared" si="37"/>
        <v>0</v>
      </c>
      <c r="BI171" s="291">
        <f t="shared" si="38"/>
        <v>0</v>
      </c>
      <c r="BJ171" s="210" t="s">
        <v>23</v>
      </c>
      <c r="BK171" s="291">
        <f t="shared" si="39"/>
        <v>0</v>
      </c>
      <c r="BL171" s="210" t="s">
        <v>547</v>
      </c>
      <c r="BM171" s="210" t="s">
        <v>826</v>
      </c>
    </row>
    <row r="172" spans="2:65" s="217" customFormat="1" ht="16.5" customHeight="1">
      <c r="B172" s="280"/>
      <c r="C172" s="281" t="s">
        <v>827</v>
      </c>
      <c r="D172" s="281" t="s">
        <v>543</v>
      </c>
      <c r="E172" s="282" t="s">
        <v>828</v>
      </c>
      <c r="F172" s="283" t="s">
        <v>829</v>
      </c>
      <c r="G172" s="284" t="s">
        <v>21</v>
      </c>
      <c r="H172" s="285">
        <v>1</v>
      </c>
      <c r="I172" s="477"/>
      <c r="J172" s="286">
        <f t="shared" si="30"/>
        <v>0</v>
      </c>
      <c r="K172" s="283" t="s">
        <v>546</v>
      </c>
      <c r="L172" s="218"/>
      <c r="M172" s="287" t="s">
        <v>491</v>
      </c>
      <c r="N172" s="288" t="s">
        <v>508</v>
      </c>
      <c r="O172" s="289">
        <v>0.2</v>
      </c>
      <c r="P172" s="289">
        <f t="shared" si="31"/>
        <v>0.2</v>
      </c>
      <c r="Q172" s="289">
        <v>1.8E-3</v>
      </c>
      <c r="R172" s="289">
        <f t="shared" si="32"/>
        <v>1.8E-3</v>
      </c>
      <c r="S172" s="289">
        <v>0</v>
      </c>
      <c r="T172" s="290">
        <f t="shared" si="33"/>
        <v>0</v>
      </c>
      <c r="AR172" s="210" t="s">
        <v>547</v>
      </c>
      <c r="AT172" s="210" t="s">
        <v>543</v>
      </c>
      <c r="AU172" s="210" t="s">
        <v>486</v>
      </c>
      <c r="AY172" s="210" t="s">
        <v>540</v>
      </c>
      <c r="BE172" s="291">
        <f t="shared" si="34"/>
        <v>0</v>
      </c>
      <c r="BF172" s="291">
        <f t="shared" si="35"/>
        <v>0</v>
      </c>
      <c r="BG172" s="291">
        <f t="shared" si="36"/>
        <v>0</v>
      </c>
      <c r="BH172" s="291">
        <f t="shared" si="37"/>
        <v>0</v>
      </c>
      <c r="BI172" s="291">
        <f t="shared" si="38"/>
        <v>0</v>
      </c>
      <c r="BJ172" s="210" t="s">
        <v>23</v>
      </c>
      <c r="BK172" s="291">
        <f t="shared" si="39"/>
        <v>0</v>
      </c>
      <c r="BL172" s="210" t="s">
        <v>547</v>
      </c>
      <c r="BM172" s="210" t="s">
        <v>830</v>
      </c>
    </row>
    <row r="173" spans="2:65" s="217" customFormat="1" ht="16.5" customHeight="1">
      <c r="B173" s="280"/>
      <c r="C173" s="281" t="s">
        <v>831</v>
      </c>
      <c r="D173" s="281" t="s">
        <v>543</v>
      </c>
      <c r="E173" s="282" t="s">
        <v>832</v>
      </c>
      <c r="F173" s="283" t="s">
        <v>833</v>
      </c>
      <c r="G173" s="284" t="s">
        <v>21</v>
      </c>
      <c r="H173" s="285">
        <v>2</v>
      </c>
      <c r="I173" s="477"/>
      <c r="J173" s="286">
        <f t="shared" si="30"/>
        <v>0</v>
      </c>
      <c r="K173" s="283" t="s">
        <v>546</v>
      </c>
      <c r="L173" s="218"/>
      <c r="M173" s="287" t="s">
        <v>491</v>
      </c>
      <c r="N173" s="288" t="s">
        <v>508</v>
      </c>
      <c r="O173" s="289">
        <v>0.2</v>
      </c>
      <c r="P173" s="289">
        <f t="shared" si="31"/>
        <v>0.4</v>
      </c>
      <c r="Q173" s="289">
        <v>1.8400000000000001E-3</v>
      </c>
      <c r="R173" s="289">
        <f t="shared" si="32"/>
        <v>3.6800000000000001E-3</v>
      </c>
      <c r="S173" s="289">
        <v>0</v>
      </c>
      <c r="T173" s="290">
        <f t="shared" si="33"/>
        <v>0</v>
      </c>
      <c r="AR173" s="210" t="s">
        <v>547</v>
      </c>
      <c r="AT173" s="210" t="s">
        <v>543</v>
      </c>
      <c r="AU173" s="210" t="s">
        <v>486</v>
      </c>
      <c r="AY173" s="210" t="s">
        <v>540</v>
      </c>
      <c r="BE173" s="291">
        <f t="shared" si="34"/>
        <v>0</v>
      </c>
      <c r="BF173" s="291">
        <f t="shared" si="35"/>
        <v>0</v>
      </c>
      <c r="BG173" s="291">
        <f t="shared" si="36"/>
        <v>0</v>
      </c>
      <c r="BH173" s="291">
        <f t="shared" si="37"/>
        <v>0</v>
      </c>
      <c r="BI173" s="291">
        <f t="shared" si="38"/>
        <v>0</v>
      </c>
      <c r="BJ173" s="210" t="s">
        <v>23</v>
      </c>
      <c r="BK173" s="291">
        <f t="shared" si="39"/>
        <v>0</v>
      </c>
      <c r="BL173" s="210" t="s">
        <v>547</v>
      </c>
      <c r="BM173" s="210" t="s">
        <v>834</v>
      </c>
    </row>
    <row r="174" spans="2:65" s="217" customFormat="1" ht="16.5" customHeight="1">
      <c r="B174" s="280"/>
      <c r="C174" s="281" t="s">
        <v>835</v>
      </c>
      <c r="D174" s="281" t="s">
        <v>543</v>
      </c>
      <c r="E174" s="282" t="s">
        <v>836</v>
      </c>
      <c r="F174" s="283" t="s">
        <v>837</v>
      </c>
      <c r="G174" s="284" t="s">
        <v>1497</v>
      </c>
      <c r="H174" s="285">
        <v>1</v>
      </c>
      <c r="I174" s="477"/>
      <c r="J174" s="286">
        <f t="shared" si="30"/>
        <v>0</v>
      </c>
      <c r="K174" s="283" t="s">
        <v>546</v>
      </c>
      <c r="L174" s="218"/>
      <c r="M174" s="287" t="s">
        <v>491</v>
      </c>
      <c r="N174" s="288" t="s">
        <v>508</v>
      </c>
      <c r="O174" s="289">
        <v>0.40699999999999997</v>
      </c>
      <c r="P174" s="289">
        <f t="shared" si="31"/>
        <v>0.40699999999999997</v>
      </c>
      <c r="Q174" s="289">
        <v>0</v>
      </c>
      <c r="R174" s="289">
        <f t="shared" si="32"/>
        <v>0</v>
      </c>
      <c r="S174" s="289">
        <v>2.2499999999999998E-3</v>
      </c>
      <c r="T174" s="290">
        <f t="shared" si="33"/>
        <v>2.2499999999999998E-3</v>
      </c>
      <c r="AR174" s="210" t="s">
        <v>547</v>
      </c>
      <c r="AT174" s="210" t="s">
        <v>543</v>
      </c>
      <c r="AU174" s="210" t="s">
        <v>486</v>
      </c>
      <c r="AY174" s="210" t="s">
        <v>540</v>
      </c>
      <c r="BE174" s="291">
        <f t="shared" si="34"/>
        <v>0</v>
      </c>
      <c r="BF174" s="291">
        <f t="shared" si="35"/>
        <v>0</v>
      </c>
      <c r="BG174" s="291">
        <f t="shared" si="36"/>
        <v>0</v>
      </c>
      <c r="BH174" s="291">
        <f t="shared" si="37"/>
        <v>0</v>
      </c>
      <c r="BI174" s="291">
        <f t="shared" si="38"/>
        <v>0</v>
      </c>
      <c r="BJ174" s="210" t="s">
        <v>23</v>
      </c>
      <c r="BK174" s="291">
        <f t="shared" si="39"/>
        <v>0</v>
      </c>
      <c r="BL174" s="210" t="s">
        <v>547</v>
      </c>
      <c r="BM174" s="210" t="s">
        <v>838</v>
      </c>
    </row>
    <row r="175" spans="2:65" s="217" customFormat="1" ht="16.5" customHeight="1">
      <c r="B175" s="280"/>
      <c r="C175" s="281" t="s">
        <v>839</v>
      </c>
      <c r="D175" s="281" t="s">
        <v>543</v>
      </c>
      <c r="E175" s="282" t="s">
        <v>840</v>
      </c>
      <c r="F175" s="283" t="s">
        <v>841</v>
      </c>
      <c r="G175" s="284" t="s">
        <v>21</v>
      </c>
      <c r="H175" s="285">
        <v>1</v>
      </c>
      <c r="I175" s="477"/>
      <c r="J175" s="286">
        <f t="shared" si="30"/>
        <v>0</v>
      </c>
      <c r="K175" s="283" t="s">
        <v>546</v>
      </c>
      <c r="L175" s="218"/>
      <c r="M175" s="287" t="s">
        <v>491</v>
      </c>
      <c r="N175" s="288" t="s">
        <v>508</v>
      </c>
      <c r="O175" s="289">
        <v>0.2</v>
      </c>
      <c r="P175" s="289">
        <f t="shared" si="31"/>
        <v>0.2</v>
      </c>
      <c r="Q175" s="289">
        <v>1.8400000000000001E-3</v>
      </c>
      <c r="R175" s="289">
        <f t="shared" si="32"/>
        <v>1.8400000000000001E-3</v>
      </c>
      <c r="S175" s="289">
        <v>0</v>
      </c>
      <c r="T175" s="290">
        <f t="shared" si="33"/>
        <v>0</v>
      </c>
      <c r="AR175" s="210" t="s">
        <v>547</v>
      </c>
      <c r="AT175" s="210" t="s">
        <v>543</v>
      </c>
      <c r="AU175" s="210" t="s">
        <v>486</v>
      </c>
      <c r="AY175" s="210" t="s">
        <v>540</v>
      </c>
      <c r="BE175" s="291">
        <f t="shared" si="34"/>
        <v>0</v>
      </c>
      <c r="BF175" s="291">
        <f t="shared" si="35"/>
        <v>0</v>
      </c>
      <c r="BG175" s="291">
        <f t="shared" si="36"/>
        <v>0</v>
      </c>
      <c r="BH175" s="291">
        <f t="shared" si="37"/>
        <v>0</v>
      </c>
      <c r="BI175" s="291">
        <f t="shared" si="38"/>
        <v>0</v>
      </c>
      <c r="BJ175" s="210" t="s">
        <v>23</v>
      </c>
      <c r="BK175" s="291">
        <f t="shared" si="39"/>
        <v>0</v>
      </c>
      <c r="BL175" s="210" t="s">
        <v>547</v>
      </c>
      <c r="BM175" s="210" t="s">
        <v>842</v>
      </c>
    </row>
    <row r="176" spans="2:65" s="217" customFormat="1" ht="16.5" customHeight="1">
      <c r="B176" s="280"/>
      <c r="C176" s="281" t="s">
        <v>843</v>
      </c>
      <c r="D176" s="281" t="s">
        <v>543</v>
      </c>
      <c r="E176" s="282" t="s">
        <v>844</v>
      </c>
      <c r="F176" s="283" t="s">
        <v>845</v>
      </c>
      <c r="G176" s="284" t="s">
        <v>1497</v>
      </c>
      <c r="H176" s="285">
        <v>5</v>
      </c>
      <c r="I176" s="477"/>
      <c r="J176" s="286">
        <f t="shared" si="30"/>
        <v>0</v>
      </c>
      <c r="K176" s="283" t="s">
        <v>546</v>
      </c>
      <c r="L176" s="218"/>
      <c r="M176" s="287" t="s">
        <v>491</v>
      </c>
      <c r="N176" s="288" t="s">
        <v>508</v>
      </c>
      <c r="O176" s="289">
        <v>6.3E-2</v>
      </c>
      <c r="P176" s="289">
        <f t="shared" si="31"/>
        <v>0.315</v>
      </c>
      <c r="Q176" s="289">
        <v>0</v>
      </c>
      <c r="R176" s="289">
        <f t="shared" si="32"/>
        <v>0</v>
      </c>
      <c r="S176" s="289">
        <v>8.5999999999999998E-4</v>
      </c>
      <c r="T176" s="290">
        <f t="shared" si="33"/>
        <v>4.3E-3</v>
      </c>
      <c r="AR176" s="210" t="s">
        <v>547</v>
      </c>
      <c r="AT176" s="210" t="s">
        <v>543</v>
      </c>
      <c r="AU176" s="210" t="s">
        <v>486</v>
      </c>
      <c r="AY176" s="210" t="s">
        <v>540</v>
      </c>
      <c r="BE176" s="291">
        <f t="shared" si="34"/>
        <v>0</v>
      </c>
      <c r="BF176" s="291">
        <f t="shared" si="35"/>
        <v>0</v>
      </c>
      <c r="BG176" s="291">
        <f t="shared" si="36"/>
        <v>0</v>
      </c>
      <c r="BH176" s="291">
        <f t="shared" si="37"/>
        <v>0</v>
      </c>
      <c r="BI176" s="291">
        <f t="shared" si="38"/>
        <v>0</v>
      </c>
      <c r="BJ176" s="210" t="s">
        <v>23</v>
      </c>
      <c r="BK176" s="291">
        <f t="shared" si="39"/>
        <v>0</v>
      </c>
      <c r="BL176" s="210" t="s">
        <v>547</v>
      </c>
      <c r="BM176" s="210" t="s">
        <v>846</v>
      </c>
    </row>
    <row r="177" spans="2:65" s="217" customFormat="1" ht="16.5" customHeight="1">
      <c r="B177" s="280"/>
      <c r="C177" s="281" t="s">
        <v>847</v>
      </c>
      <c r="D177" s="281" t="s">
        <v>543</v>
      </c>
      <c r="E177" s="282" t="s">
        <v>848</v>
      </c>
      <c r="F177" s="283" t="s">
        <v>849</v>
      </c>
      <c r="G177" s="284" t="s">
        <v>1497</v>
      </c>
      <c r="H177" s="285">
        <v>1</v>
      </c>
      <c r="I177" s="477"/>
      <c r="J177" s="286">
        <f t="shared" si="30"/>
        <v>0</v>
      </c>
      <c r="K177" s="283" t="s">
        <v>546</v>
      </c>
      <c r="L177" s="218"/>
      <c r="M177" s="287" t="s">
        <v>491</v>
      </c>
      <c r="N177" s="288" t="s">
        <v>508</v>
      </c>
      <c r="O177" s="289">
        <v>0.23</v>
      </c>
      <c r="P177" s="289">
        <f t="shared" si="31"/>
        <v>0.23</v>
      </c>
      <c r="Q177" s="289">
        <v>1.6000000000000001E-4</v>
      </c>
      <c r="R177" s="289">
        <f t="shared" si="32"/>
        <v>1.6000000000000001E-4</v>
      </c>
      <c r="S177" s="289">
        <v>0</v>
      </c>
      <c r="T177" s="290">
        <f t="shared" si="33"/>
        <v>0</v>
      </c>
      <c r="AR177" s="210" t="s">
        <v>547</v>
      </c>
      <c r="AT177" s="210" t="s">
        <v>543</v>
      </c>
      <c r="AU177" s="210" t="s">
        <v>486</v>
      </c>
      <c r="AY177" s="210" t="s">
        <v>540</v>
      </c>
      <c r="BE177" s="291">
        <f t="shared" si="34"/>
        <v>0</v>
      </c>
      <c r="BF177" s="291">
        <f t="shared" si="35"/>
        <v>0</v>
      </c>
      <c r="BG177" s="291">
        <f t="shared" si="36"/>
        <v>0</v>
      </c>
      <c r="BH177" s="291">
        <f t="shared" si="37"/>
        <v>0</v>
      </c>
      <c r="BI177" s="291">
        <f t="shared" si="38"/>
        <v>0</v>
      </c>
      <c r="BJ177" s="210" t="s">
        <v>23</v>
      </c>
      <c r="BK177" s="291">
        <f t="shared" si="39"/>
        <v>0</v>
      </c>
      <c r="BL177" s="210" t="s">
        <v>547</v>
      </c>
      <c r="BM177" s="210" t="s">
        <v>850</v>
      </c>
    </row>
    <row r="178" spans="2:65" s="217" customFormat="1" ht="16.5" customHeight="1">
      <c r="B178" s="280"/>
      <c r="C178" s="281" t="s">
        <v>851</v>
      </c>
      <c r="D178" s="281" t="s">
        <v>543</v>
      </c>
      <c r="E178" s="282" t="s">
        <v>852</v>
      </c>
      <c r="F178" s="283" t="s">
        <v>853</v>
      </c>
      <c r="G178" s="284" t="s">
        <v>1497</v>
      </c>
      <c r="H178" s="285">
        <v>2</v>
      </c>
      <c r="I178" s="477"/>
      <c r="J178" s="286">
        <f t="shared" si="30"/>
        <v>0</v>
      </c>
      <c r="K178" s="283" t="s">
        <v>546</v>
      </c>
      <c r="L178" s="218"/>
      <c r="M178" s="287" t="s">
        <v>491</v>
      </c>
      <c r="N178" s="288" t="s">
        <v>508</v>
      </c>
      <c r="O178" s="289">
        <v>0.23</v>
      </c>
      <c r="P178" s="289">
        <f t="shared" si="31"/>
        <v>0.46</v>
      </c>
      <c r="Q178" s="289">
        <v>1.3999999999999999E-4</v>
      </c>
      <c r="R178" s="289">
        <f t="shared" si="32"/>
        <v>2.7999999999999998E-4</v>
      </c>
      <c r="S178" s="289">
        <v>0</v>
      </c>
      <c r="T178" s="290">
        <f t="shared" si="33"/>
        <v>0</v>
      </c>
      <c r="AR178" s="210" t="s">
        <v>547</v>
      </c>
      <c r="AT178" s="210" t="s">
        <v>543</v>
      </c>
      <c r="AU178" s="210" t="s">
        <v>486</v>
      </c>
      <c r="AY178" s="210" t="s">
        <v>540</v>
      </c>
      <c r="BE178" s="291">
        <f t="shared" si="34"/>
        <v>0</v>
      </c>
      <c r="BF178" s="291">
        <f t="shared" si="35"/>
        <v>0</v>
      </c>
      <c r="BG178" s="291">
        <f t="shared" si="36"/>
        <v>0</v>
      </c>
      <c r="BH178" s="291">
        <f t="shared" si="37"/>
        <v>0</v>
      </c>
      <c r="BI178" s="291">
        <f t="shared" si="38"/>
        <v>0</v>
      </c>
      <c r="BJ178" s="210" t="s">
        <v>23</v>
      </c>
      <c r="BK178" s="291">
        <f t="shared" si="39"/>
        <v>0</v>
      </c>
      <c r="BL178" s="210" t="s">
        <v>547</v>
      </c>
      <c r="BM178" s="210" t="s">
        <v>854</v>
      </c>
    </row>
    <row r="179" spans="2:65" s="217" customFormat="1" ht="16.5" customHeight="1">
      <c r="B179" s="280"/>
      <c r="C179" s="281" t="s">
        <v>855</v>
      </c>
      <c r="D179" s="281" t="s">
        <v>543</v>
      </c>
      <c r="E179" s="282" t="s">
        <v>856</v>
      </c>
      <c r="F179" s="283" t="s">
        <v>857</v>
      </c>
      <c r="G179" s="284" t="s">
        <v>1497</v>
      </c>
      <c r="H179" s="285">
        <v>5</v>
      </c>
      <c r="I179" s="477"/>
      <c r="J179" s="286">
        <f t="shared" si="30"/>
        <v>0</v>
      </c>
      <c r="K179" s="283" t="s">
        <v>546</v>
      </c>
      <c r="L179" s="218"/>
      <c r="M179" s="287" t="s">
        <v>491</v>
      </c>
      <c r="N179" s="288" t="s">
        <v>508</v>
      </c>
      <c r="O179" s="289">
        <v>3.7999999999999999E-2</v>
      </c>
      <c r="P179" s="289">
        <f t="shared" si="31"/>
        <v>0.19</v>
      </c>
      <c r="Q179" s="289">
        <v>0</v>
      </c>
      <c r="R179" s="289">
        <f t="shared" si="32"/>
        <v>0</v>
      </c>
      <c r="S179" s="289">
        <v>8.4999999999999995E-4</v>
      </c>
      <c r="T179" s="290">
        <f t="shared" si="33"/>
        <v>4.2499999999999994E-3</v>
      </c>
      <c r="AR179" s="210" t="s">
        <v>547</v>
      </c>
      <c r="AT179" s="210" t="s">
        <v>543</v>
      </c>
      <c r="AU179" s="210" t="s">
        <v>486</v>
      </c>
      <c r="AY179" s="210" t="s">
        <v>540</v>
      </c>
      <c r="BE179" s="291">
        <f t="shared" si="34"/>
        <v>0</v>
      </c>
      <c r="BF179" s="291">
        <f t="shared" si="35"/>
        <v>0</v>
      </c>
      <c r="BG179" s="291">
        <f t="shared" si="36"/>
        <v>0</v>
      </c>
      <c r="BH179" s="291">
        <f t="shared" si="37"/>
        <v>0</v>
      </c>
      <c r="BI179" s="291">
        <f t="shared" si="38"/>
        <v>0</v>
      </c>
      <c r="BJ179" s="210" t="s">
        <v>23</v>
      </c>
      <c r="BK179" s="291">
        <f t="shared" si="39"/>
        <v>0</v>
      </c>
      <c r="BL179" s="210" t="s">
        <v>547</v>
      </c>
      <c r="BM179" s="210" t="s">
        <v>858</v>
      </c>
    </row>
    <row r="180" spans="2:65" s="217" customFormat="1" ht="16.5" customHeight="1">
      <c r="B180" s="280"/>
      <c r="C180" s="281" t="s">
        <v>859</v>
      </c>
      <c r="D180" s="281" t="s">
        <v>543</v>
      </c>
      <c r="E180" s="282" t="s">
        <v>860</v>
      </c>
      <c r="F180" s="283" t="s">
        <v>861</v>
      </c>
      <c r="G180" s="284" t="s">
        <v>1497</v>
      </c>
      <c r="H180" s="285">
        <v>2</v>
      </c>
      <c r="I180" s="477"/>
      <c r="J180" s="286">
        <f t="shared" si="30"/>
        <v>0</v>
      </c>
      <c r="K180" s="283" t="s">
        <v>546</v>
      </c>
      <c r="L180" s="218"/>
      <c r="M180" s="287" t="s">
        <v>491</v>
      </c>
      <c r="N180" s="288" t="s">
        <v>508</v>
      </c>
      <c r="O180" s="289">
        <v>0.113</v>
      </c>
      <c r="P180" s="289">
        <f t="shared" si="31"/>
        <v>0.22600000000000001</v>
      </c>
      <c r="Q180" s="289">
        <v>2.3000000000000001E-4</v>
      </c>
      <c r="R180" s="289">
        <f t="shared" si="32"/>
        <v>4.6000000000000001E-4</v>
      </c>
      <c r="S180" s="289">
        <v>0</v>
      </c>
      <c r="T180" s="290">
        <f t="shared" si="33"/>
        <v>0</v>
      </c>
      <c r="AR180" s="210" t="s">
        <v>547</v>
      </c>
      <c r="AT180" s="210" t="s">
        <v>543</v>
      </c>
      <c r="AU180" s="210" t="s">
        <v>486</v>
      </c>
      <c r="AY180" s="210" t="s">
        <v>540</v>
      </c>
      <c r="BE180" s="291">
        <f t="shared" si="34"/>
        <v>0</v>
      </c>
      <c r="BF180" s="291">
        <f t="shared" si="35"/>
        <v>0</v>
      </c>
      <c r="BG180" s="291">
        <f t="shared" si="36"/>
        <v>0</v>
      </c>
      <c r="BH180" s="291">
        <f t="shared" si="37"/>
        <v>0</v>
      </c>
      <c r="BI180" s="291">
        <f t="shared" si="38"/>
        <v>0</v>
      </c>
      <c r="BJ180" s="210" t="s">
        <v>23</v>
      </c>
      <c r="BK180" s="291">
        <f t="shared" si="39"/>
        <v>0</v>
      </c>
      <c r="BL180" s="210" t="s">
        <v>547</v>
      </c>
      <c r="BM180" s="210" t="s">
        <v>862</v>
      </c>
    </row>
    <row r="181" spans="2:65" s="217" customFormat="1" ht="16.5" customHeight="1">
      <c r="B181" s="280"/>
      <c r="C181" s="281" t="s">
        <v>863</v>
      </c>
      <c r="D181" s="281" t="s">
        <v>543</v>
      </c>
      <c r="E181" s="282" t="s">
        <v>864</v>
      </c>
      <c r="F181" s="283" t="s">
        <v>865</v>
      </c>
      <c r="G181" s="284" t="s">
        <v>1497</v>
      </c>
      <c r="H181" s="285">
        <v>1</v>
      </c>
      <c r="I181" s="477"/>
      <c r="J181" s="286">
        <f t="shared" si="30"/>
        <v>0</v>
      </c>
      <c r="K181" s="283" t="s">
        <v>546</v>
      </c>
      <c r="L181" s="218"/>
      <c r="M181" s="287" t="s">
        <v>491</v>
      </c>
      <c r="N181" s="288" t="s">
        <v>508</v>
      </c>
      <c r="O181" s="289">
        <v>0.113</v>
      </c>
      <c r="P181" s="289">
        <f t="shared" si="31"/>
        <v>0.113</v>
      </c>
      <c r="Q181" s="289">
        <v>2.7999999999999998E-4</v>
      </c>
      <c r="R181" s="289">
        <f t="shared" si="32"/>
        <v>2.7999999999999998E-4</v>
      </c>
      <c r="S181" s="289">
        <v>0</v>
      </c>
      <c r="T181" s="290">
        <f t="shared" si="33"/>
        <v>0</v>
      </c>
      <c r="AR181" s="210" t="s">
        <v>547</v>
      </c>
      <c r="AT181" s="210" t="s">
        <v>543</v>
      </c>
      <c r="AU181" s="210" t="s">
        <v>486</v>
      </c>
      <c r="AY181" s="210" t="s">
        <v>540</v>
      </c>
      <c r="BE181" s="291">
        <f t="shared" si="34"/>
        <v>0</v>
      </c>
      <c r="BF181" s="291">
        <f t="shared" si="35"/>
        <v>0</v>
      </c>
      <c r="BG181" s="291">
        <f t="shared" si="36"/>
        <v>0</v>
      </c>
      <c r="BH181" s="291">
        <f t="shared" si="37"/>
        <v>0</v>
      </c>
      <c r="BI181" s="291">
        <f t="shared" si="38"/>
        <v>0</v>
      </c>
      <c r="BJ181" s="210" t="s">
        <v>23</v>
      </c>
      <c r="BK181" s="291">
        <f t="shared" si="39"/>
        <v>0</v>
      </c>
      <c r="BL181" s="210" t="s">
        <v>547</v>
      </c>
      <c r="BM181" s="210" t="s">
        <v>866</v>
      </c>
    </row>
    <row r="182" spans="2:65" s="217" customFormat="1" ht="16.5" customHeight="1">
      <c r="B182" s="280"/>
      <c r="C182" s="281" t="s">
        <v>867</v>
      </c>
      <c r="D182" s="281" t="s">
        <v>543</v>
      </c>
      <c r="E182" s="282" t="s">
        <v>868</v>
      </c>
      <c r="F182" s="283" t="s">
        <v>869</v>
      </c>
      <c r="G182" s="284" t="s">
        <v>1497</v>
      </c>
      <c r="H182" s="285">
        <v>1</v>
      </c>
      <c r="I182" s="477"/>
      <c r="J182" s="286">
        <f t="shared" si="30"/>
        <v>0</v>
      </c>
      <c r="K182" s="283" t="s">
        <v>546</v>
      </c>
      <c r="L182" s="218"/>
      <c r="M182" s="287" t="s">
        <v>491</v>
      </c>
      <c r="N182" s="288" t="s">
        <v>508</v>
      </c>
      <c r="O182" s="289">
        <v>0.54</v>
      </c>
      <c r="P182" s="289">
        <f t="shared" si="31"/>
        <v>0.54</v>
      </c>
      <c r="Q182" s="289">
        <v>4.6999999999999999E-4</v>
      </c>
      <c r="R182" s="289">
        <f t="shared" si="32"/>
        <v>4.6999999999999999E-4</v>
      </c>
      <c r="S182" s="289">
        <v>0</v>
      </c>
      <c r="T182" s="290">
        <f t="shared" si="33"/>
        <v>0</v>
      </c>
      <c r="AR182" s="210" t="s">
        <v>547</v>
      </c>
      <c r="AT182" s="210" t="s">
        <v>543</v>
      </c>
      <c r="AU182" s="210" t="s">
        <v>486</v>
      </c>
      <c r="AY182" s="210" t="s">
        <v>540</v>
      </c>
      <c r="BE182" s="291">
        <f t="shared" si="34"/>
        <v>0</v>
      </c>
      <c r="BF182" s="291">
        <f t="shared" si="35"/>
        <v>0</v>
      </c>
      <c r="BG182" s="291">
        <f t="shared" si="36"/>
        <v>0</v>
      </c>
      <c r="BH182" s="291">
        <f t="shared" si="37"/>
        <v>0</v>
      </c>
      <c r="BI182" s="291">
        <f t="shared" si="38"/>
        <v>0</v>
      </c>
      <c r="BJ182" s="210" t="s">
        <v>23</v>
      </c>
      <c r="BK182" s="291">
        <f t="shared" si="39"/>
        <v>0</v>
      </c>
      <c r="BL182" s="210" t="s">
        <v>547</v>
      </c>
      <c r="BM182" s="210" t="s">
        <v>870</v>
      </c>
    </row>
    <row r="183" spans="2:65" s="217" customFormat="1" ht="16.5" customHeight="1">
      <c r="B183" s="280"/>
      <c r="C183" s="281" t="s">
        <v>871</v>
      </c>
      <c r="D183" s="281" t="s">
        <v>543</v>
      </c>
      <c r="E183" s="282" t="s">
        <v>872</v>
      </c>
      <c r="F183" s="283" t="s">
        <v>873</v>
      </c>
      <c r="G183" s="284" t="s">
        <v>1497</v>
      </c>
      <c r="H183" s="285">
        <v>2</v>
      </c>
      <c r="I183" s="477"/>
      <c r="J183" s="286">
        <f t="shared" si="30"/>
        <v>0</v>
      </c>
      <c r="K183" s="283" t="s">
        <v>546</v>
      </c>
      <c r="L183" s="218"/>
      <c r="M183" s="287" t="s">
        <v>491</v>
      </c>
      <c r="N183" s="288" t="s">
        <v>508</v>
      </c>
      <c r="O183" s="289">
        <v>2.1000000000000001E-2</v>
      </c>
      <c r="P183" s="289">
        <f t="shared" si="31"/>
        <v>4.2000000000000003E-2</v>
      </c>
      <c r="Q183" s="289">
        <v>3.1E-4</v>
      </c>
      <c r="R183" s="289">
        <f t="shared" si="32"/>
        <v>6.2E-4</v>
      </c>
      <c r="S183" s="289">
        <v>0</v>
      </c>
      <c r="T183" s="290">
        <f t="shared" si="33"/>
        <v>0</v>
      </c>
      <c r="AR183" s="210" t="s">
        <v>547</v>
      </c>
      <c r="AT183" s="210" t="s">
        <v>543</v>
      </c>
      <c r="AU183" s="210" t="s">
        <v>486</v>
      </c>
      <c r="AY183" s="210" t="s">
        <v>540</v>
      </c>
      <c r="BE183" s="291">
        <f t="shared" si="34"/>
        <v>0</v>
      </c>
      <c r="BF183" s="291">
        <f t="shared" si="35"/>
        <v>0</v>
      </c>
      <c r="BG183" s="291">
        <f t="shared" si="36"/>
        <v>0</v>
      </c>
      <c r="BH183" s="291">
        <f t="shared" si="37"/>
        <v>0</v>
      </c>
      <c r="BI183" s="291">
        <f t="shared" si="38"/>
        <v>0</v>
      </c>
      <c r="BJ183" s="210" t="s">
        <v>23</v>
      </c>
      <c r="BK183" s="291">
        <f t="shared" si="39"/>
        <v>0</v>
      </c>
      <c r="BL183" s="210" t="s">
        <v>547</v>
      </c>
      <c r="BM183" s="210" t="s">
        <v>874</v>
      </c>
    </row>
    <row r="184" spans="2:65" s="217" customFormat="1" ht="16.5" customHeight="1">
      <c r="B184" s="280"/>
      <c r="C184" s="281" t="s">
        <v>875</v>
      </c>
      <c r="D184" s="281" t="s">
        <v>543</v>
      </c>
      <c r="E184" s="282" t="s">
        <v>876</v>
      </c>
      <c r="F184" s="283" t="s">
        <v>877</v>
      </c>
      <c r="G184" s="284" t="s">
        <v>129</v>
      </c>
      <c r="H184" s="285">
        <v>0.125</v>
      </c>
      <c r="I184" s="477"/>
      <c r="J184" s="286">
        <f t="shared" si="30"/>
        <v>0</v>
      </c>
      <c r="K184" s="283" t="s">
        <v>546</v>
      </c>
      <c r="L184" s="218"/>
      <c r="M184" s="287" t="s">
        <v>491</v>
      </c>
      <c r="N184" s="288" t="s">
        <v>508</v>
      </c>
      <c r="O184" s="289">
        <v>1.5169999999999999</v>
      </c>
      <c r="P184" s="289">
        <f t="shared" si="31"/>
        <v>0.18962499999999999</v>
      </c>
      <c r="Q184" s="289">
        <v>0</v>
      </c>
      <c r="R184" s="289">
        <f t="shared" si="32"/>
        <v>0</v>
      </c>
      <c r="S184" s="289">
        <v>0</v>
      </c>
      <c r="T184" s="290">
        <f t="shared" si="33"/>
        <v>0</v>
      </c>
      <c r="AR184" s="210" t="s">
        <v>547</v>
      </c>
      <c r="AT184" s="210" t="s">
        <v>543</v>
      </c>
      <c r="AU184" s="210" t="s">
        <v>486</v>
      </c>
      <c r="AY184" s="210" t="s">
        <v>540</v>
      </c>
      <c r="BE184" s="291">
        <f t="shared" si="34"/>
        <v>0</v>
      </c>
      <c r="BF184" s="291">
        <f t="shared" si="35"/>
        <v>0</v>
      </c>
      <c r="BG184" s="291">
        <f t="shared" si="36"/>
        <v>0</v>
      </c>
      <c r="BH184" s="291">
        <f t="shared" si="37"/>
        <v>0</v>
      </c>
      <c r="BI184" s="291">
        <f t="shared" si="38"/>
        <v>0</v>
      </c>
      <c r="BJ184" s="210" t="s">
        <v>23</v>
      </c>
      <c r="BK184" s="291">
        <f t="shared" si="39"/>
        <v>0</v>
      </c>
      <c r="BL184" s="210" t="s">
        <v>547</v>
      </c>
      <c r="BM184" s="210" t="s">
        <v>878</v>
      </c>
    </row>
    <row r="185" spans="2:65" s="217" customFormat="1" ht="16.5" customHeight="1">
      <c r="B185" s="280"/>
      <c r="C185" s="281" t="s">
        <v>879</v>
      </c>
      <c r="D185" s="281" t="s">
        <v>543</v>
      </c>
      <c r="E185" s="282" t="s">
        <v>880</v>
      </c>
      <c r="F185" s="283" t="s">
        <v>881</v>
      </c>
      <c r="G185" s="284" t="s">
        <v>129</v>
      </c>
      <c r="H185" s="285">
        <v>0.125</v>
      </c>
      <c r="I185" s="477"/>
      <c r="J185" s="286">
        <f t="shared" si="30"/>
        <v>0</v>
      </c>
      <c r="K185" s="283" t="s">
        <v>546</v>
      </c>
      <c r="L185" s="218"/>
      <c r="M185" s="287" t="s">
        <v>491</v>
      </c>
      <c r="N185" s="288" t="s">
        <v>508</v>
      </c>
      <c r="O185" s="289">
        <v>1.25</v>
      </c>
      <c r="P185" s="289">
        <f t="shared" si="31"/>
        <v>0.15625</v>
      </c>
      <c r="Q185" s="289">
        <v>0</v>
      </c>
      <c r="R185" s="289">
        <f t="shared" si="32"/>
        <v>0</v>
      </c>
      <c r="S185" s="289">
        <v>0</v>
      </c>
      <c r="T185" s="290">
        <f t="shared" si="33"/>
        <v>0</v>
      </c>
      <c r="AR185" s="210" t="s">
        <v>547</v>
      </c>
      <c r="AT185" s="210" t="s">
        <v>543</v>
      </c>
      <c r="AU185" s="210" t="s">
        <v>486</v>
      </c>
      <c r="AY185" s="210" t="s">
        <v>540</v>
      </c>
      <c r="BE185" s="291">
        <f t="shared" si="34"/>
        <v>0</v>
      </c>
      <c r="BF185" s="291">
        <f t="shared" si="35"/>
        <v>0</v>
      </c>
      <c r="BG185" s="291">
        <f t="shared" si="36"/>
        <v>0</v>
      </c>
      <c r="BH185" s="291">
        <f t="shared" si="37"/>
        <v>0</v>
      </c>
      <c r="BI185" s="291">
        <f t="shared" si="38"/>
        <v>0</v>
      </c>
      <c r="BJ185" s="210" t="s">
        <v>23</v>
      </c>
      <c r="BK185" s="291">
        <f t="shared" si="39"/>
        <v>0</v>
      </c>
      <c r="BL185" s="210" t="s">
        <v>547</v>
      </c>
      <c r="BM185" s="210" t="s">
        <v>882</v>
      </c>
    </row>
    <row r="186" spans="2:65" s="217" customFormat="1" ht="16.5" customHeight="1">
      <c r="B186" s="280"/>
      <c r="C186" s="281" t="s">
        <v>883</v>
      </c>
      <c r="D186" s="281" t="s">
        <v>543</v>
      </c>
      <c r="E186" s="282" t="s">
        <v>884</v>
      </c>
      <c r="F186" s="283" t="s">
        <v>885</v>
      </c>
      <c r="G186" s="284" t="s">
        <v>129</v>
      </c>
      <c r="H186" s="285">
        <v>0.125</v>
      </c>
      <c r="I186" s="477"/>
      <c r="J186" s="286">
        <f t="shared" si="30"/>
        <v>0</v>
      </c>
      <c r="K186" s="283" t="s">
        <v>546</v>
      </c>
      <c r="L186" s="218"/>
      <c r="M186" s="287" t="s">
        <v>491</v>
      </c>
      <c r="N186" s="288" t="s">
        <v>508</v>
      </c>
      <c r="O186" s="289">
        <v>1.387</v>
      </c>
      <c r="P186" s="289">
        <f t="shared" si="31"/>
        <v>0.173375</v>
      </c>
      <c r="Q186" s="289">
        <v>0</v>
      </c>
      <c r="R186" s="289">
        <f t="shared" si="32"/>
        <v>0</v>
      </c>
      <c r="S186" s="289">
        <v>0</v>
      </c>
      <c r="T186" s="290">
        <f t="shared" si="33"/>
        <v>0</v>
      </c>
      <c r="AR186" s="210" t="s">
        <v>547</v>
      </c>
      <c r="AT186" s="210" t="s">
        <v>543</v>
      </c>
      <c r="AU186" s="210" t="s">
        <v>486</v>
      </c>
      <c r="AY186" s="210" t="s">
        <v>540</v>
      </c>
      <c r="BE186" s="291">
        <f t="shared" si="34"/>
        <v>0</v>
      </c>
      <c r="BF186" s="291">
        <f t="shared" si="35"/>
        <v>0</v>
      </c>
      <c r="BG186" s="291">
        <f t="shared" si="36"/>
        <v>0</v>
      </c>
      <c r="BH186" s="291">
        <f t="shared" si="37"/>
        <v>0</v>
      </c>
      <c r="BI186" s="291">
        <f t="shared" si="38"/>
        <v>0</v>
      </c>
      <c r="BJ186" s="210" t="s">
        <v>23</v>
      </c>
      <c r="BK186" s="291">
        <f t="shared" si="39"/>
        <v>0</v>
      </c>
      <c r="BL186" s="210" t="s">
        <v>547</v>
      </c>
      <c r="BM186" s="210" t="s">
        <v>886</v>
      </c>
    </row>
    <row r="187" spans="2:65" s="217" customFormat="1" ht="16.5" customHeight="1">
      <c r="B187" s="280"/>
      <c r="C187" s="281" t="s">
        <v>887</v>
      </c>
      <c r="D187" s="281" t="s">
        <v>543</v>
      </c>
      <c r="E187" s="282" t="s">
        <v>888</v>
      </c>
      <c r="F187" s="283" t="s">
        <v>889</v>
      </c>
      <c r="G187" s="284" t="s">
        <v>129</v>
      </c>
      <c r="H187" s="285">
        <v>1.125</v>
      </c>
      <c r="I187" s="477"/>
      <c r="J187" s="286">
        <f t="shared" si="30"/>
        <v>0</v>
      </c>
      <c r="K187" s="283" t="s">
        <v>546</v>
      </c>
      <c r="L187" s="218"/>
      <c r="M187" s="287" t="s">
        <v>491</v>
      </c>
      <c r="N187" s="288" t="s">
        <v>508</v>
      </c>
      <c r="O187" s="289">
        <v>1.2E-2</v>
      </c>
      <c r="P187" s="289">
        <f t="shared" si="31"/>
        <v>1.35E-2</v>
      </c>
      <c r="Q187" s="289">
        <v>0</v>
      </c>
      <c r="R187" s="289">
        <f t="shared" si="32"/>
        <v>0</v>
      </c>
      <c r="S187" s="289">
        <v>0</v>
      </c>
      <c r="T187" s="290">
        <f t="shared" si="33"/>
        <v>0</v>
      </c>
      <c r="AR187" s="210" t="s">
        <v>547</v>
      </c>
      <c r="AT187" s="210" t="s">
        <v>543</v>
      </c>
      <c r="AU187" s="210" t="s">
        <v>486</v>
      </c>
      <c r="AY187" s="210" t="s">
        <v>540</v>
      </c>
      <c r="BE187" s="291">
        <f t="shared" si="34"/>
        <v>0</v>
      </c>
      <c r="BF187" s="291">
        <f t="shared" si="35"/>
        <v>0</v>
      </c>
      <c r="BG187" s="291">
        <f t="shared" si="36"/>
        <v>0</v>
      </c>
      <c r="BH187" s="291">
        <f t="shared" si="37"/>
        <v>0</v>
      </c>
      <c r="BI187" s="291">
        <f t="shared" si="38"/>
        <v>0</v>
      </c>
      <c r="BJ187" s="210" t="s">
        <v>23</v>
      </c>
      <c r="BK187" s="291">
        <f t="shared" si="39"/>
        <v>0</v>
      </c>
      <c r="BL187" s="210" t="s">
        <v>547</v>
      </c>
      <c r="BM187" s="210" t="s">
        <v>890</v>
      </c>
    </row>
    <row r="188" spans="2:65" s="293" customFormat="1">
      <c r="B188" s="292"/>
      <c r="D188" s="294" t="s">
        <v>1503</v>
      </c>
      <c r="F188" s="296" t="s">
        <v>891</v>
      </c>
      <c r="H188" s="297">
        <v>1.125</v>
      </c>
      <c r="L188" s="292"/>
      <c r="M188" s="298"/>
      <c r="N188" s="299"/>
      <c r="O188" s="299"/>
      <c r="P188" s="299"/>
      <c r="Q188" s="299"/>
      <c r="R188" s="299"/>
      <c r="S188" s="299"/>
      <c r="T188" s="300"/>
      <c r="AT188" s="295" t="s">
        <v>1503</v>
      </c>
      <c r="AU188" s="295" t="s">
        <v>486</v>
      </c>
      <c r="AV188" s="293" t="s">
        <v>486</v>
      </c>
      <c r="AW188" s="293" t="s">
        <v>489</v>
      </c>
      <c r="AX188" s="293" t="s">
        <v>23</v>
      </c>
      <c r="AY188" s="295" t="s">
        <v>540</v>
      </c>
    </row>
    <row r="189" spans="2:65" s="268" customFormat="1" ht="22.9" customHeight="1">
      <c r="B189" s="267"/>
      <c r="D189" s="269" t="s">
        <v>537</v>
      </c>
      <c r="E189" s="278" t="s">
        <v>892</v>
      </c>
      <c r="F189" s="278" t="s">
        <v>893</v>
      </c>
      <c r="J189" s="279">
        <f>BK189</f>
        <v>0</v>
      </c>
      <c r="L189" s="267"/>
      <c r="M189" s="272"/>
      <c r="N189" s="273"/>
      <c r="O189" s="273"/>
      <c r="P189" s="274">
        <f>SUM(P190:P197)</f>
        <v>6.3657890000000004</v>
      </c>
      <c r="Q189" s="273"/>
      <c r="R189" s="274">
        <f>SUM(R190:R197)</f>
        <v>3.8600000000000002E-2</v>
      </c>
      <c r="S189" s="273"/>
      <c r="T189" s="275">
        <f>SUM(T190:T197)</f>
        <v>0</v>
      </c>
      <c r="AR189" s="269" t="s">
        <v>486</v>
      </c>
      <c r="AT189" s="276" t="s">
        <v>537</v>
      </c>
      <c r="AU189" s="276" t="s">
        <v>23</v>
      </c>
      <c r="AY189" s="269" t="s">
        <v>540</v>
      </c>
      <c r="BK189" s="277">
        <f>SUM(BK190:BK197)</f>
        <v>0</v>
      </c>
    </row>
    <row r="190" spans="2:65" s="217" customFormat="1" ht="16.5" customHeight="1">
      <c r="B190" s="280"/>
      <c r="C190" s="281" t="s">
        <v>894</v>
      </c>
      <c r="D190" s="281" t="s">
        <v>543</v>
      </c>
      <c r="E190" s="282" t="s">
        <v>895</v>
      </c>
      <c r="F190" s="283" t="s">
        <v>896</v>
      </c>
      <c r="G190" s="284" t="s">
        <v>21</v>
      </c>
      <c r="H190" s="285">
        <v>2</v>
      </c>
      <c r="I190" s="477"/>
      <c r="J190" s="286">
        <f t="shared" ref="J190:J196" si="40">ROUND(I190*H190,2)</f>
        <v>0</v>
      </c>
      <c r="K190" s="283" t="s">
        <v>546</v>
      </c>
      <c r="L190" s="218"/>
      <c r="M190" s="287" t="s">
        <v>491</v>
      </c>
      <c r="N190" s="288" t="s">
        <v>508</v>
      </c>
      <c r="O190" s="289">
        <v>2.5</v>
      </c>
      <c r="P190" s="289">
        <f t="shared" ref="P190:P196" si="41">O190*H190</f>
        <v>5</v>
      </c>
      <c r="Q190" s="289">
        <v>1.865E-2</v>
      </c>
      <c r="R190" s="289">
        <f t="shared" ref="R190:R196" si="42">Q190*H190</f>
        <v>3.73E-2</v>
      </c>
      <c r="S190" s="289">
        <v>0</v>
      </c>
      <c r="T190" s="290">
        <f t="shared" ref="T190:T196" si="43">S190*H190</f>
        <v>0</v>
      </c>
      <c r="AR190" s="210" t="s">
        <v>547</v>
      </c>
      <c r="AT190" s="210" t="s">
        <v>543</v>
      </c>
      <c r="AU190" s="210" t="s">
        <v>486</v>
      </c>
      <c r="AY190" s="210" t="s">
        <v>540</v>
      </c>
      <c r="BE190" s="291">
        <f t="shared" ref="BE190:BE196" si="44">IF(N190="základní",J190,0)</f>
        <v>0</v>
      </c>
      <c r="BF190" s="291">
        <f t="shared" ref="BF190:BF196" si="45">IF(N190="snížená",J190,0)</f>
        <v>0</v>
      </c>
      <c r="BG190" s="291">
        <f t="shared" ref="BG190:BG196" si="46">IF(N190="zákl. přenesená",J190,0)</f>
        <v>0</v>
      </c>
      <c r="BH190" s="291">
        <f t="shared" ref="BH190:BH196" si="47">IF(N190="sníž. přenesená",J190,0)</f>
        <v>0</v>
      </c>
      <c r="BI190" s="291">
        <f t="shared" ref="BI190:BI196" si="48">IF(N190="nulová",J190,0)</f>
        <v>0</v>
      </c>
      <c r="BJ190" s="210" t="s">
        <v>23</v>
      </c>
      <c r="BK190" s="291">
        <f t="shared" ref="BK190:BK196" si="49">ROUND(I190*H190,2)</f>
        <v>0</v>
      </c>
      <c r="BL190" s="210" t="s">
        <v>547</v>
      </c>
      <c r="BM190" s="210" t="s">
        <v>897</v>
      </c>
    </row>
    <row r="191" spans="2:65" s="217" customFormat="1" ht="16.5" customHeight="1">
      <c r="B191" s="280"/>
      <c r="C191" s="281" t="s">
        <v>898</v>
      </c>
      <c r="D191" s="281" t="s">
        <v>543</v>
      </c>
      <c r="E191" s="282" t="s">
        <v>899</v>
      </c>
      <c r="F191" s="283" t="s">
        <v>900</v>
      </c>
      <c r="G191" s="284" t="s">
        <v>21</v>
      </c>
      <c r="H191" s="285">
        <v>2</v>
      </c>
      <c r="I191" s="477"/>
      <c r="J191" s="286">
        <f t="shared" si="40"/>
        <v>0</v>
      </c>
      <c r="K191" s="283" t="s">
        <v>546</v>
      </c>
      <c r="L191" s="218"/>
      <c r="M191" s="287" t="s">
        <v>491</v>
      </c>
      <c r="N191" s="288" t="s">
        <v>508</v>
      </c>
      <c r="O191" s="289">
        <v>0.1</v>
      </c>
      <c r="P191" s="289">
        <f t="shared" si="41"/>
        <v>0.2</v>
      </c>
      <c r="Q191" s="289">
        <v>1.4999999999999999E-4</v>
      </c>
      <c r="R191" s="289">
        <f t="shared" si="42"/>
        <v>2.9999999999999997E-4</v>
      </c>
      <c r="S191" s="289">
        <v>0</v>
      </c>
      <c r="T191" s="290">
        <f t="shared" si="43"/>
        <v>0</v>
      </c>
      <c r="AR191" s="210" t="s">
        <v>547</v>
      </c>
      <c r="AT191" s="210" t="s">
        <v>543</v>
      </c>
      <c r="AU191" s="210" t="s">
        <v>486</v>
      </c>
      <c r="AY191" s="210" t="s">
        <v>540</v>
      </c>
      <c r="BE191" s="291">
        <f t="shared" si="44"/>
        <v>0</v>
      </c>
      <c r="BF191" s="291">
        <f t="shared" si="45"/>
        <v>0</v>
      </c>
      <c r="BG191" s="291">
        <f t="shared" si="46"/>
        <v>0</v>
      </c>
      <c r="BH191" s="291">
        <f t="shared" si="47"/>
        <v>0</v>
      </c>
      <c r="BI191" s="291">
        <f t="shared" si="48"/>
        <v>0</v>
      </c>
      <c r="BJ191" s="210" t="s">
        <v>23</v>
      </c>
      <c r="BK191" s="291">
        <f t="shared" si="49"/>
        <v>0</v>
      </c>
      <c r="BL191" s="210" t="s">
        <v>547</v>
      </c>
      <c r="BM191" s="210" t="s">
        <v>901</v>
      </c>
    </row>
    <row r="192" spans="2:65" s="217" customFormat="1" ht="16.5" customHeight="1">
      <c r="B192" s="280"/>
      <c r="C192" s="281" t="s">
        <v>902</v>
      </c>
      <c r="D192" s="281" t="s">
        <v>543</v>
      </c>
      <c r="E192" s="282" t="s">
        <v>903</v>
      </c>
      <c r="F192" s="283" t="s">
        <v>904</v>
      </c>
      <c r="G192" s="284" t="s">
        <v>21</v>
      </c>
      <c r="H192" s="285">
        <v>2</v>
      </c>
      <c r="I192" s="477"/>
      <c r="J192" s="286">
        <f t="shared" si="40"/>
        <v>0</v>
      </c>
      <c r="K192" s="283" t="s">
        <v>546</v>
      </c>
      <c r="L192" s="218"/>
      <c r="M192" s="287" t="s">
        <v>491</v>
      </c>
      <c r="N192" s="288" t="s">
        <v>508</v>
      </c>
      <c r="O192" s="289">
        <v>0.5</v>
      </c>
      <c r="P192" s="289">
        <f t="shared" si="41"/>
        <v>1</v>
      </c>
      <c r="Q192" s="289">
        <v>5.0000000000000001E-4</v>
      </c>
      <c r="R192" s="289">
        <f t="shared" si="42"/>
        <v>1E-3</v>
      </c>
      <c r="S192" s="289">
        <v>0</v>
      </c>
      <c r="T192" s="290">
        <f t="shared" si="43"/>
        <v>0</v>
      </c>
      <c r="AR192" s="210" t="s">
        <v>547</v>
      </c>
      <c r="AT192" s="210" t="s">
        <v>543</v>
      </c>
      <c r="AU192" s="210" t="s">
        <v>486</v>
      </c>
      <c r="AY192" s="210" t="s">
        <v>540</v>
      </c>
      <c r="BE192" s="291">
        <f t="shared" si="44"/>
        <v>0</v>
      </c>
      <c r="BF192" s="291">
        <f t="shared" si="45"/>
        <v>0</v>
      </c>
      <c r="BG192" s="291">
        <f t="shared" si="46"/>
        <v>0</v>
      </c>
      <c r="BH192" s="291">
        <f t="shared" si="47"/>
        <v>0</v>
      </c>
      <c r="BI192" s="291">
        <f t="shared" si="48"/>
        <v>0</v>
      </c>
      <c r="BJ192" s="210" t="s">
        <v>23</v>
      </c>
      <c r="BK192" s="291">
        <f t="shared" si="49"/>
        <v>0</v>
      </c>
      <c r="BL192" s="210" t="s">
        <v>547</v>
      </c>
      <c r="BM192" s="210" t="s">
        <v>905</v>
      </c>
    </row>
    <row r="193" spans="2:65" s="217" customFormat="1" ht="16.5" customHeight="1">
      <c r="B193" s="280"/>
      <c r="C193" s="281" t="s">
        <v>906</v>
      </c>
      <c r="D193" s="281" t="s">
        <v>543</v>
      </c>
      <c r="E193" s="282" t="s">
        <v>907</v>
      </c>
      <c r="F193" s="283" t="s">
        <v>908</v>
      </c>
      <c r="G193" s="284" t="s">
        <v>129</v>
      </c>
      <c r="H193" s="285">
        <v>3.9E-2</v>
      </c>
      <c r="I193" s="477"/>
      <c r="J193" s="286">
        <f t="shared" si="40"/>
        <v>0</v>
      </c>
      <c r="K193" s="283" t="s">
        <v>546</v>
      </c>
      <c r="L193" s="218"/>
      <c r="M193" s="287" t="s">
        <v>491</v>
      </c>
      <c r="N193" s="288" t="s">
        <v>508</v>
      </c>
      <c r="O193" s="289">
        <v>1.5169999999999999</v>
      </c>
      <c r="P193" s="289">
        <f t="shared" si="41"/>
        <v>5.9162999999999993E-2</v>
      </c>
      <c r="Q193" s="289">
        <v>0</v>
      </c>
      <c r="R193" s="289">
        <f t="shared" si="42"/>
        <v>0</v>
      </c>
      <c r="S193" s="289">
        <v>0</v>
      </c>
      <c r="T193" s="290">
        <f t="shared" si="43"/>
        <v>0</v>
      </c>
      <c r="AR193" s="210" t="s">
        <v>547</v>
      </c>
      <c r="AT193" s="210" t="s">
        <v>543</v>
      </c>
      <c r="AU193" s="210" t="s">
        <v>486</v>
      </c>
      <c r="AY193" s="210" t="s">
        <v>540</v>
      </c>
      <c r="BE193" s="291">
        <f t="shared" si="44"/>
        <v>0</v>
      </c>
      <c r="BF193" s="291">
        <f t="shared" si="45"/>
        <v>0</v>
      </c>
      <c r="BG193" s="291">
        <f t="shared" si="46"/>
        <v>0</v>
      </c>
      <c r="BH193" s="291">
        <f t="shared" si="47"/>
        <v>0</v>
      </c>
      <c r="BI193" s="291">
        <f t="shared" si="48"/>
        <v>0</v>
      </c>
      <c r="BJ193" s="210" t="s">
        <v>23</v>
      </c>
      <c r="BK193" s="291">
        <f t="shared" si="49"/>
        <v>0</v>
      </c>
      <c r="BL193" s="210" t="s">
        <v>547</v>
      </c>
      <c r="BM193" s="210" t="s">
        <v>909</v>
      </c>
    </row>
    <row r="194" spans="2:65" s="217" customFormat="1" ht="16.5" customHeight="1">
      <c r="B194" s="280"/>
      <c r="C194" s="281" t="s">
        <v>910</v>
      </c>
      <c r="D194" s="281" t="s">
        <v>543</v>
      </c>
      <c r="E194" s="282" t="s">
        <v>911</v>
      </c>
      <c r="F194" s="283" t="s">
        <v>912</v>
      </c>
      <c r="G194" s="284" t="s">
        <v>129</v>
      </c>
      <c r="H194" s="285">
        <v>3.9E-2</v>
      </c>
      <c r="I194" s="477"/>
      <c r="J194" s="286">
        <f t="shared" si="40"/>
        <v>0</v>
      </c>
      <c r="K194" s="283" t="s">
        <v>546</v>
      </c>
      <c r="L194" s="218"/>
      <c r="M194" s="287" t="s">
        <v>491</v>
      </c>
      <c r="N194" s="288" t="s">
        <v>508</v>
      </c>
      <c r="O194" s="289">
        <v>1.25</v>
      </c>
      <c r="P194" s="289">
        <f t="shared" si="41"/>
        <v>4.8750000000000002E-2</v>
      </c>
      <c r="Q194" s="289">
        <v>0</v>
      </c>
      <c r="R194" s="289">
        <f t="shared" si="42"/>
        <v>0</v>
      </c>
      <c r="S194" s="289">
        <v>0</v>
      </c>
      <c r="T194" s="290">
        <f t="shared" si="43"/>
        <v>0</v>
      </c>
      <c r="AR194" s="210" t="s">
        <v>547</v>
      </c>
      <c r="AT194" s="210" t="s">
        <v>543</v>
      </c>
      <c r="AU194" s="210" t="s">
        <v>486</v>
      </c>
      <c r="AY194" s="210" t="s">
        <v>540</v>
      </c>
      <c r="BE194" s="291">
        <f t="shared" si="44"/>
        <v>0</v>
      </c>
      <c r="BF194" s="291">
        <f t="shared" si="45"/>
        <v>0</v>
      </c>
      <c r="BG194" s="291">
        <f t="shared" si="46"/>
        <v>0</v>
      </c>
      <c r="BH194" s="291">
        <f t="shared" si="47"/>
        <v>0</v>
      </c>
      <c r="BI194" s="291">
        <f t="shared" si="48"/>
        <v>0</v>
      </c>
      <c r="BJ194" s="210" t="s">
        <v>23</v>
      </c>
      <c r="BK194" s="291">
        <f t="shared" si="49"/>
        <v>0</v>
      </c>
      <c r="BL194" s="210" t="s">
        <v>547</v>
      </c>
      <c r="BM194" s="210" t="s">
        <v>913</v>
      </c>
    </row>
    <row r="195" spans="2:65" s="217" customFormat="1" ht="16.5" customHeight="1">
      <c r="B195" s="280"/>
      <c r="C195" s="281" t="s">
        <v>914</v>
      </c>
      <c r="D195" s="281" t="s">
        <v>543</v>
      </c>
      <c r="E195" s="282" t="s">
        <v>915</v>
      </c>
      <c r="F195" s="283" t="s">
        <v>916</v>
      </c>
      <c r="G195" s="284" t="s">
        <v>129</v>
      </c>
      <c r="H195" s="285">
        <v>3.9E-2</v>
      </c>
      <c r="I195" s="477"/>
      <c r="J195" s="286">
        <f t="shared" si="40"/>
        <v>0</v>
      </c>
      <c r="K195" s="283" t="s">
        <v>546</v>
      </c>
      <c r="L195" s="218"/>
      <c r="M195" s="287" t="s">
        <v>491</v>
      </c>
      <c r="N195" s="288" t="s">
        <v>508</v>
      </c>
      <c r="O195" s="289">
        <v>1.3759999999999999</v>
      </c>
      <c r="P195" s="289">
        <f t="shared" si="41"/>
        <v>5.3663999999999996E-2</v>
      </c>
      <c r="Q195" s="289">
        <v>0</v>
      </c>
      <c r="R195" s="289">
        <f t="shared" si="42"/>
        <v>0</v>
      </c>
      <c r="S195" s="289">
        <v>0</v>
      </c>
      <c r="T195" s="290">
        <f t="shared" si="43"/>
        <v>0</v>
      </c>
      <c r="AR195" s="210" t="s">
        <v>547</v>
      </c>
      <c r="AT195" s="210" t="s">
        <v>543</v>
      </c>
      <c r="AU195" s="210" t="s">
        <v>486</v>
      </c>
      <c r="AY195" s="210" t="s">
        <v>540</v>
      </c>
      <c r="BE195" s="291">
        <f t="shared" si="44"/>
        <v>0</v>
      </c>
      <c r="BF195" s="291">
        <f t="shared" si="45"/>
        <v>0</v>
      </c>
      <c r="BG195" s="291">
        <f t="shared" si="46"/>
        <v>0</v>
      </c>
      <c r="BH195" s="291">
        <f t="shared" si="47"/>
        <v>0</v>
      </c>
      <c r="BI195" s="291">
        <f t="shared" si="48"/>
        <v>0</v>
      </c>
      <c r="BJ195" s="210" t="s">
        <v>23</v>
      </c>
      <c r="BK195" s="291">
        <f t="shared" si="49"/>
        <v>0</v>
      </c>
      <c r="BL195" s="210" t="s">
        <v>547</v>
      </c>
      <c r="BM195" s="210" t="s">
        <v>917</v>
      </c>
    </row>
    <row r="196" spans="2:65" s="217" customFormat="1" ht="16.5" customHeight="1">
      <c r="B196" s="280"/>
      <c r="C196" s="281" t="s">
        <v>918</v>
      </c>
      <c r="D196" s="281" t="s">
        <v>543</v>
      </c>
      <c r="E196" s="282" t="s">
        <v>919</v>
      </c>
      <c r="F196" s="283" t="s">
        <v>920</v>
      </c>
      <c r="G196" s="284" t="s">
        <v>129</v>
      </c>
      <c r="H196" s="285">
        <v>0.35099999999999998</v>
      </c>
      <c r="I196" s="477"/>
      <c r="J196" s="286">
        <f t="shared" si="40"/>
        <v>0</v>
      </c>
      <c r="K196" s="283" t="s">
        <v>546</v>
      </c>
      <c r="L196" s="218"/>
      <c r="M196" s="287" t="s">
        <v>491</v>
      </c>
      <c r="N196" s="288" t="s">
        <v>508</v>
      </c>
      <c r="O196" s="289">
        <v>1.2E-2</v>
      </c>
      <c r="P196" s="289">
        <f t="shared" si="41"/>
        <v>4.2119999999999996E-3</v>
      </c>
      <c r="Q196" s="289">
        <v>0</v>
      </c>
      <c r="R196" s="289">
        <f t="shared" si="42"/>
        <v>0</v>
      </c>
      <c r="S196" s="289">
        <v>0</v>
      </c>
      <c r="T196" s="290">
        <f t="shared" si="43"/>
        <v>0</v>
      </c>
      <c r="AR196" s="210" t="s">
        <v>547</v>
      </c>
      <c r="AT196" s="210" t="s">
        <v>543</v>
      </c>
      <c r="AU196" s="210" t="s">
        <v>486</v>
      </c>
      <c r="AY196" s="210" t="s">
        <v>540</v>
      </c>
      <c r="BE196" s="291">
        <f t="shared" si="44"/>
        <v>0</v>
      </c>
      <c r="BF196" s="291">
        <f t="shared" si="45"/>
        <v>0</v>
      </c>
      <c r="BG196" s="291">
        <f t="shared" si="46"/>
        <v>0</v>
      </c>
      <c r="BH196" s="291">
        <f t="shared" si="47"/>
        <v>0</v>
      </c>
      <c r="BI196" s="291">
        <f t="shared" si="48"/>
        <v>0</v>
      </c>
      <c r="BJ196" s="210" t="s">
        <v>23</v>
      </c>
      <c r="BK196" s="291">
        <f t="shared" si="49"/>
        <v>0</v>
      </c>
      <c r="BL196" s="210" t="s">
        <v>547</v>
      </c>
      <c r="BM196" s="210" t="s">
        <v>921</v>
      </c>
    </row>
    <row r="197" spans="2:65" s="293" customFormat="1">
      <c r="B197" s="292"/>
      <c r="D197" s="294" t="s">
        <v>1503</v>
      </c>
      <c r="F197" s="296" t="s">
        <v>922</v>
      </c>
      <c r="H197" s="297">
        <v>0.35099999999999998</v>
      </c>
      <c r="L197" s="292"/>
      <c r="M197" s="317"/>
      <c r="N197" s="318"/>
      <c r="O197" s="318"/>
      <c r="P197" s="318"/>
      <c r="Q197" s="318"/>
      <c r="R197" s="318"/>
      <c r="S197" s="318"/>
      <c r="T197" s="319"/>
      <c r="AT197" s="295" t="s">
        <v>1503</v>
      </c>
      <c r="AU197" s="295" t="s">
        <v>486</v>
      </c>
      <c r="AV197" s="293" t="s">
        <v>486</v>
      </c>
      <c r="AW197" s="293" t="s">
        <v>489</v>
      </c>
      <c r="AX197" s="293" t="s">
        <v>23</v>
      </c>
      <c r="AY197" s="295" t="s">
        <v>540</v>
      </c>
    </row>
    <row r="198" spans="2:65" s="217" customFormat="1" ht="6.95" customHeight="1">
      <c r="B198" s="236"/>
      <c r="C198" s="237"/>
      <c r="D198" s="237"/>
      <c r="E198" s="237"/>
      <c r="F198" s="237"/>
      <c r="G198" s="237"/>
      <c r="H198" s="237"/>
      <c r="I198" s="237"/>
      <c r="J198" s="237"/>
      <c r="K198" s="237"/>
      <c r="L198" s="218"/>
    </row>
  </sheetData>
  <autoFilter ref="C83:K197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honeticPr fontId="22" type="noConversion"/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BM210"/>
  <sheetViews>
    <sheetView showGridLines="0" topLeftCell="A75" workbookViewId="0">
      <selection activeCell="F89" sqref="F89"/>
    </sheetView>
  </sheetViews>
  <sheetFormatPr defaultColWidth="8" defaultRowHeight="11.25"/>
  <cols>
    <col min="1" max="1" width="7.140625" style="321" customWidth="1"/>
    <col min="2" max="2" width="1.42578125" style="321" customWidth="1"/>
    <col min="3" max="3" width="3.5703125" style="321" customWidth="1"/>
    <col min="4" max="4" width="3.7109375" style="321" customWidth="1"/>
    <col min="5" max="5" width="14.7109375" style="321" customWidth="1"/>
    <col min="6" max="6" width="86.42578125" style="321" customWidth="1"/>
    <col min="7" max="7" width="7.42578125" style="321" customWidth="1"/>
    <col min="8" max="8" width="9.5703125" style="321" customWidth="1"/>
    <col min="9" max="9" width="12.140625" style="321" customWidth="1"/>
    <col min="10" max="10" width="20.140625" style="321" customWidth="1"/>
    <col min="11" max="11" width="13.28515625" style="321" hidden="1" customWidth="1"/>
    <col min="12" max="12" width="8" style="321"/>
    <col min="13" max="13" width="9.28515625" style="321" hidden="1" customWidth="1"/>
    <col min="14" max="14" width="8" style="321" hidden="1" customWidth="1"/>
    <col min="15" max="20" width="12.140625" style="321" hidden="1" customWidth="1"/>
    <col min="21" max="21" width="14" style="321" hidden="1" customWidth="1"/>
    <col min="22" max="22" width="10.5703125" style="321" customWidth="1"/>
    <col min="23" max="23" width="14" style="321" customWidth="1"/>
    <col min="24" max="24" width="10.5703125" style="321" customWidth="1"/>
    <col min="25" max="25" width="12.85546875" style="321" customWidth="1"/>
    <col min="26" max="26" width="9.42578125" style="321" customWidth="1"/>
    <col min="27" max="27" width="12.85546875" style="321" customWidth="1"/>
    <col min="28" max="28" width="14" style="321" customWidth="1"/>
    <col min="29" max="29" width="9.42578125" style="321" customWidth="1"/>
    <col min="30" max="30" width="12.85546875" style="321" customWidth="1"/>
    <col min="31" max="31" width="14" style="321" customWidth="1"/>
    <col min="32" max="43" width="8" style="321"/>
    <col min="44" max="65" width="8" style="321" hidden="1" customWidth="1"/>
    <col min="66" max="16384" width="8" style="321"/>
  </cols>
  <sheetData>
    <row r="1" spans="1:46">
      <c r="A1" s="320"/>
    </row>
    <row r="2" spans="1:46" ht="36.950000000000003" customHeight="1">
      <c r="L2" s="610" t="s">
        <v>484</v>
      </c>
      <c r="M2" s="611"/>
      <c r="N2" s="611"/>
      <c r="O2" s="611"/>
      <c r="P2" s="611"/>
      <c r="Q2" s="611"/>
      <c r="R2" s="611"/>
      <c r="S2" s="611"/>
      <c r="T2" s="611"/>
      <c r="U2" s="611"/>
      <c r="V2" s="611"/>
      <c r="AT2" s="322" t="s">
        <v>923</v>
      </c>
    </row>
    <row r="3" spans="1:46" ht="6.95" customHeight="1">
      <c r="B3" s="323"/>
      <c r="C3" s="324"/>
      <c r="D3" s="324"/>
      <c r="E3" s="324"/>
      <c r="F3" s="324"/>
      <c r="G3" s="324"/>
      <c r="H3" s="324"/>
      <c r="I3" s="324"/>
      <c r="J3" s="324"/>
      <c r="K3" s="324"/>
      <c r="L3" s="325"/>
      <c r="AT3" s="322" t="s">
        <v>486</v>
      </c>
    </row>
    <row r="4" spans="1:46" ht="24.95" customHeight="1">
      <c r="B4" s="325"/>
      <c r="D4" s="326" t="s">
        <v>487</v>
      </c>
      <c r="L4" s="325"/>
      <c r="M4" s="327" t="s">
        <v>488</v>
      </c>
      <c r="AT4" s="322" t="s">
        <v>489</v>
      </c>
    </row>
    <row r="5" spans="1:46" ht="6.95" customHeight="1">
      <c r="B5" s="325"/>
      <c r="L5" s="325"/>
    </row>
    <row r="6" spans="1:46" ht="12" customHeight="1">
      <c r="B6" s="325"/>
      <c r="D6" s="328" t="s">
        <v>1395</v>
      </c>
      <c r="L6" s="325"/>
    </row>
    <row r="7" spans="1:46" ht="16.5" customHeight="1">
      <c r="B7" s="325"/>
      <c r="E7" s="608" t="str">
        <f>'[4]Rekapitulace stavby'!K6</f>
        <v>Oprava bytu MŠ Karásek</v>
      </c>
      <c r="F7" s="609"/>
      <c r="G7" s="609"/>
      <c r="H7" s="609"/>
      <c r="L7" s="325"/>
    </row>
    <row r="8" spans="1:46" s="329" customFormat="1" ht="12" customHeight="1">
      <c r="B8" s="330"/>
      <c r="D8" s="328" t="s">
        <v>1416</v>
      </c>
      <c r="L8" s="330"/>
    </row>
    <row r="9" spans="1:46" s="329" customFormat="1" ht="36.950000000000003" customHeight="1">
      <c r="B9" s="330"/>
      <c r="E9" s="606" t="s">
        <v>1419</v>
      </c>
      <c r="F9" s="607"/>
      <c r="G9" s="607"/>
      <c r="H9" s="607"/>
      <c r="L9" s="330"/>
    </row>
    <row r="10" spans="1:46" s="329" customFormat="1">
      <c r="B10" s="330"/>
      <c r="L10" s="330"/>
    </row>
    <row r="11" spans="1:46" s="329" customFormat="1" ht="12" customHeight="1">
      <c r="B11" s="330"/>
      <c r="D11" s="328" t="s">
        <v>490</v>
      </c>
      <c r="F11" s="322" t="s">
        <v>491</v>
      </c>
      <c r="I11" s="328" t="s">
        <v>492</v>
      </c>
      <c r="J11" s="322" t="s">
        <v>491</v>
      </c>
      <c r="L11" s="330"/>
    </row>
    <row r="12" spans="1:46" s="329" customFormat="1" ht="12" customHeight="1">
      <c r="B12" s="330"/>
      <c r="D12" s="328" t="s">
        <v>493</v>
      </c>
      <c r="F12" s="322" t="s">
        <v>494</v>
      </c>
      <c r="I12" s="328" t="s">
        <v>495</v>
      </c>
      <c r="J12" s="331" t="str">
        <f>'[4]Rekapitulace stavby'!AN8</f>
        <v>18. 6. 2024</v>
      </c>
      <c r="L12" s="330"/>
    </row>
    <row r="13" spans="1:46" s="329" customFormat="1" ht="10.9" customHeight="1">
      <c r="B13" s="330"/>
      <c r="L13" s="330"/>
    </row>
    <row r="14" spans="1:46" s="329" customFormat="1" ht="12" customHeight="1">
      <c r="B14" s="330"/>
      <c r="D14" s="328" t="s">
        <v>496</v>
      </c>
      <c r="I14" s="328" t="s">
        <v>497</v>
      </c>
      <c r="J14" s="322" t="s">
        <v>498</v>
      </c>
      <c r="L14" s="330"/>
    </row>
    <row r="15" spans="1:46" s="329" customFormat="1" ht="18" customHeight="1">
      <c r="B15" s="330"/>
      <c r="E15" s="322" t="s">
        <v>499</v>
      </c>
      <c r="I15" s="328" t="s">
        <v>1407</v>
      </c>
      <c r="J15" s="322" t="s">
        <v>491</v>
      </c>
      <c r="L15" s="330"/>
    </row>
    <row r="16" spans="1:46" s="329" customFormat="1" ht="6.95" customHeight="1">
      <c r="B16" s="330"/>
      <c r="L16" s="330"/>
    </row>
    <row r="17" spans="2:12" s="329" customFormat="1" ht="12" customHeight="1">
      <c r="B17" s="330"/>
      <c r="D17" s="328" t="s">
        <v>500</v>
      </c>
      <c r="I17" s="328" t="s">
        <v>497</v>
      </c>
      <c r="J17" s="322" t="str">
        <f>'[4]Rekapitulace stavby'!AN13</f>
        <v/>
      </c>
      <c r="L17" s="330"/>
    </row>
    <row r="18" spans="2:12" s="329" customFormat="1" ht="18" customHeight="1">
      <c r="B18" s="330"/>
      <c r="E18" s="612" t="str">
        <f>'[4]Rekapitulace stavby'!E14</f>
        <v xml:space="preserve"> </v>
      </c>
      <c r="F18" s="612"/>
      <c r="G18" s="612"/>
      <c r="H18" s="612"/>
      <c r="I18" s="328" t="s">
        <v>1407</v>
      </c>
      <c r="J18" s="322" t="str">
        <f>'[4]Rekapitulace stavby'!AN14</f>
        <v/>
      </c>
      <c r="L18" s="330"/>
    </row>
    <row r="19" spans="2:12" s="329" customFormat="1" ht="6.95" customHeight="1">
      <c r="B19" s="330"/>
      <c r="L19" s="330"/>
    </row>
    <row r="20" spans="2:12" s="329" customFormat="1" ht="12" customHeight="1">
      <c r="B20" s="330"/>
      <c r="D20" s="328" t="s">
        <v>1392</v>
      </c>
      <c r="I20" s="328" t="s">
        <v>497</v>
      </c>
      <c r="J20" s="322" t="s">
        <v>491</v>
      </c>
      <c r="L20" s="330"/>
    </row>
    <row r="21" spans="2:12" s="329" customFormat="1" ht="18" customHeight="1">
      <c r="B21" s="330"/>
      <c r="E21" s="322" t="s">
        <v>501</v>
      </c>
      <c r="I21" s="328" t="s">
        <v>1407</v>
      </c>
      <c r="J21" s="322" t="s">
        <v>491</v>
      </c>
      <c r="L21" s="330"/>
    </row>
    <row r="22" spans="2:12" s="329" customFormat="1" ht="6.95" customHeight="1">
      <c r="B22" s="330"/>
      <c r="L22" s="330"/>
    </row>
    <row r="23" spans="2:12" s="329" customFormat="1" ht="12" customHeight="1">
      <c r="B23" s="330"/>
      <c r="D23" s="328" t="s">
        <v>502</v>
      </c>
      <c r="I23" s="328" t="s">
        <v>497</v>
      </c>
      <c r="J23" s="322" t="str">
        <f>IF('[4]Rekapitulace stavby'!AN19="","",'[4]Rekapitulace stavby'!AN19)</f>
        <v/>
      </c>
      <c r="L23" s="330"/>
    </row>
    <row r="24" spans="2:12" s="329" customFormat="1" ht="18" customHeight="1">
      <c r="B24" s="330"/>
      <c r="E24" s="322" t="str">
        <f>IF('[4]Rekapitulace stavby'!E20="","",'[4]Rekapitulace stavby'!E20)</f>
        <v xml:space="preserve"> </v>
      </c>
      <c r="I24" s="328" t="s">
        <v>1407</v>
      </c>
      <c r="J24" s="322" t="str">
        <f>IF('[4]Rekapitulace stavby'!AN20="","",'[4]Rekapitulace stavby'!AN20)</f>
        <v/>
      </c>
      <c r="L24" s="330"/>
    </row>
    <row r="25" spans="2:12" s="329" customFormat="1" ht="6.95" customHeight="1">
      <c r="B25" s="330"/>
      <c r="L25" s="330"/>
    </row>
    <row r="26" spans="2:12" s="329" customFormat="1" ht="12" customHeight="1">
      <c r="B26" s="330"/>
      <c r="D26" s="328" t="s">
        <v>503</v>
      </c>
      <c r="L26" s="330"/>
    </row>
    <row r="27" spans="2:12" s="333" customFormat="1" ht="16.5" customHeight="1">
      <c r="B27" s="332"/>
      <c r="E27" s="613" t="s">
        <v>491</v>
      </c>
      <c r="F27" s="613"/>
      <c r="G27" s="613"/>
      <c r="H27" s="613"/>
      <c r="L27" s="332"/>
    </row>
    <row r="28" spans="2:12" s="329" customFormat="1" ht="6.95" customHeight="1">
      <c r="B28" s="330"/>
      <c r="L28" s="330"/>
    </row>
    <row r="29" spans="2:12" s="329" customFormat="1" ht="6.95" customHeight="1">
      <c r="B29" s="330"/>
      <c r="D29" s="335"/>
      <c r="E29" s="335"/>
      <c r="F29" s="335"/>
      <c r="G29" s="335"/>
      <c r="H29" s="335"/>
      <c r="I29" s="335"/>
      <c r="J29" s="335"/>
      <c r="K29" s="335"/>
      <c r="L29" s="330"/>
    </row>
    <row r="30" spans="2:12" s="329" customFormat="1" ht="25.35" customHeight="1">
      <c r="B30" s="330"/>
      <c r="D30" s="336" t="s">
        <v>504</v>
      </c>
      <c r="J30" s="337">
        <f>ROUND(J87, 2)</f>
        <v>0</v>
      </c>
      <c r="L30" s="330"/>
    </row>
    <row r="31" spans="2:12" s="329" customFormat="1" ht="6.95" customHeight="1">
      <c r="B31" s="330"/>
      <c r="D31" s="335"/>
      <c r="E31" s="335"/>
      <c r="F31" s="335"/>
      <c r="G31" s="335"/>
      <c r="H31" s="335"/>
      <c r="I31" s="335"/>
      <c r="J31" s="335"/>
      <c r="K31" s="335"/>
      <c r="L31" s="330"/>
    </row>
    <row r="32" spans="2:12" s="329" customFormat="1" ht="14.45" customHeight="1">
      <c r="B32" s="330"/>
      <c r="F32" s="338" t="s">
        <v>505</v>
      </c>
      <c r="I32" s="338" t="s">
        <v>506</v>
      </c>
      <c r="J32" s="338" t="s">
        <v>507</v>
      </c>
      <c r="L32" s="330"/>
    </row>
    <row r="33" spans="2:12" s="329" customFormat="1" ht="14.45" customHeight="1">
      <c r="B33" s="330"/>
      <c r="D33" s="328" t="s">
        <v>1479</v>
      </c>
      <c r="E33" s="328" t="s">
        <v>508</v>
      </c>
      <c r="F33" s="339">
        <f>ROUND((SUM(BE87:BE209)),  2)</f>
        <v>0</v>
      </c>
      <c r="I33" s="340">
        <v>0.21</v>
      </c>
      <c r="J33" s="339">
        <f>ROUND(((SUM(BE87:BE209))*I33),  2)</f>
        <v>0</v>
      </c>
      <c r="L33" s="330"/>
    </row>
    <row r="34" spans="2:12" s="329" customFormat="1" ht="14.45" customHeight="1">
      <c r="B34" s="330"/>
      <c r="E34" s="328" t="s">
        <v>509</v>
      </c>
      <c r="F34" s="339">
        <f>ROUND((SUM(BF87:BF209)),  2)</f>
        <v>0</v>
      </c>
      <c r="I34" s="340">
        <v>0.15</v>
      </c>
      <c r="J34" s="339">
        <f>ROUND(((SUM(BF87:BF209))*I34),  2)</f>
        <v>0</v>
      </c>
      <c r="L34" s="330"/>
    </row>
    <row r="35" spans="2:12" s="329" customFormat="1" ht="14.45" hidden="1" customHeight="1">
      <c r="B35" s="330"/>
      <c r="E35" s="328" t="s">
        <v>510</v>
      </c>
      <c r="F35" s="339">
        <f>ROUND((SUM(BG87:BG209)),  2)</f>
        <v>0</v>
      </c>
      <c r="I35" s="340">
        <v>0.21</v>
      </c>
      <c r="J35" s="339">
        <f>0</f>
        <v>0</v>
      </c>
      <c r="L35" s="330"/>
    </row>
    <row r="36" spans="2:12" s="329" customFormat="1" ht="14.45" hidden="1" customHeight="1">
      <c r="B36" s="330"/>
      <c r="E36" s="328" t="s">
        <v>511</v>
      </c>
      <c r="F36" s="339">
        <f>ROUND((SUM(BH87:BH209)),  2)</f>
        <v>0</v>
      </c>
      <c r="I36" s="340">
        <v>0.15</v>
      </c>
      <c r="J36" s="339">
        <f>0</f>
        <v>0</v>
      </c>
      <c r="L36" s="330"/>
    </row>
    <row r="37" spans="2:12" s="329" customFormat="1" ht="14.45" hidden="1" customHeight="1">
      <c r="B37" s="330"/>
      <c r="E37" s="328" t="s">
        <v>512</v>
      </c>
      <c r="F37" s="339">
        <f>ROUND((SUM(BI87:BI209)),  2)</f>
        <v>0</v>
      </c>
      <c r="I37" s="340">
        <v>0</v>
      </c>
      <c r="J37" s="339">
        <f>0</f>
        <v>0</v>
      </c>
      <c r="L37" s="330"/>
    </row>
    <row r="38" spans="2:12" s="329" customFormat="1" ht="6.95" customHeight="1">
      <c r="B38" s="330"/>
      <c r="L38" s="330"/>
    </row>
    <row r="39" spans="2:12" s="329" customFormat="1" ht="25.35" customHeight="1">
      <c r="B39" s="330"/>
      <c r="C39" s="341"/>
      <c r="D39" s="342" t="s">
        <v>1480</v>
      </c>
      <c r="E39" s="343"/>
      <c r="F39" s="343"/>
      <c r="G39" s="344" t="s">
        <v>1383</v>
      </c>
      <c r="H39" s="345" t="s">
        <v>1422</v>
      </c>
      <c r="I39" s="343"/>
      <c r="J39" s="346">
        <f>SUM(J30:J37)</f>
        <v>0</v>
      </c>
      <c r="K39" s="347"/>
      <c r="L39" s="330"/>
    </row>
    <row r="40" spans="2:12" s="329" customFormat="1" ht="14.45" customHeight="1">
      <c r="B40" s="348"/>
      <c r="C40" s="349"/>
      <c r="D40" s="349"/>
      <c r="E40" s="349"/>
      <c r="F40" s="349"/>
      <c r="G40" s="349"/>
      <c r="H40" s="349"/>
      <c r="I40" s="349"/>
      <c r="J40" s="349"/>
      <c r="K40" s="349"/>
      <c r="L40" s="330"/>
    </row>
    <row r="44" spans="2:12" s="329" customFormat="1" ht="6.95" customHeight="1">
      <c r="B44" s="350"/>
      <c r="C44" s="351"/>
      <c r="D44" s="351"/>
      <c r="E44" s="351"/>
      <c r="F44" s="351"/>
      <c r="G44" s="351"/>
      <c r="H44" s="351"/>
      <c r="I44" s="351"/>
      <c r="J44" s="351"/>
      <c r="K44" s="351"/>
      <c r="L44" s="330"/>
    </row>
    <row r="45" spans="2:12" s="329" customFormat="1" ht="24.95" customHeight="1">
      <c r="B45" s="330"/>
      <c r="C45" s="326" t="s">
        <v>513</v>
      </c>
      <c r="L45" s="330"/>
    </row>
    <row r="46" spans="2:12" s="329" customFormat="1" ht="6.95" customHeight="1">
      <c r="B46" s="330"/>
      <c r="L46" s="330"/>
    </row>
    <row r="47" spans="2:12" s="329" customFormat="1" ht="12" customHeight="1">
      <c r="B47" s="330"/>
      <c r="C47" s="328" t="s">
        <v>1395</v>
      </c>
      <c r="L47" s="330"/>
    </row>
    <row r="48" spans="2:12" s="329" customFormat="1" ht="16.5" customHeight="1">
      <c r="B48" s="330"/>
      <c r="E48" s="608" t="str">
        <f>E7</f>
        <v>Oprava bytu MŠ Karásek</v>
      </c>
      <c r="F48" s="609"/>
      <c r="G48" s="609"/>
      <c r="H48" s="609"/>
      <c r="L48" s="330"/>
    </row>
    <row r="49" spans="2:47" s="329" customFormat="1" ht="12" customHeight="1">
      <c r="B49" s="330"/>
      <c r="C49" s="328" t="s">
        <v>1416</v>
      </c>
      <c r="L49" s="330"/>
    </row>
    <row r="50" spans="2:47" s="329" customFormat="1" ht="16.5" customHeight="1">
      <c r="B50" s="330"/>
      <c r="E50" s="606" t="str">
        <f>E9</f>
        <v>Oprava bytu MŠ Karásek</v>
      </c>
      <c r="F50" s="607"/>
      <c r="G50" s="607"/>
      <c r="H50" s="607"/>
      <c r="L50" s="330"/>
    </row>
    <row r="51" spans="2:47" s="329" customFormat="1" ht="6.95" customHeight="1">
      <c r="B51" s="330"/>
      <c r="L51" s="330"/>
    </row>
    <row r="52" spans="2:47" s="329" customFormat="1" ht="12" customHeight="1">
      <c r="B52" s="330"/>
      <c r="C52" s="328" t="s">
        <v>493</v>
      </c>
      <c r="F52" s="322" t="str">
        <f>F12</f>
        <v>Praha 4, Karasova ulice 1829/14</v>
      </c>
      <c r="I52" s="328" t="s">
        <v>495</v>
      </c>
      <c r="J52" s="331" t="str">
        <f>IF(J12="","",J12)</f>
        <v>18. 6. 2024</v>
      </c>
      <c r="L52" s="330"/>
    </row>
    <row r="53" spans="2:47" s="329" customFormat="1" ht="6.95" customHeight="1">
      <c r="B53" s="330"/>
      <c r="L53" s="330"/>
    </row>
    <row r="54" spans="2:47" s="329" customFormat="1" ht="24.95" customHeight="1">
      <c r="B54" s="330"/>
      <c r="C54" s="328" t="s">
        <v>496</v>
      </c>
      <c r="F54" s="322" t="str">
        <f>E15</f>
        <v>Ing.arch. Michala Dvořáková</v>
      </c>
      <c r="I54" s="328" t="s">
        <v>1392</v>
      </c>
      <c r="J54" s="334" t="str">
        <f>E21</f>
        <v>KLIMATIK spol. s .r.o., Č.Budějovice</v>
      </c>
      <c r="L54" s="330"/>
    </row>
    <row r="55" spans="2:47" s="329" customFormat="1" ht="13.7" customHeight="1">
      <c r="B55" s="330"/>
      <c r="C55" s="328" t="s">
        <v>500</v>
      </c>
      <c r="F55" s="322" t="str">
        <f>IF(E18="","",E18)</f>
        <v xml:space="preserve"> </v>
      </c>
      <c r="I55" s="328" t="s">
        <v>502</v>
      </c>
      <c r="J55" s="334" t="str">
        <f>E24</f>
        <v xml:space="preserve"> </v>
      </c>
      <c r="L55" s="330"/>
    </row>
    <row r="56" spans="2:47" s="329" customFormat="1" ht="10.35" customHeight="1">
      <c r="B56" s="330"/>
      <c r="L56" s="330"/>
    </row>
    <row r="57" spans="2:47" s="329" customFormat="1" ht="29.25" customHeight="1">
      <c r="B57" s="330"/>
      <c r="C57" s="352" t="s">
        <v>514</v>
      </c>
      <c r="D57" s="341"/>
      <c r="E57" s="341"/>
      <c r="F57" s="341"/>
      <c r="G57" s="341"/>
      <c r="H57" s="341"/>
      <c r="I57" s="341"/>
      <c r="J57" s="353" t="s">
        <v>515</v>
      </c>
      <c r="K57" s="341"/>
      <c r="L57" s="330"/>
    </row>
    <row r="58" spans="2:47" s="329" customFormat="1" ht="10.35" customHeight="1">
      <c r="B58" s="330"/>
      <c r="L58" s="330"/>
    </row>
    <row r="59" spans="2:47" s="329" customFormat="1" ht="22.9" customHeight="1">
      <c r="B59" s="330"/>
      <c r="C59" s="354" t="s">
        <v>516</v>
      </c>
      <c r="J59" s="337">
        <f>J87</f>
        <v>0</v>
      </c>
      <c r="L59" s="330"/>
      <c r="AU59" s="322" t="s">
        <v>517</v>
      </c>
    </row>
    <row r="60" spans="2:47" s="356" customFormat="1" ht="24.95" customHeight="1">
      <c r="B60" s="355"/>
      <c r="D60" s="357" t="s">
        <v>518</v>
      </c>
      <c r="E60" s="358"/>
      <c r="F60" s="358"/>
      <c r="G60" s="358"/>
      <c r="H60" s="358"/>
      <c r="I60" s="358"/>
      <c r="J60" s="359">
        <f>J88</f>
        <v>0</v>
      </c>
      <c r="L60" s="355"/>
    </row>
    <row r="61" spans="2:47" s="361" customFormat="1" ht="19.899999999999999" customHeight="1">
      <c r="B61" s="360"/>
      <c r="D61" s="362" t="s">
        <v>924</v>
      </c>
      <c r="E61" s="363"/>
      <c r="F61" s="363"/>
      <c r="G61" s="363"/>
      <c r="H61" s="363"/>
      <c r="I61" s="363"/>
      <c r="J61" s="364">
        <f>J89</f>
        <v>0</v>
      </c>
      <c r="L61" s="360"/>
    </row>
    <row r="62" spans="2:47" s="361" customFormat="1" ht="19.899999999999999" customHeight="1">
      <c r="B62" s="360"/>
      <c r="D62" s="362" t="s">
        <v>925</v>
      </c>
      <c r="E62" s="363"/>
      <c r="F62" s="363"/>
      <c r="G62" s="363"/>
      <c r="H62" s="363"/>
      <c r="I62" s="363"/>
      <c r="J62" s="364">
        <f>J112</f>
        <v>0</v>
      </c>
      <c r="L62" s="360"/>
    </row>
    <row r="63" spans="2:47" s="361" customFormat="1" ht="19.899999999999999" customHeight="1">
      <c r="B63" s="360"/>
      <c r="D63" s="362" t="s">
        <v>926</v>
      </c>
      <c r="E63" s="363"/>
      <c r="F63" s="363"/>
      <c r="G63" s="363"/>
      <c r="H63" s="363"/>
      <c r="I63" s="363"/>
      <c r="J63" s="364">
        <f>J121</f>
        <v>0</v>
      </c>
      <c r="L63" s="360"/>
    </row>
    <row r="64" spans="2:47" s="361" customFormat="1" ht="19.899999999999999" customHeight="1">
      <c r="B64" s="360"/>
      <c r="D64" s="362" t="s">
        <v>927</v>
      </c>
      <c r="E64" s="363"/>
      <c r="F64" s="363"/>
      <c r="G64" s="363"/>
      <c r="H64" s="363"/>
      <c r="I64" s="363"/>
      <c r="J64" s="364">
        <f>J148</f>
        <v>0</v>
      </c>
      <c r="L64" s="360"/>
    </row>
    <row r="65" spans="2:12" s="361" customFormat="1" ht="19.899999999999999" customHeight="1">
      <c r="B65" s="360"/>
      <c r="D65" s="362" t="s">
        <v>928</v>
      </c>
      <c r="E65" s="363"/>
      <c r="F65" s="363"/>
      <c r="G65" s="363"/>
      <c r="H65" s="363"/>
      <c r="I65" s="363"/>
      <c r="J65" s="364">
        <f>J166</f>
        <v>0</v>
      </c>
      <c r="L65" s="360"/>
    </row>
    <row r="66" spans="2:12" s="361" customFormat="1" ht="19.899999999999999" customHeight="1">
      <c r="B66" s="360"/>
      <c r="D66" s="362" t="s">
        <v>929</v>
      </c>
      <c r="E66" s="363"/>
      <c r="F66" s="363"/>
      <c r="G66" s="363"/>
      <c r="H66" s="363"/>
      <c r="I66" s="363"/>
      <c r="J66" s="364">
        <f>J199</f>
        <v>0</v>
      </c>
      <c r="L66" s="360"/>
    </row>
    <row r="67" spans="2:12" s="356" customFormat="1" ht="24.95" customHeight="1">
      <c r="B67" s="355"/>
      <c r="D67" s="357" t="s">
        <v>930</v>
      </c>
      <c r="E67" s="358"/>
      <c r="F67" s="358"/>
      <c r="G67" s="358"/>
      <c r="H67" s="358"/>
      <c r="I67" s="358"/>
      <c r="J67" s="359">
        <f>J207</f>
        <v>0</v>
      </c>
      <c r="L67" s="355"/>
    </row>
    <row r="68" spans="2:12" s="329" customFormat="1" ht="21.75" customHeight="1">
      <c r="B68" s="330"/>
      <c r="L68" s="330"/>
    </row>
    <row r="69" spans="2:12" s="329" customFormat="1" ht="6.95" customHeight="1">
      <c r="B69" s="348"/>
      <c r="C69" s="349"/>
      <c r="D69" s="349"/>
      <c r="E69" s="349"/>
      <c r="F69" s="349"/>
      <c r="G69" s="349"/>
      <c r="H69" s="349"/>
      <c r="I69" s="349"/>
      <c r="J69" s="349"/>
      <c r="K69" s="349"/>
      <c r="L69" s="330"/>
    </row>
    <row r="73" spans="2:12" s="329" customFormat="1" ht="6.95" customHeight="1">
      <c r="B73" s="350"/>
      <c r="C73" s="351"/>
      <c r="D73" s="351"/>
      <c r="E73" s="351"/>
      <c r="F73" s="351"/>
      <c r="G73" s="351"/>
      <c r="H73" s="351"/>
      <c r="I73" s="351"/>
      <c r="J73" s="351"/>
      <c r="K73" s="351"/>
      <c r="L73" s="330"/>
    </row>
    <row r="74" spans="2:12" s="329" customFormat="1" ht="24.95" customHeight="1">
      <c r="B74" s="330"/>
      <c r="C74" s="326" t="s">
        <v>523</v>
      </c>
      <c r="L74" s="330"/>
    </row>
    <row r="75" spans="2:12" s="329" customFormat="1" ht="6.95" customHeight="1">
      <c r="B75" s="330"/>
      <c r="L75" s="330"/>
    </row>
    <row r="76" spans="2:12" s="329" customFormat="1" ht="12" customHeight="1">
      <c r="B76" s="330"/>
      <c r="C76" s="328" t="s">
        <v>1395</v>
      </c>
      <c r="L76" s="330"/>
    </row>
    <row r="77" spans="2:12" s="329" customFormat="1" ht="16.5" customHeight="1">
      <c r="B77" s="330"/>
      <c r="E77" s="608" t="str">
        <f>E7</f>
        <v>Oprava bytu MŠ Karásek</v>
      </c>
      <c r="F77" s="609"/>
      <c r="G77" s="609"/>
      <c r="H77" s="609"/>
      <c r="L77" s="330"/>
    </row>
    <row r="78" spans="2:12" s="329" customFormat="1" ht="12" customHeight="1">
      <c r="B78" s="330"/>
      <c r="C78" s="328" t="s">
        <v>1416</v>
      </c>
      <c r="L78" s="330"/>
    </row>
    <row r="79" spans="2:12" s="329" customFormat="1" ht="16.5" customHeight="1">
      <c r="B79" s="330"/>
      <c r="E79" s="606" t="str">
        <f>E9</f>
        <v>Oprava bytu MŠ Karásek</v>
      </c>
      <c r="F79" s="607"/>
      <c r="G79" s="607"/>
      <c r="H79" s="607"/>
      <c r="L79" s="330"/>
    </row>
    <row r="80" spans="2:12" s="329" customFormat="1" ht="6.95" customHeight="1">
      <c r="B80" s="330"/>
      <c r="L80" s="330"/>
    </row>
    <row r="81" spans="2:65" s="329" customFormat="1" ht="12" customHeight="1">
      <c r="B81" s="330"/>
      <c r="C81" s="328" t="s">
        <v>493</v>
      </c>
      <c r="F81" s="322" t="str">
        <f>F12</f>
        <v>Praha 4, Karasova ulice 1829/14</v>
      </c>
      <c r="I81" s="328" t="s">
        <v>495</v>
      </c>
      <c r="J81" s="331" t="str">
        <f>IF(J12="","",J12)</f>
        <v>18. 6. 2024</v>
      </c>
      <c r="L81" s="330"/>
    </row>
    <row r="82" spans="2:65" s="329" customFormat="1" ht="6.95" customHeight="1">
      <c r="B82" s="330"/>
      <c r="L82" s="330"/>
    </row>
    <row r="83" spans="2:65" s="329" customFormat="1" ht="24.95" customHeight="1">
      <c r="B83" s="330"/>
      <c r="C83" s="328" t="s">
        <v>496</v>
      </c>
      <c r="F83" s="322" t="str">
        <f>E15</f>
        <v>Ing.arch. Michala Dvořáková</v>
      </c>
      <c r="I83" s="328" t="s">
        <v>1392</v>
      </c>
      <c r="J83" s="334" t="str">
        <f>E21</f>
        <v>KLIMATIK spol. s .r.o., Č.Budějovice</v>
      </c>
      <c r="L83" s="330"/>
    </row>
    <row r="84" spans="2:65" s="329" customFormat="1" ht="13.7" customHeight="1">
      <c r="B84" s="330"/>
      <c r="C84" s="328" t="s">
        <v>500</v>
      </c>
      <c r="F84" s="322" t="str">
        <f>IF(E18="","",E18)</f>
        <v xml:space="preserve"> </v>
      </c>
      <c r="I84" s="328" t="s">
        <v>502</v>
      </c>
      <c r="J84" s="334" t="str">
        <f>E24</f>
        <v xml:space="preserve"> </v>
      </c>
      <c r="L84" s="330"/>
    </row>
    <row r="85" spans="2:65" s="329" customFormat="1" ht="10.35" customHeight="1">
      <c r="B85" s="330"/>
      <c r="L85" s="330"/>
    </row>
    <row r="86" spans="2:65" s="373" customFormat="1" ht="29.25" customHeight="1">
      <c r="B86" s="365"/>
      <c r="C86" s="366" t="s">
        <v>524</v>
      </c>
      <c r="D86" s="367" t="s">
        <v>525</v>
      </c>
      <c r="E86" s="367" t="s">
        <v>526</v>
      </c>
      <c r="F86" s="367" t="s">
        <v>527</v>
      </c>
      <c r="G86" s="367" t="s">
        <v>1474</v>
      </c>
      <c r="H86" s="367" t="s">
        <v>1475</v>
      </c>
      <c r="I86" s="367" t="s">
        <v>528</v>
      </c>
      <c r="J86" s="368" t="s">
        <v>515</v>
      </c>
      <c r="K86" s="369" t="s">
        <v>529</v>
      </c>
      <c r="L86" s="365"/>
      <c r="M86" s="370" t="s">
        <v>491</v>
      </c>
      <c r="N86" s="371" t="s">
        <v>1479</v>
      </c>
      <c r="O86" s="371" t="s">
        <v>530</v>
      </c>
      <c r="P86" s="371" t="s">
        <v>531</v>
      </c>
      <c r="Q86" s="371" t="s">
        <v>532</v>
      </c>
      <c r="R86" s="371" t="s">
        <v>533</v>
      </c>
      <c r="S86" s="371" t="s">
        <v>534</v>
      </c>
      <c r="T86" s="372" t="s">
        <v>535</v>
      </c>
    </row>
    <row r="87" spans="2:65" s="329" customFormat="1" ht="22.9" customHeight="1">
      <c r="B87" s="330"/>
      <c r="C87" s="354" t="s">
        <v>536</v>
      </c>
      <c r="J87" s="374">
        <f>BK87</f>
        <v>0</v>
      </c>
      <c r="L87" s="330"/>
      <c r="M87" s="375"/>
      <c r="N87" s="335"/>
      <c r="O87" s="335"/>
      <c r="P87" s="376">
        <f>P88+P207</f>
        <v>233.34640800000003</v>
      </c>
      <c r="Q87" s="335"/>
      <c r="R87" s="376">
        <f>R88+R207</f>
        <v>0.76031224999999991</v>
      </c>
      <c r="S87" s="335"/>
      <c r="T87" s="377">
        <f>T88+T207</f>
        <v>1.0471200000000001</v>
      </c>
      <c r="AT87" s="322" t="s">
        <v>537</v>
      </c>
      <c r="AU87" s="322" t="s">
        <v>517</v>
      </c>
      <c r="BK87" s="378">
        <f>BK88+BK207</f>
        <v>0</v>
      </c>
    </row>
    <row r="88" spans="2:65" s="380" customFormat="1" ht="25.9" customHeight="1">
      <c r="B88" s="379"/>
      <c r="D88" s="381" t="s">
        <v>537</v>
      </c>
      <c r="E88" s="382" t="s">
        <v>1398</v>
      </c>
      <c r="F88" s="382" t="s">
        <v>538</v>
      </c>
      <c r="J88" s="383">
        <f>BK88</f>
        <v>0</v>
      </c>
      <c r="L88" s="379"/>
      <c r="M88" s="384"/>
      <c r="N88" s="385"/>
      <c r="O88" s="385"/>
      <c r="P88" s="386">
        <f>P89+P112+P121+P148+P166+P199</f>
        <v>185.34640800000003</v>
      </c>
      <c r="Q88" s="385"/>
      <c r="R88" s="386">
        <f>R89+R112+R121+R148+R166+R199</f>
        <v>0.76031224999999991</v>
      </c>
      <c r="S88" s="385"/>
      <c r="T88" s="387">
        <f>T89+T112+T121+T148+T166+T199</f>
        <v>1.0471200000000001</v>
      </c>
      <c r="AR88" s="381" t="s">
        <v>486</v>
      </c>
      <c r="AT88" s="388" t="s">
        <v>537</v>
      </c>
      <c r="AU88" s="388" t="s">
        <v>539</v>
      </c>
      <c r="AY88" s="381" t="s">
        <v>540</v>
      </c>
      <c r="BK88" s="389">
        <f>BK89+BK112+BK121+BK148+BK166+BK199</f>
        <v>0</v>
      </c>
    </row>
    <row r="89" spans="2:65" s="380" customFormat="1" ht="22.9" customHeight="1">
      <c r="B89" s="379"/>
      <c r="D89" s="381" t="s">
        <v>537</v>
      </c>
      <c r="E89" s="390" t="s">
        <v>931</v>
      </c>
      <c r="F89" s="390" t="s">
        <v>932</v>
      </c>
      <c r="J89" s="391">
        <f>BK89</f>
        <v>0</v>
      </c>
      <c r="L89" s="379"/>
      <c r="M89" s="384"/>
      <c r="N89" s="385"/>
      <c r="O89" s="385"/>
      <c r="P89" s="386">
        <f>SUM(P90:P111)</f>
        <v>13.246614000000001</v>
      </c>
      <c r="Q89" s="385"/>
      <c r="R89" s="386">
        <f>SUM(R90:R111)</f>
        <v>0.18389000000000003</v>
      </c>
      <c r="S89" s="385"/>
      <c r="T89" s="387">
        <f>SUM(T90:T111)</f>
        <v>0.22625000000000001</v>
      </c>
      <c r="AR89" s="381" t="s">
        <v>486</v>
      </c>
      <c r="AT89" s="388" t="s">
        <v>537</v>
      </c>
      <c r="AU89" s="388" t="s">
        <v>23</v>
      </c>
      <c r="AY89" s="381" t="s">
        <v>540</v>
      </c>
      <c r="BK89" s="389">
        <f>SUM(BK90:BK111)</f>
        <v>0</v>
      </c>
    </row>
    <row r="90" spans="2:65" s="329" customFormat="1" ht="16.5" customHeight="1">
      <c r="B90" s="392"/>
      <c r="C90" s="393" t="s">
        <v>23</v>
      </c>
      <c r="D90" s="393" t="s">
        <v>543</v>
      </c>
      <c r="E90" s="394" t="s">
        <v>933</v>
      </c>
      <c r="F90" s="395" t="s">
        <v>934</v>
      </c>
      <c r="G90" s="396" t="s">
        <v>1497</v>
      </c>
      <c r="H90" s="397">
        <v>1</v>
      </c>
      <c r="I90" s="479"/>
      <c r="J90" s="398">
        <f t="shared" ref="J90:J110" si="0">ROUND(I90*H90,2)</f>
        <v>0</v>
      </c>
      <c r="K90" s="395" t="s">
        <v>546</v>
      </c>
      <c r="L90" s="330"/>
      <c r="M90" s="399" t="s">
        <v>491</v>
      </c>
      <c r="N90" s="400" t="s">
        <v>508</v>
      </c>
      <c r="O90" s="401">
        <v>1.5449999999999999</v>
      </c>
      <c r="P90" s="401">
        <f t="shared" ref="P90:P110" si="1">O90*H90</f>
        <v>1.5449999999999999</v>
      </c>
      <c r="Q90" s="401">
        <v>1.7000000000000001E-4</v>
      </c>
      <c r="R90" s="401">
        <f t="shared" ref="R90:R110" si="2">Q90*H90</f>
        <v>1.7000000000000001E-4</v>
      </c>
      <c r="S90" s="401">
        <v>0.22625000000000001</v>
      </c>
      <c r="T90" s="402">
        <f t="shared" ref="T90:T110" si="3">S90*H90</f>
        <v>0.22625000000000001</v>
      </c>
      <c r="AR90" s="322" t="s">
        <v>547</v>
      </c>
      <c r="AT90" s="322" t="s">
        <v>543</v>
      </c>
      <c r="AU90" s="322" t="s">
        <v>486</v>
      </c>
      <c r="AY90" s="322" t="s">
        <v>540</v>
      </c>
      <c r="BE90" s="403">
        <f t="shared" ref="BE90:BE110" si="4">IF(N90="základní",J90,0)</f>
        <v>0</v>
      </c>
      <c r="BF90" s="403">
        <f t="shared" ref="BF90:BF110" si="5">IF(N90="snížená",J90,0)</f>
        <v>0</v>
      </c>
      <c r="BG90" s="403">
        <f t="shared" ref="BG90:BG110" si="6">IF(N90="zákl. přenesená",J90,0)</f>
        <v>0</v>
      </c>
      <c r="BH90" s="403">
        <f t="shared" ref="BH90:BH110" si="7">IF(N90="sníž. přenesená",J90,0)</f>
        <v>0</v>
      </c>
      <c r="BI90" s="403">
        <f t="shared" ref="BI90:BI110" si="8">IF(N90="nulová",J90,0)</f>
        <v>0</v>
      </c>
      <c r="BJ90" s="322" t="s">
        <v>23</v>
      </c>
      <c r="BK90" s="403">
        <f t="shared" ref="BK90:BK110" si="9">ROUND(I90*H90,2)</f>
        <v>0</v>
      </c>
      <c r="BL90" s="322" t="s">
        <v>547</v>
      </c>
      <c r="BM90" s="322" t="s">
        <v>935</v>
      </c>
    </row>
    <row r="91" spans="2:65" s="329" customFormat="1" ht="16.5" customHeight="1">
      <c r="B91" s="392"/>
      <c r="C91" s="393" t="s">
        <v>486</v>
      </c>
      <c r="D91" s="393" t="s">
        <v>543</v>
      </c>
      <c r="E91" s="394" t="s">
        <v>936</v>
      </c>
      <c r="F91" s="395" t="s">
        <v>937</v>
      </c>
      <c r="G91" s="396" t="s">
        <v>21</v>
      </c>
      <c r="H91" s="397">
        <v>1</v>
      </c>
      <c r="I91" s="479"/>
      <c r="J91" s="398">
        <f t="shared" si="0"/>
        <v>0</v>
      </c>
      <c r="K91" s="395" t="s">
        <v>546</v>
      </c>
      <c r="L91" s="330"/>
      <c r="M91" s="399" t="s">
        <v>491</v>
      </c>
      <c r="N91" s="400" t="s">
        <v>508</v>
      </c>
      <c r="O91" s="401">
        <v>4.7539999999999996</v>
      </c>
      <c r="P91" s="401">
        <f t="shared" si="1"/>
        <v>4.7539999999999996</v>
      </c>
      <c r="Q91" s="401">
        <v>2.5500000000000002E-3</v>
      </c>
      <c r="R91" s="401">
        <f t="shared" si="2"/>
        <v>2.5500000000000002E-3</v>
      </c>
      <c r="S91" s="401">
        <v>0</v>
      </c>
      <c r="T91" s="402">
        <f t="shared" si="3"/>
        <v>0</v>
      </c>
      <c r="AR91" s="322" t="s">
        <v>547</v>
      </c>
      <c r="AT91" s="322" t="s">
        <v>543</v>
      </c>
      <c r="AU91" s="322" t="s">
        <v>486</v>
      </c>
      <c r="AY91" s="322" t="s">
        <v>540</v>
      </c>
      <c r="BE91" s="403">
        <f t="shared" si="4"/>
        <v>0</v>
      </c>
      <c r="BF91" s="403">
        <f t="shared" si="5"/>
        <v>0</v>
      </c>
      <c r="BG91" s="403">
        <f t="shared" si="6"/>
        <v>0</v>
      </c>
      <c r="BH91" s="403">
        <f t="shared" si="7"/>
        <v>0</v>
      </c>
      <c r="BI91" s="403">
        <f t="shared" si="8"/>
        <v>0</v>
      </c>
      <c r="BJ91" s="322" t="s">
        <v>23</v>
      </c>
      <c r="BK91" s="403">
        <f t="shared" si="9"/>
        <v>0</v>
      </c>
      <c r="BL91" s="322" t="s">
        <v>547</v>
      </c>
      <c r="BM91" s="322" t="s">
        <v>938</v>
      </c>
    </row>
    <row r="92" spans="2:65" s="329" customFormat="1" ht="22.5" customHeight="1">
      <c r="B92" s="392"/>
      <c r="C92" s="404" t="s">
        <v>1425</v>
      </c>
      <c r="D92" s="404" t="s">
        <v>606</v>
      </c>
      <c r="E92" s="405" t="s">
        <v>939</v>
      </c>
      <c r="F92" s="406" t="s">
        <v>940</v>
      </c>
      <c r="G92" s="407" t="s">
        <v>1497</v>
      </c>
      <c r="H92" s="408">
        <v>1</v>
      </c>
      <c r="I92" s="480"/>
      <c r="J92" s="409">
        <f t="shared" si="0"/>
        <v>0</v>
      </c>
      <c r="K92" s="406" t="s">
        <v>491</v>
      </c>
      <c r="L92" s="410"/>
      <c r="M92" s="411" t="s">
        <v>491</v>
      </c>
      <c r="N92" s="412" t="s">
        <v>508</v>
      </c>
      <c r="O92" s="401">
        <v>0</v>
      </c>
      <c r="P92" s="401">
        <f t="shared" si="1"/>
        <v>0</v>
      </c>
      <c r="Q92" s="401">
        <v>0.08</v>
      </c>
      <c r="R92" s="401">
        <f t="shared" si="2"/>
        <v>0.08</v>
      </c>
      <c r="S92" s="401">
        <v>0</v>
      </c>
      <c r="T92" s="402">
        <f t="shared" si="3"/>
        <v>0</v>
      </c>
      <c r="AR92" s="322" t="s">
        <v>609</v>
      </c>
      <c r="AT92" s="322" t="s">
        <v>606</v>
      </c>
      <c r="AU92" s="322" t="s">
        <v>486</v>
      </c>
      <c r="AY92" s="322" t="s">
        <v>540</v>
      </c>
      <c r="BE92" s="403">
        <f t="shared" si="4"/>
        <v>0</v>
      </c>
      <c r="BF92" s="403">
        <f t="shared" si="5"/>
        <v>0</v>
      </c>
      <c r="BG92" s="403">
        <f t="shared" si="6"/>
        <v>0</v>
      </c>
      <c r="BH92" s="403">
        <f t="shared" si="7"/>
        <v>0</v>
      </c>
      <c r="BI92" s="403">
        <f t="shared" si="8"/>
        <v>0</v>
      </c>
      <c r="BJ92" s="322" t="s">
        <v>23</v>
      </c>
      <c r="BK92" s="403">
        <f t="shared" si="9"/>
        <v>0</v>
      </c>
      <c r="BL92" s="322" t="s">
        <v>547</v>
      </c>
      <c r="BM92" s="322" t="s">
        <v>941</v>
      </c>
    </row>
    <row r="93" spans="2:65" s="329" customFormat="1" ht="16.5" customHeight="1">
      <c r="B93" s="392"/>
      <c r="C93" s="404" t="s">
        <v>32</v>
      </c>
      <c r="D93" s="404" t="s">
        <v>606</v>
      </c>
      <c r="E93" s="405" t="s">
        <v>942</v>
      </c>
      <c r="F93" s="406" t="s">
        <v>943</v>
      </c>
      <c r="G93" s="407" t="s">
        <v>1497</v>
      </c>
      <c r="H93" s="408">
        <v>1</v>
      </c>
      <c r="I93" s="480"/>
      <c r="J93" s="409">
        <f t="shared" si="0"/>
        <v>0</v>
      </c>
      <c r="K93" s="406" t="s">
        <v>491</v>
      </c>
      <c r="L93" s="410"/>
      <c r="M93" s="411" t="s">
        <v>491</v>
      </c>
      <c r="N93" s="412" t="s">
        <v>508</v>
      </c>
      <c r="O93" s="401">
        <v>0</v>
      </c>
      <c r="P93" s="401">
        <f t="shared" si="1"/>
        <v>0</v>
      </c>
      <c r="Q93" s="401">
        <v>0</v>
      </c>
      <c r="R93" s="401">
        <f t="shared" si="2"/>
        <v>0</v>
      </c>
      <c r="S93" s="401">
        <v>0</v>
      </c>
      <c r="T93" s="402">
        <f t="shared" si="3"/>
        <v>0</v>
      </c>
      <c r="AR93" s="322" t="s">
        <v>609</v>
      </c>
      <c r="AT93" s="322" t="s">
        <v>606</v>
      </c>
      <c r="AU93" s="322" t="s">
        <v>486</v>
      </c>
      <c r="AY93" s="322" t="s">
        <v>540</v>
      </c>
      <c r="BE93" s="403">
        <f t="shared" si="4"/>
        <v>0</v>
      </c>
      <c r="BF93" s="403">
        <f t="shared" si="5"/>
        <v>0</v>
      </c>
      <c r="BG93" s="403">
        <f t="shared" si="6"/>
        <v>0</v>
      </c>
      <c r="BH93" s="403">
        <f t="shared" si="7"/>
        <v>0</v>
      </c>
      <c r="BI93" s="403">
        <f t="shared" si="8"/>
        <v>0</v>
      </c>
      <c r="BJ93" s="322" t="s">
        <v>23</v>
      </c>
      <c r="BK93" s="403">
        <f t="shared" si="9"/>
        <v>0</v>
      </c>
      <c r="BL93" s="322" t="s">
        <v>547</v>
      </c>
      <c r="BM93" s="322" t="s">
        <v>944</v>
      </c>
    </row>
    <row r="94" spans="2:65" s="329" customFormat="1" ht="16.5" customHeight="1">
      <c r="B94" s="392"/>
      <c r="C94" s="404" t="s">
        <v>558</v>
      </c>
      <c r="D94" s="404" t="s">
        <v>606</v>
      </c>
      <c r="E94" s="405" t="s">
        <v>945</v>
      </c>
      <c r="F94" s="406" t="s">
        <v>946</v>
      </c>
      <c r="G94" s="407" t="s">
        <v>1497</v>
      </c>
      <c r="H94" s="408">
        <v>1</v>
      </c>
      <c r="I94" s="480"/>
      <c r="J94" s="409">
        <f t="shared" si="0"/>
        <v>0</v>
      </c>
      <c r="K94" s="406" t="s">
        <v>491</v>
      </c>
      <c r="L94" s="410"/>
      <c r="M94" s="411" t="s">
        <v>491</v>
      </c>
      <c r="N94" s="412" t="s">
        <v>508</v>
      </c>
      <c r="O94" s="401">
        <v>0</v>
      </c>
      <c r="P94" s="401">
        <f t="shared" si="1"/>
        <v>0</v>
      </c>
      <c r="Q94" s="401">
        <v>2.1999999999999999E-2</v>
      </c>
      <c r="R94" s="401">
        <f t="shared" si="2"/>
        <v>2.1999999999999999E-2</v>
      </c>
      <c r="S94" s="401">
        <v>0</v>
      </c>
      <c r="T94" s="402">
        <f t="shared" si="3"/>
        <v>0</v>
      </c>
      <c r="AR94" s="322" t="s">
        <v>609</v>
      </c>
      <c r="AT94" s="322" t="s">
        <v>606</v>
      </c>
      <c r="AU94" s="322" t="s">
        <v>486</v>
      </c>
      <c r="AY94" s="322" t="s">
        <v>540</v>
      </c>
      <c r="BE94" s="403">
        <f t="shared" si="4"/>
        <v>0</v>
      </c>
      <c r="BF94" s="403">
        <f t="shared" si="5"/>
        <v>0</v>
      </c>
      <c r="BG94" s="403">
        <f t="shared" si="6"/>
        <v>0</v>
      </c>
      <c r="BH94" s="403">
        <f t="shared" si="7"/>
        <v>0</v>
      </c>
      <c r="BI94" s="403">
        <f t="shared" si="8"/>
        <v>0</v>
      </c>
      <c r="BJ94" s="322" t="s">
        <v>23</v>
      </c>
      <c r="BK94" s="403">
        <f t="shared" si="9"/>
        <v>0</v>
      </c>
      <c r="BL94" s="322" t="s">
        <v>547</v>
      </c>
      <c r="BM94" s="322" t="s">
        <v>947</v>
      </c>
    </row>
    <row r="95" spans="2:65" s="329" customFormat="1" ht="16.5" customHeight="1">
      <c r="B95" s="392"/>
      <c r="C95" s="404" t="s">
        <v>562</v>
      </c>
      <c r="D95" s="404" t="s">
        <v>606</v>
      </c>
      <c r="E95" s="405" t="s">
        <v>948</v>
      </c>
      <c r="F95" s="406" t="s">
        <v>949</v>
      </c>
      <c r="G95" s="407" t="s">
        <v>1497</v>
      </c>
      <c r="H95" s="408">
        <v>1</v>
      </c>
      <c r="I95" s="480"/>
      <c r="J95" s="409">
        <f t="shared" si="0"/>
        <v>0</v>
      </c>
      <c r="K95" s="406" t="s">
        <v>491</v>
      </c>
      <c r="L95" s="410"/>
      <c r="M95" s="411" t="s">
        <v>491</v>
      </c>
      <c r="N95" s="412" t="s">
        <v>508</v>
      </c>
      <c r="O95" s="401">
        <v>0</v>
      </c>
      <c r="P95" s="401">
        <f t="shared" si="1"/>
        <v>0</v>
      </c>
      <c r="Q95" s="401">
        <v>0.02</v>
      </c>
      <c r="R95" s="401">
        <f t="shared" si="2"/>
        <v>0.02</v>
      </c>
      <c r="S95" s="401">
        <v>0</v>
      </c>
      <c r="T95" s="402">
        <f t="shared" si="3"/>
        <v>0</v>
      </c>
      <c r="AR95" s="322" t="s">
        <v>609</v>
      </c>
      <c r="AT95" s="322" t="s">
        <v>606</v>
      </c>
      <c r="AU95" s="322" t="s">
        <v>486</v>
      </c>
      <c r="AY95" s="322" t="s">
        <v>540</v>
      </c>
      <c r="BE95" s="403">
        <f t="shared" si="4"/>
        <v>0</v>
      </c>
      <c r="BF95" s="403">
        <f t="shared" si="5"/>
        <v>0</v>
      </c>
      <c r="BG95" s="403">
        <f t="shared" si="6"/>
        <v>0</v>
      </c>
      <c r="BH95" s="403">
        <f t="shared" si="7"/>
        <v>0</v>
      </c>
      <c r="BI95" s="403">
        <f t="shared" si="8"/>
        <v>0</v>
      </c>
      <c r="BJ95" s="322" t="s">
        <v>23</v>
      </c>
      <c r="BK95" s="403">
        <f t="shared" si="9"/>
        <v>0</v>
      </c>
      <c r="BL95" s="322" t="s">
        <v>547</v>
      </c>
      <c r="BM95" s="322" t="s">
        <v>950</v>
      </c>
    </row>
    <row r="96" spans="2:65" s="329" customFormat="1" ht="16.5" customHeight="1">
      <c r="B96" s="392"/>
      <c r="C96" s="404" t="s">
        <v>566</v>
      </c>
      <c r="D96" s="404" t="s">
        <v>606</v>
      </c>
      <c r="E96" s="405" t="s">
        <v>951</v>
      </c>
      <c r="F96" s="406" t="s">
        <v>952</v>
      </c>
      <c r="G96" s="407" t="s">
        <v>1497</v>
      </c>
      <c r="H96" s="408">
        <v>1</v>
      </c>
      <c r="I96" s="480"/>
      <c r="J96" s="409">
        <f t="shared" si="0"/>
        <v>0</v>
      </c>
      <c r="K96" s="406" t="s">
        <v>491</v>
      </c>
      <c r="L96" s="410"/>
      <c r="M96" s="411" t="s">
        <v>491</v>
      </c>
      <c r="N96" s="412" t="s">
        <v>508</v>
      </c>
      <c r="O96" s="401">
        <v>0</v>
      </c>
      <c r="P96" s="401">
        <f t="shared" si="1"/>
        <v>0</v>
      </c>
      <c r="Q96" s="401">
        <v>7.0000000000000001E-3</v>
      </c>
      <c r="R96" s="401">
        <f t="shared" si="2"/>
        <v>7.0000000000000001E-3</v>
      </c>
      <c r="S96" s="401">
        <v>0</v>
      </c>
      <c r="T96" s="402">
        <f t="shared" si="3"/>
        <v>0</v>
      </c>
      <c r="AR96" s="322" t="s">
        <v>609</v>
      </c>
      <c r="AT96" s="322" t="s">
        <v>606</v>
      </c>
      <c r="AU96" s="322" t="s">
        <v>486</v>
      </c>
      <c r="AY96" s="322" t="s">
        <v>540</v>
      </c>
      <c r="BE96" s="403">
        <f t="shared" si="4"/>
        <v>0</v>
      </c>
      <c r="BF96" s="403">
        <f t="shared" si="5"/>
        <v>0</v>
      </c>
      <c r="BG96" s="403">
        <f t="shared" si="6"/>
        <v>0</v>
      </c>
      <c r="BH96" s="403">
        <f t="shared" si="7"/>
        <v>0</v>
      </c>
      <c r="BI96" s="403">
        <f t="shared" si="8"/>
        <v>0</v>
      </c>
      <c r="BJ96" s="322" t="s">
        <v>23</v>
      </c>
      <c r="BK96" s="403">
        <f t="shared" si="9"/>
        <v>0</v>
      </c>
      <c r="BL96" s="322" t="s">
        <v>547</v>
      </c>
      <c r="BM96" s="322" t="s">
        <v>953</v>
      </c>
    </row>
    <row r="97" spans="2:65" s="329" customFormat="1" ht="16.5" customHeight="1">
      <c r="B97" s="392"/>
      <c r="C97" s="404" t="s">
        <v>570</v>
      </c>
      <c r="D97" s="404" t="s">
        <v>606</v>
      </c>
      <c r="E97" s="405" t="s">
        <v>954</v>
      </c>
      <c r="F97" s="406" t="s">
        <v>955</v>
      </c>
      <c r="G97" s="407" t="s">
        <v>1497</v>
      </c>
      <c r="H97" s="408">
        <v>1</v>
      </c>
      <c r="I97" s="480"/>
      <c r="J97" s="409">
        <f t="shared" si="0"/>
        <v>0</v>
      </c>
      <c r="K97" s="406" t="s">
        <v>491</v>
      </c>
      <c r="L97" s="410"/>
      <c r="M97" s="411" t="s">
        <v>491</v>
      </c>
      <c r="N97" s="412" t="s">
        <v>508</v>
      </c>
      <c r="O97" s="401">
        <v>0</v>
      </c>
      <c r="P97" s="401">
        <f t="shared" si="1"/>
        <v>0</v>
      </c>
      <c r="Q97" s="401">
        <v>2E-3</v>
      </c>
      <c r="R97" s="401">
        <f t="shared" si="2"/>
        <v>2E-3</v>
      </c>
      <c r="S97" s="401">
        <v>0</v>
      </c>
      <c r="T97" s="402">
        <f t="shared" si="3"/>
        <v>0</v>
      </c>
      <c r="AR97" s="322" t="s">
        <v>609</v>
      </c>
      <c r="AT97" s="322" t="s">
        <v>606</v>
      </c>
      <c r="AU97" s="322" t="s">
        <v>486</v>
      </c>
      <c r="AY97" s="322" t="s">
        <v>540</v>
      </c>
      <c r="BE97" s="403">
        <f t="shared" si="4"/>
        <v>0</v>
      </c>
      <c r="BF97" s="403">
        <f t="shared" si="5"/>
        <v>0</v>
      </c>
      <c r="BG97" s="403">
        <f t="shared" si="6"/>
        <v>0</v>
      </c>
      <c r="BH97" s="403">
        <f t="shared" si="7"/>
        <v>0</v>
      </c>
      <c r="BI97" s="403">
        <f t="shared" si="8"/>
        <v>0</v>
      </c>
      <c r="BJ97" s="322" t="s">
        <v>23</v>
      </c>
      <c r="BK97" s="403">
        <f t="shared" si="9"/>
        <v>0</v>
      </c>
      <c r="BL97" s="322" t="s">
        <v>547</v>
      </c>
      <c r="BM97" s="322" t="s">
        <v>956</v>
      </c>
    </row>
    <row r="98" spans="2:65" s="329" customFormat="1" ht="16.5" customHeight="1">
      <c r="B98" s="392"/>
      <c r="C98" s="404" t="s">
        <v>578</v>
      </c>
      <c r="D98" s="404" t="s">
        <v>606</v>
      </c>
      <c r="E98" s="405" t="s">
        <v>957</v>
      </c>
      <c r="F98" s="406" t="s">
        <v>958</v>
      </c>
      <c r="G98" s="407" t="s">
        <v>1497</v>
      </c>
      <c r="H98" s="408">
        <v>1</v>
      </c>
      <c r="I98" s="480"/>
      <c r="J98" s="409">
        <f t="shared" si="0"/>
        <v>0</v>
      </c>
      <c r="K98" s="406" t="s">
        <v>491</v>
      </c>
      <c r="L98" s="410"/>
      <c r="M98" s="411" t="s">
        <v>491</v>
      </c>
      <c r="N98" s="412" t="s">
        <v>508</v>
      </c>
      <c r="O98" s="401">
        <v>0</v>
      </c>
      <c r="P98" s="401">
        <f t="shared" si="1"/>
        <v>0</v>
      </c>
      <c r="Q98" s="401">
        <v>2.3E-2</v>
      </c>
      <c r="R98" s="401">
        <f t="shared" si="2"/>
        <v>2.3E-2</v>
      </c>
      <c r="S98" s="401">
        <v>0</v>
      </c>
      <c r="T98" s="402">
        <f t="shared" si="3"/>
        <v>0</v>
      </c>
      <c r="AR98" s="322" t="s">
        <v>609</v>
      </c>
      <c r="AT98" s="322" t="s">
        <v>606</v>
      </c>
      <c r="AU98" s="322" t="s">
        <v>486</v>
      </c>
      <c r="AY98" s="322" t="s">
        <v>540</v>
      </c>
      <c r="BE98" s="403">
        <f t="shared" si="4"/>
        <v>0</v>
      </c>
      <c r="BF98" s="403">
        <f t="shared" si="5"/>
        <v>0</v>
      </c>
      <c r="BG98" s="403">
        <f t="shared" si="6"/>
        <v>0</v>
      </c>
      <c r="BH98" s="403">
        <f t="shared" si="7"/>
        <v>0</v>
      </c>
      <c r="BI98" s="403">
        <f t="shared" si="8"/>
        <v>0</v>
      </c>
      <c r="BJ98" s="322" t="s">
        <v>23</v>
      </c>
      <c r="BK98" s="403">
        <f t="shared" si="9"/>
        <v>0</v>
      </c>
      <c r="BL98" s="322" t="s">
        <v>547</v>
      </c>
      <c r="BM98" s="322" t="s">
        <v>959</v>
      </c>
    </row>
    <row r="99" spans="2:65" s="329" customFormat="1" ht="16.5" customHeight="1">
      <c r="B99" s="392"/>
      <c r="C99" s="404" t="s">
        <v>582</v>
      </c>
      <c r="D99" s="404" t="s">
        <v>606</v>
      </c>
      <c r="E99" s="405" t="s">
        <v>960</v>
      </c>
      <c r="F99" s="406" t="s">
        <v>961</v>
      </c>
      <c r="G99" s="407" t="s">
        <v>1497</v>
      </c>
      <c r="H99" s="408">
        <v>1</v>
      </c>
      <c r="I99" s="480"/>
      <c r="J99" s="409">
        <f t="shared" si="0"/>
        <v>0</v>
      </c>
      <c r="K99" s="406" t="s">
        <v>491</v>
      </c>
      <c r="L99" s="410"/>
      <c r="M99" s="411" t="s">
        <v>491</v>
      </c>
      <c r="N99" s="412" t="s">
        <v>508</v>
      </c>
      <c r="O99" s="401">
        <v>0</v>
      </c>
      <c r="P99" s="401">
        <f t="shared" si="1"/>
        <v>0</v>
      </c>
      <c r="Q99" s="401">
        <v>3.0000000000000001E-3</v>
      </c>
      <c r="R99" s="401">
        <f t="shared" si="2"/>
        <v>3.0000000000000001E-3</v>
      </c>
      <c r="S99" s="401">
        <v>0</v>
      </c>
      <c r="T99" s="402">
        <f t="shared" si="3"/>
        <v>0</v>
      </c>
      <c r="AR99" s="322" t="s">
        <v>609</v>
      </c>
      <c r="AT99" s="322" t="s">
        <v>606</v>
      </c>
      <c r="AU99" s="322" t="s">
        <v>486</v>
      </c>
      <c r="AY99" s="322" t="s">
        <v>540</v>
      </c>
      <c r="BE99" s="403">
        <f t="shared" si="4"/>
        <v>0</v>
      </c>
      <c r="BF99" s="403">
        <f t="shared" si="5"/>
        <v>0</v>
      </c>
      <c r="BG99" s="403">
        <f t="shared" si="6"/>
        <v>0</v>
      </c>
      <c r="BH99" s="403">
        <f t="shared" si="7"/>
        <v>0</v>
      </c>
      <c r="BI99" s="403">
        <f t="shared" si="8"/>
        <v>0</v>
      </c>
      <c r="BJ99" s="322" t="s">
        <v>23</v>
      </c>
      <c r="BK99" s="403">
        <f t="shared" si="9"/>
        <v>0</v>
      </c>
      <c r="BL99" s="322" t="s">
        <v>547</v>
      </c>
      <c r="BM99" s="322" t="s">
        <v>962</v>
      </c>
    </row>
    <row r="100" spans="2:65" s="329" customFormat="1" ht="16.5" customHeight="1">
      <c r="B100" s="392"/>
      <c r="C100" s="404" t="s">
        <v>586</v>
      </c>
      <c r="D100" s="404" t="s">
        <v>606</v>
      </c>
      <c r="E100" s="405" t="s">
        <v>963</v>
      </c>
      <c r="F100" s="406" t="s">
        <v>964</v>
      </c>
      <c r="G100" s="407" t="s">
        <v>1497</v>
      </c>
      <c r="H100" s="408">
        <v>2</v>
      </c>
      <c r="I100" s="480"/>
      <c r="J100" s="409">
        <f t="shared" si="0"/>
        <v>0</v>
      </c>
      <c r="K100" s="406" t="s">
        <v>491</v>
      </c>
      <c r="L100" s="410"/>
      <c r="M100" s="411" t="s">
        <v>491</v>
      </c>
      <c r="N100" s="412" t="s">
        <v>508</v>
      </c>
      <c r="O100" s="401">
        <v>0</v>
      </c>
      <c r="P100" s="401">
        <f t="shared" si="1"/>
        <v>0</v>
      </c>
      <c r="Q100" s="401">
        <v>3.0000000000000001E-3</v>
      </c>
      <c r="R100" s="401">
        <f t="shared" si="2"/>
        <v>6.0000000000000001E-3</v>
      </c>
      <c r="S100" s="401">
        <v>0</v>
      </c>
      <c r="T100" s="402">
        <f t="shared" si="3"/>
        <v>0</v>
      </c>
      <c r="AR100" s="322" t="s">
        <v>609</v>
      </c>
      <c r="AT100" s="322" t="s">
        <v>606</v>
      </c>
      <c r="AU100" s="322" t="s">
        <v>486</v>
      </c>
      <c r="AY100" s="322" t="s">
        <v>540</v>
      </c>
      <c r="BE100" s="403">
        <f t="shared" si="4"/>
        <v>0</v>
      </c>
      <c r="BF100" s="403">
        <f t="shared" si="5"/>
        <v>0</v>
      </c>
      <c r="BG100" s="403">
        <f t="shared" si="6"/>
        <v>0</v>
      </c>
      <c r="BH100" s="403">
        <f t="shared" si="7"/>
        <v>0</v>
      </c>
      <c r="BI100" s="403">
        <f t="shared" si="8"/>
        <v>0</v>
      </c>
      <c r="BJ100" s="322" t="s">
        <v>23</v>
      </c>
      <c r="BK100" s="403">
        <f t="shared" si="9"/>
        <v>0</v>
      </c>
      <c r="BL100" s="322" t="s">
        <v>547</v>
      </c>
      <c r="BM100" s="322" t="s">
        <v>965</v>
      </c>
    </row>
    <row r="101" spans="2:65" s="329" customFormat="1" ht="16.5" customHeight="1">
      <c r="B101" s="392"/>
      <c r="C101" s="404" t="s">
        <v>590</v>
      </c>
      <c r="D101" s="404" t="s">
        <v>606</v>
      </c>
      <c r="E101" s="405" t="s">
        <v>966</v>
      </c>
      <c r="F101" s="406" t="s">
        <v>967</v>
      </c>
      <c r="G101" s="407" t="s">
        <v>1497</v>
      </c>
      <c r="H101" s="408">
        <v>1</v>
      </c>
      <c r="I101" s="480"/>
      <c r="J101" s="409">
        <f t="shared" si="0"/>
        <v>0</v>
      </c>
      <c r="K101" s="406" t="s">
        <v>491</v>
      </c>
      <c r="L101" s="410"/>
      <c r="M101" s="411" t="s">
        <v>491</v>
      </c>
      <c r="N101" s="412" t="s">
        <v>508</v>
      </c>
      <c r="O101" s="401">
        <v>0</v>
      </c>
      <c r="P101" s="401">
        <f t="shared" si="1"/>
        <v>0</v>
      </c>
      <c r="Q101" s="401">
        <v>3.0000000000000001E-3</v>
      </c>
      <c r="R101" s="401">
        <f t="shared" si="2"/>
        <v>3.0000000000000001E-3</v>
      </c>
      <c r="S101" s="401">
        <v>0</v>
      </c>
      <c r="T101" s="402">
        <f t="shared" si="3"/>
        <v>0</v>
      </c>
      <c r="AR101" s="322" t="s">
        <v>609</v>
      </c>
      <c r="AT101" s="322" t="s">
        <v>606</v>
      </c>
      <c r="AU101" s="322" t="s">
        <v>486</v>
      </c>
      <c r="AY101" s="322" t="s">
        <v>540</v>
      </c>
      <c r="BE101" s="403">
        <f t="shared" si="4"/>
        <v>0</v>
      </c>
      <c r="BF101" s="403">
        <f t="shared" si="5"/>
        <v>0</v>
      </c>
      <c r="BG101" s="403">
        <f t="shared" si="6"/>
        <v>0</v>
      </c>
      <c r="BH101" s="403">
        <f t="shared" si="7"/>
        <v>0</v>
      </c>
      <c r="BI101" s="403">
        <f t="shared" si="8"/>
        <v>0</v>
      </c>
      <c r="BJ101" s="322" t="s">
        <v>23</v>
      </c>
      <c r="BK101" s="403">
        <f t="shared" si="9"/>
        <v>0</v>
      </c>
      <c r="BL101" s="322" t="s">
        <v>547</v>
      </c>
      <c r="BM101" s="322" t="s">
        <v>968</v>
      </c>
    </row>
    <row r="102" spans="2:65" s="329" customFormat="1" ht="16.5" customHeight="1">
      <c r="B102" s="392"/>
      <c r="C102" s="404" t="s">
        <v>594</v>
      </c>
      <c r="D102" s="404" t="s">
        <v>606</v>
      </c>
      <c r="E102" s="405" t="s">
        <v>969</v>
      </c>
      <c r="F102" s="406" t="s">
        <v>970</v>
      </c>
      <c r="G102" s="407" t="s">
        <v>1497</v>
      </c>
      <c r="H102" s="408">
        <v>2</v>
      </c>
      <c r="I102" s="480"/>
      <c r="J102" s="409">
        <f t="shared" si="0"/>
        <v>0</v>
      </c>
      <c r="K102" s="406" t="s">
        <v>491</v>
      </c>
      <c r="L102" s="410"/>
      <c r="M102" s="411" t="s">
        <v>491</v>
      </c>
      <c r="N102" s="412" t="s">
        <v>508</v>
      </c>
      <c r="O102" s="401">
        <v>0</v>
      </c>
      <c r="P102" s="401">
        <f t="shared" si="1"/>
        <v>0</v>
      </c>
      <c r="Q102" s="401">
        <v>2E-3</v>
      </c>
      <c r="R102" s="401">
        <f t="shared" si="2"/>
        <v>4.0000000000000001E-3</v>
      </c>
      <c r="S102" s="401">
        <v>0</v>
      </c>
      <c r="T102" s="402">
        <f t="shared" si="3"/>
        <v>0</v>
      </c>
      <c r="AR102" s="322" t="s">
        <v>609</v>
      </c>
      <c r="AT102" s="322" t="s">
        <v>606</v>
      </c>
      <c r="AU102" s="322" t="s">
        <v>486</v>
      </c>
      <c r="AY102" s="322" t="s">
        <v>540</v>
      </c>
      <c r="BE102" s="403">
        <f t="shared" si="4"/>
        <v>0</v>
      </c>
      <c r="BF102" s="403">
        <f t="shared" si="5"/>
        <v>0</v>
      </c>
      <c r="BG102" s="403">
        <f t="shared" si="6"/>
        <v>0</v>
      </c>
      <c r="BH102" s="403">
        <f t="shared" si="7"/>
        <v>0</v>
      </c>
      <c r="BI102" s="403">
        <f t="shared" si="8"/>
        <v>0</v>
      </c>
      <c r="BJ102" s="322" t="s">
        <v>23</v>
      </c>
      <c r="BK102" s="403">
        <f t="shared" si="9"/>
        <v>0</v>
      </c>
      <c r="BL102" s="322" t="s">
        <v>547</v>
      </c>
      <c r="BM102" s="322" t="s">
        <v>971</v>
      </c>
    </row>
    <row r="103" spans="2:65" s="329" customFormat="1" ht="16.5" customHeight="1">
      <c r="B103" s="392"/>
      <c r="C103" s="404" t="s">
        <v>598</v>
      </c>
      <c r="D103" s="404" t="s">
        <v>606</v>
      </c>
      <c r="E103" s="405" t="s">
        <v>972</v>
      </c>
      <c r="F103" s="406" t="s">
        <v>973</v>
      </c>
      <c r="G103" s="407" t="s">
        <v>1497</v>
      </c>
      <c r="H103" s="408">
        <v>5</v>
      </c>
      <c r="I103" s="480"/>
      <c r="J103" s="409">
        <f t="shared" si="0"/>
        <v>0</v>
      </c>
      <c r="K103" s="406" t="s">
        <v>491</v>
      </c>
      <c r="L103" s="410"/>
      <c r="M103" s="411" t="s">
        <v>491</v>
      </c>
      <c r="N103" s="412" t="s">
        <v>508</v>
      </c>
      <c r="O103" s="401">
        <v>0</v>
      </c>
      <c r="P103" s="401">
        <f t="shared" si="1"/>
        <v>0</v>
      </c>
      <c r="Q103" s="401">
        <v>2E-3</v>
      </c>
      <c r="R103" s="401">
        <f t="shared" si="2"/>
        <v>0.01</v>
      </c>
      <c r="S103" s="401">
        <v>0</v>
      </c>
      <c r="T103" s="402">
        <f t="shared" si="3"/>
        <v>0</v>
      </c>
      <c r="AR103" s="322" t="s">
        <v>609</v>
      </c>
      <c r="AT103" s="322" t="s">
        <v>606</v>
      </c>
      <c r="AU103" s="322" t="s">
        <v>486</v>
      </c>
      <c r="AY103" s="322" t="s">
        <v>540</v>
      </c>
      <c r="BE103" s="403">
        <f t="shared" si="4"/>
        <v>0</v>
      </c>
      <c r="BF103" s="403">
        <f t="shared" si="5"/>
        <v>0</v>
      </c>
      <c r="BG103" s="403">
        <f t="shared" si="6"/>
        <v>0</v>
      </c>
      <c r="BH103" s="403">
        <f t="shared" si="7"/>
        <v>0</v>
      </c>
      <c r="BI103" s="403">
        <f t="shared" si="8"/>
        <v>0</v>
      </c>
      <c r="BJ103" s="322" t="s">
        <v>23</v>
      </c>
      <c r="BK103" s="403">
        <f t="shared" si="9"/>
        <v>0</v>
      </c>
      <c r="BL103" s="322" t="s">
        <v>547</v>
      </c>
      <c r="BM103" s="322" t="s">
        <v>974</v>
      </c>
    </row>
    <row r="104" spans="2:65" s="329" customFormat="1" ht="16.5" customHeight="1">
      <c r="B104" s="392"/>
      <c r="C104" s="393" t="s">
        <v>602</v>
      </c>
      <c r="D104" s="393" t="s">
        <v>543</v>
      </c>
      <c r="E104" s="394" t="s">
        <v>975</v>
      </c>
      <c r="F104" s="395" t="s">
        <v>976</v>
      </c>
      <c r="G104" s="396" t="s">
        <v>1548</v>
      </c>
      <c r="H104" s="397">
        <v>3</v>
      </c>
      <c r="I104" s="479"/>
      <c r="J104" s="398">
        <f t="shared" si="0"/>
        <v>0</v>
      </c>
      <c r="K104" s="395" t="s">
        <v>546</v>
      </c>
      <c r="L104" s="330"/>
      <c r="M104" s="399" t="s">
        <v>491</v>
      </c>
      <c r="N104" s="400" t="s">
        <v>508</v>
      </c>
      <c r="O104" s="401">
        <v>3.1E-2</v>
      </c>
      <c r="P104" s="401">
        <f t="shared" si="1"/>
        <v>9.2999999999999999E-2</v>
      </c>
      <c r="Q104" s="401">
        <v>3.8999999999999999E-4</v>
      </c>
      <c r="R104" s="401">
        <f t="shared" si="2"/>
        <v>1.17E-3</v>
      </c>
      <c r="S104" s="401">
        <v>0</v>
      </c>
      <c r="T104" s="402">
        <f t="shared" si="3"/>
        <v>0</v>
      </c>
      <c r="AR104" s="322" t="s">
        <v>547</v>
      </c>
      <c r="AT104" s="322" t="s">
        <v>543</v>
      </c>
      <c r="AU104" s="322" t="s">
        <v>486</v>
      </c>
      <c r="AY104" s="322" t="s">
        <v>540</v>
      </c>
      <c r="BE104" s="403">
        <f t="shared" si="4"/>
        <v>0</v>
      </c>
      <c r="BF104" s="403">
        <f t="shared" si="5"/>
        <v>0</v>
      </c>
      <c r="BG104" s="403">
        <f t="shared" si="6"/>
        <v>0</v>
      </c>
      <c r="BH104" s="403">
        <f t="shared" si="7"/>
        <v>0</v>
      </c>
      <c r="BI104" s="403">
        <f t="shared" si="8"/>
        <v>0</v>
      </c>
      <c r="BJ104" s="322" t="s">
        <v>23</v>
      </c>
      <c r="BK104" s="403">
        <f t="shared" si="9"/>
        <v>0</v>
      </c>
      <c r="BL104" s="322" t="s">
        <v>547</v>
      </c>
      <c r="BM104" s="322" t="s">
        <v>977</v>
      </c>
    </row>
    <row r="105" spans="2:65" s="329" customFormat="1" ht="16.5" customHeight="1">
      <c r="B105" s="392"/>
      <c r="C105" s="393" t="s">
        <v>547</v>
      </c>
      <c r="D105" s="393" t="s">
        <v>543</v>
      </c>
      <c r="E105" s="394" t="s">
        <v>978</v>
      </c>
      <c r="F105" s="395" t="s">
        <v>979</v>
      </c>
      <c r="G105" s="396" t="s">
        <v>1497</v>
      </c>
      <c r="H105" s="397">
        <v>1</v>
      </c>
      <c r="I105" s="479"/>
      <c r="J105" s="398">
        <f t="shared" si="0"/>
        <v>0</v>
      </c>
      <c r="K105" s="395" t="s">
        <v>546</v>
      </c>
      <c r="L105" s="330"/>
      <c r="M105" s="399" t="s">
        <v>491</v>
      </c>
      <c r="N105" s="400" t="s">
        <v>508</v>
      </c>
      <c r="O105" s="401">
        <v>1.258</v>
      </c>
      <c r="P105" s="401">
        <f t="shared" si="1"/>
        <v>1.258</v>
      </c>
      <c r="Q105" s="401">
        <v>0</v>
      </c>
      <c r="R105" s="401">
        <f t="shared" si="2"/>
        <v>0</v>
      </c>
      <c r="S105" s="401">
        <v>0</v>
      </c>
      <c r="T105" s="402">
        <f t="shared" si="3"/>
        <v>0</v>
      </c>
      <c r="AR105" s="322" t="s">
        <v>547</v>
      </c>
      <c r="AT105" s="322" t="s">
        <v>543</v>
      </c>
      <c r="AU105" s="322" t="s">
        <v>486</v>
      </c>
      <c r="AY105" s="322" t="s">
        <v>540</v>
      </c>
      <c r="BE105" s="403">
        <f t="shared" si="4"/>
        <v>0</v>
      </c>
      <c r="BF105" s="403">
        <f t="shared" si="5"/>
        <v>0</v>
      </c>
      <c r="BG105" s="403">
        <f t="shared" si="6"/>
        <v>0</v>
      </c>
      <c r="BH105" s="403">
        <f t="shared" si="7"/>
        <v>0</v>
      </c>
      <c r="BI105" s="403">
        <f t="shared" si="8"/>
        <v>0</v>
      </c>
      <c r="BJ105" s="322" t="s">
        <v>23</v>
      </c>
      <c r="BK105" s="403">
        <f t="shared" si="9"/>
        <v>0</v>
      </c>
      <c r="BL105" s="322" t="s">
        <v>547</v>
      </c>
      <c r="BM105" s="322" t="s">
        <v>980</v>
      </c>
    </row>
    <row r="106" spans="2:65" s="329" customFormat="1" ht="16.5" customHeight="1">
      <c r="B106" s="392"/>
      <c r="C106" s="393" t="s">
        <v>611</v>
      </c>
      <c r="D106" s="393" t="s">
        <v>543</v>
      </c>
      <c r="E106" s="394" t="s">
        <v>981</v>
      </c>
      <c r="F106" s="395" t="s">
        <v>982</v>
      </c>
      <c r="G106" s="396" t="s">
        <v>129</v>
      </c>
      <c r="H106" s="397">
        <v>0.22600000000000001</v>
      </c>
      <c r="I106" s="479"/>
      <c r="J106" s="398">
        <f t="shared" si="0"/>
        <v>0</v>
      </c>
      <c r="K106" s="395" t="s">
        <v>546</v>
      </c>
      <c r="L106" s="330"/>
      <c r="M106" s="399" t="s">
        <v>491</v>
      </c>
      <c r="N106" s="400" t="s">
        <v>508</v>
      </c>
      <c r="O106" s="401">
        <v>13.311</v>
      </c>
      <c r="P106" s="401">
        <f t="shared" si="1"/>
        <v>3.008286</v>
      </c>
      <c r="Q106" s="401">
        <v>0</v>
      </c>
      <c r="R106" s="401">
        <f t="shared" si="2"/>
        <v>0</v>
      </c>
      <c r="S106" s="401">
        <v>0</v>
      </c>
      <c r="T106" s="402">
        <f t="shared" si="3"/>
        <v>0</v>
      </c>
      <c r="AR106" s="322" t="s">
        <v>547</v>
      </c>
      <c r="AT106" s="322" t="s">
        <v>543</v>
      </c>
      <c r="AU106" s="322" t="s">
        <v>486</v>
      </c>
      <c r="AY106" s="322" t="s">
        <v>540</v>
      </c>
      <c r="BE106" s="403">
        <f t="shared" si="4"/>
        <v>0</v>
      </c>
      <c r="BF106" s="403">
        <f t="shared" si="5"/>
        <v>0</v>
      </c>
      <c r="BG106" s="403">
        <f t="shared" si="6"/>
        <v>0</v>
      </c>
      <c r="BH106" s="403">
        <f t="shared" si="7"/>
        <v>0</v>
      </c>
      <c r="BI106" s="403">
        <f t="shared" si="8"/>
        <v>0</v>
      </c>
      <c r="BJ106" s="322" t="s">
        <v>23</v>
      </c>
      <c r="BK106" s="403">
        <f t="shared" si="9"/>
        <v>0</v>
      </c>
      <c r="BL106" s="322" t="s">
        <v>547</v>
      </c>
      <c r="BM106" s="322" t="s">
        <v>983</v>
      </c>
    </row>
    <row r="107" spans="2:65" s="329" customFormat="1" ht="16.5" customHeight="1">
      <c r="B107" s="392"/>
      <c r="C107" s="393" t="s">
        <v>615</v>
      </c>
      <c r="D107" s="393" t="s">
        <v>543</v>
      </c>
      <c r="E107" s="394" t="s">
        <v>984</v>
      </c>
      <c r="F107" s="395" t="s">
        <v>985</v>
      </c>
      <c r="G107" s="396" t="s">
        <v>129</v>
      </c>
      <c r="H107" s="397">
        <v>0.184</v>
      </c>
      <c r="I107" s="479"/>
      <c r="J107" s="398">
        <f t="shared" si="0"/>
        <v>0</v>
      </c>
      <c r="K107" s="395" t="s">
        <v>546</v>
      </c>
      <c r="L107" s="330"/>
      <c r="M107" s="399" t="s">
        <v>491</v>
      </c>
      <c r="N107" s="400" t="s">
        <v>508</v>
      </c>
      <c r="O107" s="401">
        <v>10.582000000000001</v>
      </c>
      <c r="P107" s="401">
        <f t="shared" si="1"/>
        <v>1.9470880000000002</v>
      </c>
      <c r="Q107" s="401">
        <v>0</v>
      </c>
      <c r="R107" s="401">
        <f t="shared" si="2"/>
        <v>0</v>
      </c>
      <c r="S107" s="401">
        <v>0</v>
      </c>
      <c r="T107" s="402">
        <f t="shared" si="3"/>
        <v>0</v>
      </c>
      <c r="AR107" s="322" t="s">
        <v>547</v>
      </c>
      <c r="AT107" s="322" t="s">
        <v>543</v>
      </c>
      <c r="AU107" s="322" t="s">
        <v>486</v>
      </c>
      <c r="AY107" s="322" t="s">
        <v>540</v>
      </c>
      <c r="BE107" s="403">
        <f t="shared" si="4"/>
        <v>0</v>
      </c>
      <c r="BF107" s="403">
        <f t="shared" si="5"/>
        <v>0</v>
      </c>
      <c r="BG107" s="403">
        <f t="shared" si="6"/>
        <v>0</v>
      </c>
      <c r="BH107" s="403">
        <f t="shared" si="7"/>
        <v>0</v>
      </c>
      <c r="BI107" s="403">
        <f t="shared" si="8"/>
        <v>0</v>
      </c>
      <c r="BJ107" s="322" t="s">
        <v>23</v>
      </c>
      <c r="BK107" s="403">
        <f t="shared" si="9"/>
        <v>0</v>
      </c>
      <c r="BL107" s="322" t="s">
        <v>547</v>
      </c>
      <c r="BM107" s="322" t="s">
        <v>986</v>
      </c>
    </row>
    <row r="108" spans="2:65" s="329" customFormat="1" ht="16.5" customHeight="1">
      <c r="B108" s="392"/>
      <c r="C108" s="393" t="s">
        <v>619</v>
      </c>
      <c r="D108" s="393" t="s">
        <v>543</v>
      </c>
      <c r="E108" s="394" t="s">
        <v>987</v>
      </c>
      <c r="F108" s="395" t="s">
        <v>988</v>
      </c>
      <c r="G108" s="396" t="s">
        <v>129</v>
      </c>
      <c r="H108" s="397">
        <v>0.184</v>
      </c>
      <c r="I108" s="479"/>
      <c r="J108" s="398">
        <f t="shared" si="0"/>
        <v>0</v>
      </c>
      <c r="K108" s="395" t="s">
        <v>546</v>
      </c>
      <c r="L108" s="330"/>
      <c r="M108" s="399" t="s">
        <v>491</v>
      </c>
      <c r="N108" s="400" t="s">
        <v>508</v>
      </c>
      <c r="O108" s="401">
        <v>1.97</v>
      </c>
      <c r="P108" s="401">
        <f t="shared" si="1"/>
        <v>0.36247999999999997</v>
      </c>
      <c r="Q108" s="401">
        <v>0</v>
      </c>
      <c r="R108" s="401">
        <f t="shared" si="2"/>
        <v>0</v>
      </c>
      <c r="S108" s="401">
        <v>0</v>
      </c>
      <c r="T108" s="402">
        <f t="shared" si="3"/>
        <v>0</v>
      </c>
      <c r="AR108" s="322" t="s">
        <v>547</v>
      </c>
      <c r="AT108" s="322" t="s">
        <v>543</v>
      </c>
      <c r="AU108" s="322" t="s">
        <v>486</v>
      </c>
      <c r="AY108" s="322" t="s">
        <v>540</v>
      </c>
      <c r="BE108" s="403">
        <f t="shared" si="4"/>
        <v>0</v>
      </c>
      <c r="BF108" s="403">
        <f t="shared" si="5"/>
        <v>0</v>
      </c>
      <c r="BG108" s="403">
        <f t="shared" si="6"/>
        <v>0</v>
      </c>
      <c r="BH108" s="403">
        <f t="shared" si="7"/>
        <v>0</v>
      </c>
      <c r="BI108" s="403">
        <f t="shared" si="8"/>
        <v>0</v>
      </c>
      <c r="BJ108" s="322" t="s">
        <v>23</v>
      </c>
      <c r="BK108" s="403">
        <f t="shared" si="9"/>
        <v>0</v>
      </c>
      <c r="BL108" s="322" t="s">
        <v>547</v>
      </c>
      <c r="BM108" s="322" t="s">
        <v>989</v>
      </c>
    </row>
    <row r="109" spans="2:65" s="329" customFormat="1" ht="16.5" customHeight="1">
      <c r="B109" s="392"/>
      <c r="C109" s="393" t="s">
        <v>623</v>
      </c>
      <c r="D109" s="393" t="s">
        <v>543</v>
      </c>
      <c r="E109" s="394" t="s">
        <v>990</v>
      </c>
      <c r="F109" s="395" t="s">
        <v>991</v>
      </c>
      <c r="G109" s="396" t="s">
        <v>129</v>
      </c>
      <c r="H109" s="397">
        <v>0.184</v>
      </c>
      <c r="I109" s="479"/>
      <c r="J109" s="398">
        <f t="shared" si="0"/>
        <v>0</v>
      </c>
      <c r="K109" s="395" t="s">
        <v>546</v>
      </c>
      <c r="L109" s="330"/>
      <c r="M109" s="399" t="s">
        <v>491</v>
      </c>
      <c r="N109" s="400" t="s">
        <v>508</v>
      </c>
      <c r="O109" s="401">
        <v>1.4430000000000001</v>
      </c>
      <c r="P109" s="401">
        <f t="shared" si="1"/>
        <v>0.26551200000000003</v>
      </c>
      <c r="Q109" s="401">
        <v>0</v>
      </c>
      <c r="R109" s="401">
        <f t="shared" si="2"/>
        <v>0</v>
      </c>
      <c r="S109" s="401">
        <v>0</v>
      </c>
      <c r="T109" s="402">
        <f t="shared" si="3"/>
        <v>0</v>
      </c>
      <c r="AR109" s="322" t="s">
        <v>547</v>
      </c>
      <c r="AT109" s="322" t="s">
        <v>543</v>
      </c>
      <c r="AU109" s="322" t="s">
        <v>486</v>
      </c>
      <c r="AY109" s="322" t="s">
        <v>540</v>
      </c>
      <c r="BE109" s="403">
        <f t="shared" si="4"/>
        <v>0</v>
      </c>
      <c r="BF109" s="403">
        <f t="shared" si="5"/>
        <v>0</v>
      </c>
      <c r="BG109" s="403">
        <f t="shared" si="6"/>
        <v>0</v>
      </c>
      <c r="BH109" s="403">
        <f t="shared" si="7"/>
        <v>0</v>
      </c>
      <c r="BI109" s="403">
        <f t="shared" si="8"/>
        <v>0</v>
      </c>
      <c r="BJ109" s="322" t="s">
        <v>23</v>
      </c>
      <c r="BK109" s="403">
        <f t="shared" si="9"/>
        <v>0</v>
      </c>
      <c r="BL109" s="322" t="s">
        <v>547</v>
      </c>
      <c r="BM109" s="322" t="s">
        <v>992</v>
      </c>
    </row>
    <row r="110" spans="2:65" s="329" customFormat="1" ht="16.5" customHeight="1">
      <c r="B110" s="392"/>
      <c r="C110" s="393" t="s">
        <v>627</v>
      </c>
      <c r="D110" s="393" t="s">
        <v>543</v>
      </c>
      <c r="E110" s="394" t="s">
        <v>993</v>
      </c>
      <c r="F110" s="395" t="s">
        <v>994</v>
      </c>
      <c r="G110" s="396" t="s">
        <v>129</v>
      </c>
      <c r="H110" s="397">
        <v>1.6559999999999999</v>
      </c>
      <c r="I110" s="479"/>
      <c r="J110" s="398">
        <f t="shared" si="0"/>
        <v>0</v>
      </c>
      <c r="K110" s="395" t="s">
        <v>546</v>
      </c>
      <c r="L110" s="330"/>
      <c r="M110" s="399" t="s">
        <v>491</v>
      </c>
      <c r="N110" s="400" t="s">
        <v>508</v>
      </c>
      <c r="O110" s="401">
        <v>8.0000000000000002E-3</v>
      </c>
      <c r="P110" s="401">
        <f t="shared" si="1"/>
        <v>1.3247999999999999E-2</v>
      </c>
      <c r="Q110" s="401">
        <v>0</v>
      </c>
      <c r="R110" s="401">
        <f t="shared" si="2"/>
        <v>0</v>
      </c>
      <c r="S110" s="401">
        <v>0</v>
      </c>
      <c r="T110" s="402">
        <f t="shared" si="3"/>
        <v>0</v>
      </c>
      <c r="AR110" s="322" t="s">
        <v>547</v>
      </c>
      <c r="AT110" s="322" t="s">
        <v>543</v>
      </c>
      <c r="AU110" s="322" t="s">
        <v>486</v>
      </c>
      <c r="AY110" s="322" t="s">
        <v>540</v>
      </c>
      <c r="BE110" s="403">
        <f t="shared" si="4"/>
        <v>0</v>
      </c>
      <c r="BF110" s="403">
        <f t="shared" si="5"/>
        <v>0</v>
      </c>
      <c r="BG110" s="403">
        <f t="shared" si="6"/>
        <v>0</v>
      </c>
      <c r="BH110" s="403">
        <f t="shared" si="7"/>
        <v>0</v>
      </c>
      <c r="BI110" s="403">
        <f t="shared" si="8"/>
        <v>0</v>
      </c>
      <c r="BJ110" s="322" t="s">
        <v>23</v>
      </c>
      <c r="BK110" s="403">
        <f t="shared" si="9"/>
        <v>0</v>
      </c>
      <c r="BL110" s="322" t="s">
        <v>547</v>
      </c>
      <c r="BM110" s="322" t="s">
        <v>995</v>
      </c>
    </row>
    <row r="111" spans="2:65" s="414" customFormat="1">
      <c r="B111" s="413"/>
      <c r="D111" s="415" t="s">
        <v>1503</v>
      </c>
      <c r="F111" s="416" t="s">
        <v>996</v>
      </c>
      <c r="H111" s="417">
        <v>1.6559999999999999</v>
      </c>
      <c r="L111" s="413"/>
      <c r="M111" s="418"/>
      <c r="N111" s="419"/>
      <c r="O111" s="419"/>
      <c r="P111" s="419"/>
      <c r="Q111" s="419"/>
      <c r="R111" s="419"/>
      <c r="S111" s="419"/>
      <c r="T111" s="420"/>
      <c r="AT111" s="421" t="s">
        <v>1503</v>
      </c>
      <c r="AU111" s="421" t="s">
        <v>486</v>
      </c>
      <c r="AV111" s="414" t="s">
        <v>486</v>
      </c>
      <c r="AW111" s="414" t="s">
        <v>489</v>
      </c>
      <c r="AX111" s="414" t="s">
        <v>23</v>
      </c>
      <c r="AY111" s="421" t="s">
        <v>540</v>
      </c>
    </row>
    <row r="112" spans="2:65" s="380" customFormat="1" ht="22.9" customHeight="1">
      <c r="B112" s="379"/>
      <c r="D112" s="381" t="s">
        <v>537</v>
      </c>
      <c r="E112" s="390" t="s">
        <v>997</v>
      </c>
      <c r="F112" s="390" t="s">
        <v>998</v>
      </c>
      <c r="J112" s="391">
        <f>BK112</f>
        <v>0</v>
      </c>
      <c r="L112" s="379"/>
      <c r="M112" s="384"/>
      <c r="N112" s="385"/>
      <c r="O112" s="385"/>
      <c r="P112" s="386">
        <f>SUM(P113:P120)</f>
        <v>1.3043449999999999</v>
      </c>
      <c r="Q112" s="385"/>
      <c r="R112" s="386">
        <f>SUM(R113:R120)</f>
        <v>5.47E-3</v>
      </c>
      <c r="S112" s="385"/>
      <c r="T112" s="387">
        <f>SUM(T113:T120)</f>
        <v>0</v>
      </c>
      <c r="AR112" s="381" t="s">
        <v>486</v>
      </c>
      <c r="AT112" s="388" t="s">
        <v>537</v>
      </c>
      <c r="AU112" s="388" t="s">
        <v>23</v>
      </c>
      <c r="AY112" s="381" t="s">
        <v>540</v>
      </c>
      <c r="BK112" s="389">
        <f>SUM(BK113:BK120)</f>
        <v>0</v>
      </c>
    </row>
    <row r="113" spans="2:65" s="329" customFormat="1" ht="16.5" customHeight="1">
      <c r="B113" s="392"/>
      <c r="C113" s="393" t="s">
        <v>631</v>
      </c>
      <c r="D113" s="393" t="s">
        <v>543</v>
      </c>
      <c r="E113" s="394" t="s">
        <v>999</v>
      </c>
      <c r="F113" s="395" t="s">
        <v>1000</v>
      </c>
      <c r="G113" s="396" t="s">
        <v>1497</v>
      </c>
      <c r="H113" s="397">
        <v>1</v>
      </c>
      <c r="I113" s="479"/>
      <c r="J113" s="398">
        <f t="shared" ref="J113:J119" si="10">ROUND(I113*H113,2)</f>
        <v>0</v>
      </c>
      <c r="K113" s="395" t="s">
        <v>546</v>
      </c>
      <c r="L113" s="330"/>
      <c r="M113" s="399" t="s">
        <v>491</v>
      </c>
      <c r="N113" s="400" t="s">
        <v>508</v>
      </c>
      <c r="O113" s="401">
        <v>0.98</v>
      </c>
      <c r="P113" s="401">
        <f t="shared" ref="P113:P119" si="11">O113*H113</f>
        <v>0.98</v>
      </c>
      <c r="Q113" s="401">
        <v>0</v>
      </c>
      <c r="R113" s="401">
        <f t="shared" ref="R113:R119" si="12">Q113*H113</f>
        <v>0</v>
      </c>
      <c r="S113" s="401">
        <v>0</v>
      </c>
      <c r="T113" s="402">
        <f t="shared" ref="T113:T119" si="13">S113*H113</f>
        <v>0</v>
      </c>
      <c r="AR113" s="322" t="s">
        <v>547</v>
      </c>
      <c r="AT113" s="322" t="s">
        <v>543</v>
      </c>
      <c r="AU113" s="322" t="s">
        <v>486</v>
      </c>
      <c r="AY113" s="322" t="s">
        <v>540</v>
      </c>
      <c r="BE113" s="403">
        <f t="shared" ref="BE113:BE119" si="14">IF(N113="základní",J113,0)</f>
        <v>0</v>
      </c>
      <c r="BF113" s="403">
        <f t="shared" ref="BF113:BF119" si="15">IF(N113="snížená",J113,0)</f>
        <v>0</v>
      </c>
      <c r="BG113" s="403">
        <f t="shared" ref="BG113:BG119" si="16">IF(N113="zákl. přenesená",J113,0)</f>
        <v>0</v>
      </c>
      <c r="BH113" s="403">
        <f t="shared" ref="BH113:BH119" si="17">IF(N113="sníž. přenesená",J113,0)</f>
        <v>0</v>
      </c>
      <c r="BI113" s="403">
        <f t="shared" ref="BI113:BI119" si="18">IF(N113="nulová",J113,0)</f>
        <v>0</v>
      </c>
      <c r="BJ113" s="322" t="s">
        <v>23</v>
      </c>
      <c r="BK113" s="403">
        <f t="shared" ref="BK113:BK119" si="19">ROUND(I113*H113,2)</f>
        <v>0</v>
      </c>
      <c r="BL113" s="322" t="s">
        <v>547</v>
      </c>
      <c r="BM113" s="322" t="s">
        <v>1001</v>
      </c>
    </row>
    <row r="114" spans="2:65" s="329" customFormat="1" ht="16.5" customHeight="1">
      <c r="B114" s="392"/>
      <c r="C114" s="393" t="s">
        <v>635</v>
      </c>
      <c r="D114" s="393" t="s">
        <v>543</v>
      </c>
      <c r="E114" s="394" t="s">
        <v>1002</v>
      </c>
      <c r="F114" s="395" t="s">
        <v>1003</v>
      </c>
      <c r="G114" s="396" t="s">
        <v>21</v>
      </c>
      <c r="H114" s="397">
        <v>1</v>
      </c>
      <c r="I114" s="479"/>
      <c r="J114" s="398">
        <f t="shared" si="10"/>
        <v>0</v>
      </c>
      <c r="K114" s="395" t="s">
        <v>546</v>
      </c>
      <c r="L114" s="330"/>
      <c r="M114" s="399" t="s">
        <v>491</v>
      </c>
      <c r="N114" s="400" t="s">
        <v>508</v>
      </c>
      <c r="O114" s="401">
        <v>0.25</v>
      </c>
      <c r="P114" s="401">
        <f t="shared" si="11"/>
        <v>0.25</v>
      </c>
      <c r="Q114" s="401">
        <v>5.47E-3</v>
      </c>
      <c r="R114" s="401">
        <f t="shared" si="12"/>
        <v>5.47E-3</v>
      </c>
      <c r="S114" s="401">
        <v>0</v>
      </c>
      <c r="T114" s="402">
        <f t="shared" si="13"/>
        <v>0</v>
      </c>
      <c r="AR114" s="322" t="s">
        <v>547</v>
      </c>
      <c r="AT114" s="322" t="s">
        <v>543</v>
      </c>
      <c r="AU114" s="322" t="s">
        <v>486</v>
      </c>
      <c r="AY114" s="322" t="s">
        <v>540</v>
      </c>
      <c r="BE114" s="403">
        <f t="shared" si="14"/>
        <v>0</v>
      </c>
      <c r="BF114" s="403">
        <f t="shared" si="15"/>
        <v>0</v>
      </c>
      <c r="BG114" s="403">
        <f t="shared" si="16"/>
        <v>0</v>
      </c>
      <c r="BH114" s="403">
        <f t="shared" si="17"/>
        <v>0</v>
      </c>
      <c r="BI114" s="403">
        <f t="shared" si="18"/>
        <v>0</v>
      </c>
      <c r="BJ114" s="322" t="s">
        <v>23</v>
      </c>
      <c r="BK114" s="403">
        <f t="shared" si="19"/>
        <v>0</v>
      </c>
      <c r="BL114" s="322" t="s">
        <v>547</v>
      </c>
      <c r="BM114" s="322" t="s">
        <v>1004</v>
      </c>
    </row>
    <row r="115" spans="2:65" s="329" customFormat="1" ht="16.5" customHeight="1">
      <c r="B115" s="392"/>
      <c r="C115" s="393" t="s">
        <v>642</v>
      </c>
      <c r="D115" s="393" t="s">
        <v>543</v>
      </c>
      <c r="E115" s="394" t="s">
        <v>1005</v>
      </c>
      <c r="F115" s="395" t="s">
        <v>1006</v>
      </c>
      <c r="G115" s="396" t="s">
        <v>129</v>
      </c>
      <c r="H115" s="397">
        <v>0.01</v>
      </c>
      <c r="I115" s="479"/>
      <c r="J115" s="398">
        <f t="shared" si="10"/>
        <v>0</v>
      </c>
      <c r="K115" s="395" t="s">
        <v>546</v>
      </c>
      <c r="L115" s="330"/>
      <c r="M115" s="399" t="s">
        <v>491</v>
      </c>
      <c r="N115" s="400" t="s">
        <v>508</v>
      </c>
      <c r="O115" s="401">
        <v>4.093</v>
      </c>
      <c r="P115" s="401">
        <f t="shared" si="11"/>
        <v>4.0930000000000001E-2</v>
      </c>
      <c r="Q115" s="401">
        <v>0</v>
      </c>
      <c r="R115" s="401">
        <f t="shared" si="12"/>
        <v>0</v>
      </c>
      <c r="S115" s="401">
        <v>0</v>
      </c>
      <c r="T115" s="402">
        <f t="shared" si="13"/>
        <v>0</v>
      </c>
      <c r="AR115" s="322" t="s">
        <v>547</v>
      </c>
      <c r="AT115" s="322" t="s">
        <v>543</v>
      </c>
      <c r="AU115" s="322" t="s">
        <v>486</v>
      </c>
      <c r="AY115" s="322" t="s">
        <v>540</v>
      </c>
      <c r="BE115" s="403">
        <f t="shared" si="14"/>
        <v>0</v>
      </c>
      <c r="BF115" s="403">
        <f t="shared" si="15"/>
        <v>0</v>
      </c>
      <c r="BG115" s="403">
        <f t="shared" si="16"/>
        <v>0</v>
      </c>
      <c r="BH115" s="403">
        <f t="shared" si="17"/>
        <v>0</v>
      </c>
      <c r="BI115" s="403">
        <f t="shared" si="18"/>
        <v>0</v>
      </c>
      <c r="BJ115" s="322" t="s">
        <v>23</v>
      </c>
      <c r="BK115" s="403">
        <f t="shared" si="19"/>
        <v>0</v>
      </c>
      <c r="BL115" s="322" t="s">
        <v>547</v>
      </c>
      <c r="BM115" s="322" t="s">
        <v>1007</v>
      </c>
    </row>
    <row r="116" spans="2:65" s="329" customFormat="1" ht="16.5" customHeight="1">
      <c r="B116" s="392"/>
      <c r="C116" s="393" t="s">
        <v>646</v>
      </c>
      <c r="D116" s="393" t="s">
        <v>543</v>
      </c>
      <c r="E116" s="394" t="s">
        <v>1008</v>
      </c>
      <c r="F116" s="395" t="s">
        <v>1009</v>
      </c>
      <c r="G116" s="396" t="s">
        <v>129</v>
      </c>
      <c r="H116" s="397">
        <v>5.0000000000000001E-3</v>
      </c>
      <c r="I116" s="479"/>
      <c r="J116" s="398">
        <f t="shared" si="10"/>
        <v>0</v>
      </c>
      <c r="K116" s="395" t="s">
        <v>546</v>
      </c>
      <c r="L116" s="330"/>
      <c r="M116" s="399" t="s">
        <v>491</v>
      </c>
      <c r="N116" s="400" t="s">
        <v>508</v>
      </c>
      <c r="O116" s="401">
        <v>4.0430000000000001</v>
      </c>
      <c r="P116" s="401">
        <f t="shared" si="11"/>
        <v>2.0215E-2</v>
      </c>
      <c r="Q116" s="401">
        <v>0</v>
      </c>
      <c r="R116" s="401">
        <f t="shared" si="12"/>
        <v>0</v>
      </c>
      <c r="S116" s="401">
        <v>0</v>
      </c>
      <c r="T116" s="402">
        <f t="shared" si="13"/>
        <v>0</v>
      </c>
      <c r="AR116" s="322" t="s">
        <v>547</v>
      </c>
      <c r="AT116" s="322" t="s">
        <v>543</v>
      </c>
      <c r="AU116" s="322" t="s">
        <v>486</v>
      </c>
      <c r="AY116" s="322" t="s">
        <v>540</v>
      </c>
      <c r="BE116" s="403">
        <f t="shared" si="14"/>
        <v>0</v>
      </c>
      <c r="BF116" s="403">
        <f t="shared" si="15"/>
        <v>0</v>
      </c>
      <c r="BG116" s="403">
        <f t="shared" si="16"/>
        <v>0</v>
      </c>
      <c r="BH116" s="403">
        <f t="shared" si="17"/>
        <v>0</v>
      </c>
      <c r="BI116" s="403">
        <f t="shared" si="18"/>
        <v>0</v>
      </c>
      <c r="BJ116" s="322" t="s">
        <v>23</v>
      </c>
      <c r="BK116" s="403">
        <f t="shared" si="19"/>
        <v>0</v>
      </c>
      <c r="BL116" s="322" t="s">
        <v>547</v>
      </c>
      <c r="BM116" s="322" t="s">
        <v>1010</v>
      </c>
    </row>
    <row r="117" spans="2:65" s="329" customFormat="1" ht="16.5" customHeight="1">
      <c r="B117" s="392"/>
      <c r="C117" s="393" t="s">
        <v>650</v>
      </c>
      <c r="D117" s="393" t="s">
        <v>543</v>
      </c>
      <c r="E117" s="394" t="s">
        <v>1011</v>
      </c>
      <c r="F117" s="395" t="s">
        <v>1012</v>
      </c>
      <c r="G117" s="396" t="s">
        <v>129</v>
      </c>
      <c r="H117" s="397">
        <v>5.0000000000000001E-3</v>
      </c>
      <c r="I117" s="479"/>
      <c r="J117" s="398">
        <f t="shared" si="10"/>
        <v>0</v>
      </c>
      <c r="K117" s="395" t="s">
        <v>546</v>
      </c>
      <c r="L117" s="330"/>
      <c r="M117" s="399" t="s">
        <v>491</v>
      </c>
      <c r="N117" s="400" t="s">
        <v>508</v>
      </c>
      <c r="O117" s="401">
        <v>1.77</v>
      </c>
      <c r="P117" s="401">
        <f t="shared" si="11"/>
        <v>8.8500000000000002E-3</v>
      </c>
      <c r="Q117" s="401">
        <v>0</v>
      </c>
      <c r="R117" s="401">
        <f t="shared" si="12"/>
        <v>0</v>
      </c>
      <c r="S117" s="401">
        <v>0</v>
      </c>
      <c r="T117" s="402">
        <f t="shared" si="13"/>
        <v>0</v>
      </c>
      <c r="AR117" s="322" t="s">
        <v>547</v>
      </c>
      <c r="AT117" s="322" t="s">
        <v>543</v>
      </c>
      <c r="AU117" s="322" t="s">
        <v>486</v>
      </c>
      <c r="AY117" s="322" t="s">
        <v>540</v>
      </c>
      <c r="BE117" s="403">
        <f t="shared" si="14"/>
        <v>0</v>
      </c>
      <c r="BF117" s="403">
        <f t="shared" si="15"/>
        <v>0</v>
      </c>
      <c r="BG117" s="403">
        <f t="shared" si="16"/>
        <v>0</v>
      </c>
      <c r="BH117" s="403">
        <f t="shared" si="17"/>
        <v>0</v>
      </c>
      <c r="BI117" s="403">
        <f t="shared" si="18"/>
        <v>0</v>
      </c>
      <c r="BJ117" s="322" t="s">
        <v>23</v>
      </c>
      <c r="BK117" s="403">
        <f t="shared" si="19"/>
        <v>0</v>
      </c>
      <c r="BL117" s="322" t="s">
        <v>547</v>
      </c>
      <c r="BM117" s="322" t="s">
        <v>1013</v>
      </c>
    </row>
    <row r="118" spans="2:65" s="329" customFormat="1" ht="16.5" customHeight="1">
      <c r="B118" s="392"/>
      <c r="C118" s="393" t="s">
        <v>654</v>
      </c>
      <c r="D118" s="393" t="s">
        <v>543</v>
      </c>
      <c r="E118" s="394" t="s">
        <v>1014</v>
      </c>
      <c r="F118" s="395" t="s">
        <v>1015</v>
      </c>
      <c r="G118" s="396" t="s">
        <v>129</v>
      </c>
      <c r="H118" s="397">
        <v>5.0000000000000001E-3</v>
      </c>
      <c r="I118" s="479"/>
      <c r="J118" s="398">
        <f t="shared" si="10"/>
        <v>0</v>
      </c>
      <c r="K118" s="395" t="s">
        <v>546</v>
      </c>
      <c r="L118" s="330"/>
      <c r="M118" s="399" t="s">
        <v>491</v>
      </c>
      <c r="N118" s="400" t="s">
        <v>508</v>
      </c>
      <c r="O118" s="401">
        <v>0.77100000000000002</v>
      </c>
      <c r="P118" s="401">
        <f t="shared" si="11"/>
        <v>3.8550000000000004E-3</v>
      </c>
      <c r="Q118" s="401">
        <v>0</v>
      </c>
      <c r="R118" s="401">
        <f t="shared" si="12"/>
        <v>0</v>
      </c>
      <c r="S118" s="401">
        <v>0</v>
      </c>
      <c r="T118" s="402">
        <f t="shared" si="13"/>
        <v>0</v>
      </c>
      <c r="AR118" s="322" t="s">
        <v>547</v>
      </c>
      <c r="AT118" s="322" t="s">
        <v>543</v>
      </c>
      <c r="AU118" s="322" t="s">
        <v>486</v>
      </c>
      <c r="AY118" s="322" t="s">
        <v>540</v>
      </c>
      <c r="BE118" s="403">
        <f t="shared" si="14"/>
        <v>0</v>
      </c>
      <c r="BF118" s="403">
        <f t="shared" si="15"/>
        <v>0</v>
      </c>
      <c r="BG118" s="403">
        <f t="shared" si="16"/>
        <v>0</v>
      </c>
      <c r="BH118" s="403">
        <f t="shared" si="17"/>
        <v>0</v>
      </c>
      <c r="BI118" s="403">
        <f t="shared" si="18"/>
        <v>0</v>
      </c>
      <c r="BJ118" s="322" t="s">
        <v>23</v>
      </c>
      <c r="BK118" s="403">
        <f t="shared" si="19"/>
        <v>0</v>
      </c>
      <c r="BL118" s="322" t="s">
        <v>547</v>
      </c>
      <c r="BM118" s="322" t="s">
        <v>1016</v>
      </c>
    </row>
    <row r="119" spans="2:65" s="329" customFormat="1" ht="16.5" customHeight="1">
      <c r="B119" s="392"/>
      <c r="C119" s="393" t="s">
        <v>661</v>
      </c>
      <c r="D119" s="393" t="s">
        <v>543</v>
      </c>
      <c r="E119" s="394" t="s">
        <v>1017</v>
      </c>
      <c r="F119" s="395" t="s">
        <v>1018</v>
      </c>
      <c r="G119" s="396" t="s">
        <v>129</v>
      </c>
      <c r="H119" s="397">
        <v>4.4999999999999998E-2</v>
      </c>
      <c r="I119" s="479"/>
      <c r="J119" s="398">
        <f t="shared" si="10"/>
        <v>0</v>
      </c>
      <c r="K119" s="395" t="s">
        <v>546</v>
      </c>
      <c r="L119" s="330"/>
      <c r="M119" s="399" t="s">
        <v>491</v>
      </c>
      <c r="N119" s="400" t="s">
        <v>508</v>
      </c>
      <c r="O119" s="401">
        <v>1.0999999999999999E-2</v>
      </c>
      <c r="P119" s="401">
        <f t="shared" si="11"/>
        <v>4.95E-4</v>
      </c>
      <c r="Q119" s="401">
        <v>0</v>
      </c>
      <c r="R119" s="401">
        <f t="shared" si="12"/>
        <v>0</v>
      </c>
      <c r="S119" s="401">
        <v>0</v>
      </c>
      <c r="T119" s="402">
        <f t="shared" si="13"/>
        <v>0</v>
      </c>
      <c r="AR119" s="322" t="s">
        <v>547</v>
      </c>
      <c r="AT119" s="322" t="s">
        <v>543</v>
      </c>
      <c r="AU119" s="322" t="s">
        <v>486</v>
      </c>
      <c r="AY119" s="322" t="s">
        <v>540</v>
      </c>
      <c r="BE119" s="403">
        <f t="shared" si="14"/>
        <v>0</v>
      </c>
      <c r="BF119" s="403">
        <f t="shared" si="15"/>
        <v>0</v>
      </c>
      <c r="BG119" s="403">
        <f t="shared" si="16"/>
        <v>0</v>
      </c>
      <c r="BH119" s="403">
        <f t="shared" si="17"/>
        <v>0</v>
      </c>
      <c r="BI119" s="403">
        <f t="shared" si="18"/>
        <v>0</v>
      </c>
      <c r="BJ119" s="322" t="s">
        <v>23</v>
      </c>
      <c r="BK119" s="403">
        <f t="shared" si="19"/>
        <v>0</v>
      </c>
      <c r="BL119" s="322" t="s">
        <v>547</v>
      </c>
      <c r="BM119" s="322" t="s">
        <v>1019</v>
      </c>
    </row>
    <row r="120" spans="2:65" s="414" customFormat="1">
      <c r="B120" s="413"/>
      <c r="D120" s="415" t="s">
        <v>1503</v>
      </c>
      <c r="F120" s="416" t="s">
        <v>1020</v>
      </c>
      <c r="H120" s="417">
        <v>4.4999999999999998E-2</v>
      </c>
      <c r="L120" s="413"/>
      <c r="M120" s="418"/>
      <c r="N120" s="419"/>
      <c r="O120" s="419"/>
      <c r="P120" s="419"/>
      <c r="Q120" s="419"/>
      <c r="R120" s="419"/>
      <c r="S120" s="419"/>
      <c r="T120" s="420"/>
      <c r="AT120" s="421" t="s">
        <v>1503</v>
      </c>
      <c r="AU120" s="421" t="s">
        <v>486</v>
      </c>
      <c r="AV120" s="414" t="s">
        <v>486</v>
      </c>
      <c r="AW120" s="414" t="s">
        <v>489</v>
      </c>
      <c r="AX120" s="414" t="s">
        <v>23</v>
      </c>
      <c r="AY120" s="421" t="s">
        <v>540</v>
      </c>
    </row>
    <row r="121" spans="2:65" s="380" customFormat="1" ht="22.9" customHeight="1">
      <c r="B121" s="379"/>
      <c r="D121" s="381" t="s">
        <v>537</v>
      </c>
      <c r="E121" s="390" t="s">
        <v>1021</v>
      </c>
      <c r="F121" s="390" t="s">
        <v>1022</v>
      </c>
      <c r="J121" s="391">
        <f>BK121</f>
        <v>0</v>
      </c>
      <c r="L121" s="379"/>
      <c r="M121" s="384"/>
      <c r="N121" s="385"/>
      <c r="O121" s="385"/>
      <c r="P121" s="386">
        <f>SUM(P122:P147)</f>
        <v>42.326048000000007</v>
      </c>
      <c r="Q121" s="385"/>
      <c r="R121" s="386">
        <f>SUM(R122:R147)</f>
        <v>0.11045799999999999</v>
      </c>
      <c r="S121" s="385"/>
      <c r="T121" s="387">
        <f>SUM(T122:T147)</f>
        <v>0.28911999999999999</v>
      </c>
      <c r="AR121" s="381" t="s">
        <v>486</v>
      </c>
      <c r="AT121" s="388" t="s">
        <v>537</v>
      </c>
      <c r="AU121" s="388" t="s">
        <v>23</v>
      </c>
      <c r="AY121" s="381" t="s">
        <v>540</v>
      </c>
      <c r="BK121" s="389">
        <f>SUM(BK122:BK147)</f>
        <v>0</v>
      </c>
    </row>
    <row r="122" spans="2:65" s="329" customFormat="1" ht="16.5" customHeight="1">
      <c r="B122" s="392"/>
      <c r="C122" s="393" t="s">
        <v>668</v>
      </c>
      <c r="D122" s="393" t="s">
        <v>543</v>
      </c>
      <c r="E122" s="394" t="s">
        <v>1023</v>
      </c>
      <c r="F122" s="395" t="s">
        <v>1024</v>
      </c>
      <c r="G122" s="396" t="s">
        <v>1548</v>
      </c>
      <c r="H122" s="397">
        <v>80</v>
      </c>
      <c r="I122" s="479"/>
      <c r="J122" s="398">
        <f>ROUND(I122*H122,2)</f>
        <v>0</v>
      </c>
      <c r="K122" s="395" t="s">
        <v>546</v>
      </c>
      <c r="L122" s="330"/>
      <c r="M122" s="399" t="s">
        <v>491</v>
      </c>
      <c r="N122" s="400" t="s">
        <v>508</v>
      </c>
      <c r="O122" s="401">
        <v>5.2999999999999999E-2</v>
      </c>
      <c r="P122" s="401">
        <f>O122*H122</f>
        <v>4.24</v>
      </c>
      <c r="Q122" s="401">
        <v>2.0000000000000002E-5</v>
      </c>
      <c r="R122" s="401">
        <f>Q122*H122</f>
        <v>1.6000000000000001E-3</v>
      </c>
      <c r="S122" s="401">
        <v>3.2000000000000002E-3</v>
      </c>
      <c r="T122" s="402">
        <f>S122*H122</f>
        <v>0.25600000000000001</v>
      </c>
      <c r="AR122" s="322" t="s">
        <v>547</v>
      </c>
      <c r="AT122" s="322" t="s">
        <v>543</v>
      </c>
      <c r="AU122" s="322" t="s">
        <v>486</v>
      </c>
      <c r="AY122" s="322" t="s">
        <v>540</v>
      </c>
      <c r="BE122" s="403">
        <f>IF(N122="základní",J122,0)</f>
        <v>0</v>
      </c>
      <c r="BF122" s="403">
        <f>IF(N122="snížená",J122,0)</f>
        <v>0</v>
      </c>
      <c r="BG122" s="403">
        <f>IF(N122="zákl. přenesená",J122,0)</f>
        <v>0</v>
      </c>
      <c r="BH122" s="403">
        <f>IF(N122="sníž. přenesená",J122,0)</f>
        <v>0</v>
      </c>
      <c r="BI122" s="403">
        <f>IF(N122="nulová",J122,0)</f>
        <v>0</v>
      </c>
      <c r="BJ122" s="322" t="s">
        <v>23</v>
      </c>
      <c r="BK122" s="403">
        <f>ROUND(I122*H122,2)</f>
        <v>0</v>
      </c>
      <c r="BL122" s="322" t="s">
        <v>547</v>
      </c>
      <c r="BM122" s="322" t="s">
        <v>1025</v>
      </c>
    </row>
    <row r="123" spans="2:65" s="329" customFormat="1" ht="16.5" customHeight="1">
      <c r="B123" s="392"/>
      <c r="C123" s="393" t="s">
        <v>672</v>
      </c>
      <c r="D123" s="393" t="s">
        <v>543</v>
      </c>
      <c r="E123" s="394" t="s">
        <v>1026</v>
      </c>
      <c r="F123" s="395" t="s">
        <v>1027</v>
      </c>
      <c r="G123" s="396" t="s">
        <v>1548</v>
      </c>
      <c r="H123" s="397">
        <v>22</v>
      </c>
      <c r="I123" s="479"/>
      <c r="J123" s="398">
        <f>ROUND(I123*H123,2)</f>
        <v>0</v>
      </c>
      <c r="K123" s="395" t="s">
        <v>546</v>
      </c>
      <c r="L123" s="330"/>
      <c r="M123" s="399" t="s">
        <v>491</v>
      </c>
      <c r="N123" s="400" t="s">
        <v>508</v>
      </c>
      <c r="O123" s="401">
        <v>0.24099999999999999</v>
      </c>
      <c r="P123" s="401">
        <f>O123*H123</f>
        <v>5.3019999999999996</v>
      </c>
      <c r="Q123" s="401">
        <v>4.8999999999999998E-4</v>
      </c>
      <c r="R123" s="401">
        <f>Q123*H123</f>
        <v>1.078E-2</v>
      </c>
      <c r="S123" s="401">
        <v>0</v>
      </c>
      <c r="T123" s="402">
        <f>S123*H123</f>
        <v>0</v>
      </c>
      <c r="AR123" s="322" t="s">
        <v>547</v>
      </c>
      <c r="AT123" s="322" t="s">
        <v>543</v>
      </c>
      <c r="AU123" s="322" t="s">
        <v>486</v>
      </c>
      <c r="AY123" s="322" t="s">
        <v>540</v>
      </c>
      <c r="BE123" s="403">
        <f>IF(N123="základní",J123,0)</f>
        <v>0</v>
      </c>
      <c r="BF123" s="403">
        <f>IF(N123="snížená",J123,0)</f>
        <v>0</v>
      </c>
      <c r="BG123" s="403">
        <f>IF(N123="zákl. přenesená",J123,0)</f>
        <v>0</v>
      </c>
      <c r="BH123" s="403">
        <f>IF(N123="sníž. přenesená",J123,0)</f>
        <v>0</v>
      </c>
      <c r="BI123" s="403">
        <f>IF(N123="nulová",J123,0)</f>
        <v>0</v>
      </c>
      <c r="BJ123" s="322" t="s">
        <v>23</v>
      </c>
      <c r="BK123" s="403">
        <f>ROUND(I123*H123,2)</f>
        <v>0</v>
      </c>
      <c r="BL123" s="322" t="s">
        <v>547</v>
      </c>
      <c r="BM123" s="322" t="s">
        <v>1028</v>
      </c>
    </row>
    <row r="124" spans="2:65" s="423" customFormat="1">
      <c r="B124" s="422"/>
      <c r="D124" s="415" t="s">
        <v>1503</v>
      </c>
      <c r="E124" s="424" t="s">
        <v>491</v>
      </c>
      <c r="F124" s="425" t="s">
        <v>1029</v>
      </c>
      <c r="H124" s="424" t="s">
        <v>491</v>
      </c>
      <c r="L124" s="422"/>
      <c r="M124" s="426"/>
      <c r="N124" s="427"/>
      <c r="O124" s="427"/>
      <c r="P124" s="427"/>
      <c r="Q124" s="427"/>
      <c r="R124" s="427"/>
      <c r="S124" s="427"/>
      <c r="T124" s="428"/>
      <c r="AT124" s="424" t="s">
        <v>1503</v>
      </c>
      <c r="AU124" s="424" t="s">
        <v>486</v>
      </c>
      <c r="AV124" s="423" t="s">
        <v>23</v>
      </c>
      <c r="AW124" s="423" t="s">
        <v>577</v>
      </c>
      <c r="AX124" s="423" t="s">
        <v>539</v>
      </c>
      <c r="AY124" s="424" t="s">
        <v>540</v>
      </c>
    </row>
    <row r="125" spans="2:65" s="414" customFormat="1">
      <c r="B125" s="413"/>
      <c r="D125" s="415" t="s">
        <v>1503</v>
      </c>
      <c r="E125" s="421" t="s">
        <v>491</v>
      </c>
      <c r="F125" s="416" t="s">
        <v>1030</v>
      </c>
      <c r="H125" s="417">
        <v>22</v>
      </c>
      <c r="L125" s="413"/>
      <c r="M125" s="418"/>
      <c r="N125" s="419"/>
      <c r="O125" s="419"/>
      <c r="P125" s="419"/>
      <c r="Q125" s="419"/>
      <c r="R125" s="419"/>
      <c r="S125" s="419"/>
      <c r="T125" s="420"/>
      <c r="AT125" s="421" t="s">
        <v>1503</v>
      </c>
      <c r="AU125" s="421" t="s">
        <v>486</v>
      </c>
      <c r="AV125" s="414" t="s">
        <v>486</v>
      </c>
      <c r="AW125" s="414" t="s">
        <v>577</v>
      </c>
      <c r="AX125" s="414" t="s">
        <v>23</v>
      </c>
      <c r="AY125" s="421" t="s">
        <v>540</v>
      </c>
    </row>
    <row r="126" spans="2:65" s="329" customFormat="1" ht="16.5" customHeight="1">
      <c r="B126" s="392"/>
      <c r="C126" s="393" t="s">
        <v>677</v>
      </c>
      <c r="D126" s="393" t="s">
        <v>543</v>
      </c>
      <c r="E126" s="394" t="s">
        <v>1031</v>
      </c>
      <c r="F126" s="395" t="s">
        <v>1032</v>
      </c>
      <c r="G126" s="396" t="s">
        <v>1548</v>
      </c>
      <c r="H126" s="397">
        <v>44</v>
      </c>
      <c r="I126" s="479"/>
      <c r="J126" s="398">
        <f>ROUND(I126*H126,2)</f>
        <v>0</v>
      </c>
      <c r="K126" s="395" t="s">
        <v>546</v>
      </c>
      <c r="L126" s="330"/>
      <c r="M126" s="399" t="s">
        <v>491</v>
      </c>
      <c r="N126" s="400" t="s">
        <v>508</v>
      </c>
      <c r="O126" s="401">
        <v>0.24099999999999999</v>
      </c>
      <c r="P126" s="401">
        <f>O126*H126</f>
        <v>10.603999999999999</v>
      </c>
      <c r="Q126" s="401">
        <v>5.9999999999999995E-4</v>
      </c>
      <c r="R126" s="401">
        <f>Q126*H126</f>
        <v>2.6399999999999996E-2</v>
      </c>
      <c r="S126" s="401">
        <v>0</v>
      </c>
      <c r="T126" s="402">
        <f>S126*H126</f>
        <v>0</v>
      </c>
      <c r="AR126" s="322" t="s">
        <v>547</v>
      </c>
      <c r="AT126" s="322" t="s">
        <v>543</v>
      </c>
      <c r="AU126" s="322" t="s">
        <v>486</v>
      </c>
      <c r="AY126" s="322" t="s">
        <v>540</v>
      </c>
      <c r="BE126" s="403">
        <f>IF(N126="základní",J126,0)</f>
        <v>0</v>
      </c>
      <c r="BF126" s="403">
        <f>IF(N126="snížená",J126,0)</f>
        <v>0</v>
      </c>
      <c r="BG126" s="403">
        <f>IF(N126="zákl. přenesená",J126,0)</f>
        <v>0</v>
      </c>
      <c r="BH126" s="403">
        <f>IF(N126="sníž. přenesená",J126,0)</f>
        <v>0</v>
      </c>
      <c r="BI126" s="403">
        <f>IF(N126="nulová",J126,0)</f>
        <v>0</v>
      </c>
      <c r="BJ126" s="322" t="s">
        <v>23</v>
      </c>
      <c r="BK126" s="403">
        <f>ROUND(I126*H126,2)</f>
        <v>0</v>
      </c>
      <c r="BL126" s="322" t="s">
        <v>547</v>
      </c>
      <c r="BM126" s="322" t="s">
        <v>1033</v>
      </c>
    </row>
    <row r="127" spans="2:65" s="423" customFormat="1">
      <c r="B127" s="422"/>
      <c r="D127" s="415" t="s">
        <v>1503</v>
      </c>
      <c r="E127" s="424" t="s">
        <v>491</v>
      </c>
      <c r="F127" s="425" t="s">
        <v>1034</v>
      </c>
      <c r="H127" s="424" t="s">
        <v>491</v>
      </c>
      <c r="L127" s="422"/>
      <c r="M127" s="426"/>
      <c r="N127" s="427"/>
      <c r="O127" s="427"/>
      <c r="P127" s="427"/>
      <c r="Q127" s="427"/>
      <c r="R127" s="427"/>
      <c r="S127" s="427"/>
      <c r="T127" s="428"/>
      <c r="AT127" s="424" t="s">
        <v>1503</v>
      </c>
      <c r="AU127" s="424" t="s">
        <v>486</v>
      </c>
      <c r="AV127" s="423" t="s">
        <v>23</v>
      </c>
      <c r="AW127" s="423" t="s">
        <v>577</v>
      </c>
      <c r="AX127" s="423" t="s">
        <v>539</v>
      </c>
      <c r="AY127" s="424" t="s">
        <v>540</v>
      </c>
    </row>
    <row r="128" spans="2:65" s="414" customFormat="1">
      <c r="B128" s="413"/>
      <c r="D128" s="415" t="s">
        <v>1503</v>
      </c>
      <c r="E128" s="421" t="s">
        <v>491</v>
      </c>
      <c r="F128" s="416" t="s">
        <v>1035</v>
      </c>
      <c r="H128" s="417">
        <v>44</v>
      </c>
      <c r="L128" s="413"/>
      <c r="M128" s="418"/>
      <c r="N128" s="419"/>
      <c r="O128" s="419"/>
      <c r="P128" s="419"/>
      <c r="Q128" s="419"/>
      <c r="R128" s="419"/>
      <c r="S128" s="419"/>
      <c r="T128" s="420"/>
      <c r="AT128" s="421" t="s">
        <v>1503</v>
      </c>
      <c r="AU128" s="421" t="s">
        <v>486</v>
      </c>
      <c r="AV128" s="414" t="s">
        <v>486</v>
      </c>
      <c r="AW128" s="414" t="s">
        <v>577</v>
      </c>
      <c r="AX128" s="414" t="s">
        <v>23</v>
      </c>
      <c r="AY128" s="421" t="s">
        <v>540</v>
      </c>
    </row>
    <row r="129" spans="2:65" s="329" customFormat="1" ht="16.5" customHeight="1">
      <c r="B129" s="392"/>
      <c r="C129" s="393" t="s">
        <v>609</v>
      </c>
      <c r="D129" s="393" t="s">
        <v>543</v>
      </c>
      <c r="E129" s="394" t="s">
        <v>1036</v>
      </c>
      <c r="F129" s="395" t="s">
        <v>1037</v>
      </c>
      <c r="G129" s="396" t="s">
        <v>1548</v>
      </c>
      <c r="H129" s="397">
        <v>24.2</v>
      </c>
      <c r="I129" s="479"/>
      <c r="J129" s="398">
        <f>ROUND(I129*H129,2)</f>
        <v>0</v>
      </c>
      <c r="K129" s="395" t="s">
        <v>546</v>
      </c>
      <c r="L129" s="330"/>
      <c r="M129" s="399" t="s">
        <v>491</v>
      </c>
      <c r="N129" s="400" t="s">
        <v>508</v>
      </c>
      <c r="O129" s="401">
        <v>0.24099999999999999</v>
      </c>
      <c r="P129" s="401">
        <f>O129*H129</f>
        <v>5.8321999999999994</v>
      </c>
      <c r="Q129" s="401">
        <v>9.1E-4</v>
      </c>
      <c r="R129" s="401">
        <f>Q129*H129</f>
        <v>2.2022E-2</v>
      </c>
      <c r="S129" s="401">
        <v>0</v>
      </c>
      <c r="T129" s="402">
        <f>S129*H129</f>
        <v>0</v>
      </c>
      <c r="AR129" s="322" t="s">
        <v>547</v>
      </c>
      <c r="AT129" s="322" t="s">
        <v>543</v>
      </c>
      <c r="AU129" s="322" t="s">
        <v>486</v>
      </c>
      <c r="AY129" s="322" t="s">
        <v>540</v>
      </c>
      <c r="BE129" s="403">
        <f>IF(N129="základní",J129,0)</f>
        <v>0</v>
      </c>
      <c r="BF129" s="403">
        <f>IF(N129="snížená",J129,0)</f>
        <v>0</v>
      </c>
      <c r="BG129" s="403">
        <f>IF(N129="zákl. přenesená",J129,0)</f>
        <v>0</v>
      </c>
      <c r="BH129" s="403">
        <f>IF(N129="sníž. přenesená",J129,0)</f>
        <v>0</v>
      </c>
      <c r="BI129" s="403">
        <f>IF(N129="nulová",J129,0)</f>
        <v>0</v>
      </c>
      <c r="BJ129" s="322" t="s">
        <v>23</v>
      </c>
      <c r="BK129" s="403">
        <f>ROUND(I129*H129,2)</f>
        <v>0</v>
      </c>
      <c r="BL129" s="322" t="s">
        <v>547</v>
      </c>
      <c r="BM129" s="322" t="s">
        <v>1038</v>
      </c>
    </row>
    <row r="130" spans="2:65" s="423" customFormat="1">
      <c r="B130" s="422"/>
      <c r="D130" s="415" t="s">
        <v>1503</v>
      </c>
      <c r="E130" s="424" t="s">
        <v>491</v>
      </c>
      <c r="F130" s="425" t="s">
        <v>1039</v>
      </c>
      <c r="H130" s="424" t="s">
        <v>491</v>
      </c>
      <c r="L130" s="422"/>
      <c r="M130" s="426"/>
      <c r="N130" s="427"/>
      <c r="O130" s="427"/>
      <c r="P130" s="427"/>
      <c r="Q130" s="427"/>
      <c r="R130" s="427"/>
      <c r="S130" s="427"/>
      <c r="T130" s="428"/>
      <c r="AT130" s="424" t="s">
        <v>1503</v>
      </c>
      <c r="AU130" s="424" t="s">
        <v>486</v>
      </c>
      <c r="AV130" s="423" t="s">
        <v>23</v>
      </c>
      <c r="AW130" s="423" t="s">
        <v>577</v>
      </c>
      <c r="AX130" s="423" t="s">
        <v>539</v>
      </c>
      <c r="AY130" s="424" t="s">
        <v>540</v>
      </c>
    </row>
    <row r="131" spans="2:65" s="414" customFormat="1">
      <c r="B131" s="413"/>
      <c r="D131" s="415" t="s">
        <v>1503</v>
      </c>
      <c r="E131" s="421" t="s">
        <v>491</v>
      </c>
      <c r="F131" s="416" t="s">
        <v>1040</v>
      </c>
      <c r="H131" s="417">
        <v>24.2</v>
      </c>
      <c r="L131" s="413"/>
      <c r="M131" s="418"/>
      <c r="N131" s="419"/>
      <c r="O131" s="419"/>
      <c r="P131" s="419"/>
      <c r="Q131" s="419"/>
      <c r="R131" s="419"/>
      <c r="S131" s="419"/>
      <c r="T131" s="420"/>
      <c r="AT131" s="421" t="s">
        <v>1503</v>
      </c>
      <c r="AU131" s="421" t="s">
        <v>486</v>
      </c>
      <c r="AV131" s="414" t="s">
        <v>486</v>
      </c>
      <c r="AW131" s="414" t="s">
        <v>577</v>
      </c>
      <c r="AX131" s="414" t="s">
        <v>23</v>
      </c>
      <c r="AY131" s="421" t="s">
        <v>540</v>
      </c>
    </row>
    <row r="132" spans="2:65" s="329" customFormat="1" ht="16.5" customHeight="1">
      <c r="B132" s="392"/>
      <c r="C132" s="393" t="s">
        <v>686</v>
      </c>
      <c r="D132" s="393" t="s">
        <v>543</v>
      </c>
      <c r="E132" s="394" t="s">
        <v>1041</v>
      </c>
      <c r="F132" s="395" t="s">
        <v>1042</v>
      </c>
      <c r="G132" s="396" t="s">
        <v>1548</v>
      </c>
      <c r="H132" s="397">
        <v>24.2</v>
      </c>
      <c r="I132" s="479"/>
      <c r="J132" s="398">
        <f>ROUND(I132*H132,2)</f>
        <v>0</v>
      </c>
      <c r="K132" s="395" t="s">
        <v>546</v>
      </c>
      <c r="L132" s="330"/>
      <c r="M132" s="399" t="s">
        <v>491</v>
      </c>
      <c r="N132" s="400" t="s">
        <v>508</v>
      </c>
      <c r="O132" s="401">
        <v>0.24099999999999999</v>
      </c>
      <c r="P132" s="401">
        <f>O132*H132</f>
        <v>5.8321999999999994</v>
      </c>
      <c r="Q132" s="401">
        <v>1.1800000000000001E-3</v>
      </c>
      <c r="R132" s="401">
        <f>Q132*H132</f>
        <v>2.8556000000000002E-2</v>
      </c>
      <c r="S132" s="401">
        <v>0</v>
      </c>
      <c r="T132" s="402">
        <f>S132*H132</f>
        <v>0</v>
      </c>
      <c r="AR132" s="322" t="s">
        <v>547</v>
      </c>
      <c r="AT132" s="322" t="s">
        <v>543</v>
      </c>
      <c r="AU132" s="322" t="s">
        <v>486</v>
      </c>
      <c r="AY132" s="322" t="s">
        <v>540</v>
      </c>
      <c r="BE132" s="403">
        <f>IF(N132="základní",J132,0)</f>
        <v>0</v>
      </c>
      <c r="BF132" s="403">
        <f>IF(N132="snížená",J132,0)</f>
        <v>0</v>
      </c>
      <c r="BG132" s="403">
        <f>IF(N132="zákl. přenesená",J132,0)</f>
        <v>0</v>
      </c>
      <c r="BH132" s="403">
        <f>IF(N132="sníž. přenesená",J132,0)</f>
        <v>0</v>
      </c>
      <c r="BI132" s="403">
        <f>IF(N132="nulová",J132,0)</f>
        <v>0</v>
      </c>
      <c r="BJ132" s="322" t="s">
        <v>23</v>
      </c>
      <c r="BK132" s="403">
        <f>ROUND(I132*H132,2)</f>
        <v>0</v>
      </c>
      <c r="BL132" s="322" t="s">
        <v>547</v>
      </c>
      <c r="BM132" s="322" t="s">
        <v>1043</v>
      </c>
    </row>
    <row r="133" spans="2:65" s="423" customFormat="1">
      <c r="B133" s="422"/>
      <c r="D133" s="415" t="s">
        <v>1503</v>
      </c>
      <c r="E133" s="424" t="s">
        <v>491</v>
      </c>
      <c r="F133" s="425" t="s">
        <v>1044</v>
      </c>
      <c r="H133" s="424" t="s">
        <v>491</v>
      </c>
      <c r="L133" s="422"/>
      <c r="M133" s="426"/>
      <c r="N133" s="427"/>
      <c r="O133" s="427"/>
      <c r="P133" s="427"/>
      <c r="Q133" s="427"/>
      <c r="R133" s="427"/>
      <c r="S133" s="427"/>
      <c r="T133" s="428"/>
      <c r="AT133" s="424" t="s">
        <v>1503</v>
      </c>
      <c r="AU133" s="424" t="s">
        <v>486</v>
      </c>
      <c r="AV133" s="423" t="s">
        <v>23</v>
      </c>
      <c r="AW133" s="423" t="s">
        <v>577</v>
      </c>
      <c r="AX133" s="423" t="s">
        <v>539</v>
      </c>
      <c r="AY133" s="424" t="s">
        <v>540</v>
      </c>
    </row>
    <row r="134" spans="2:65" s="414" customFormat="1">
      <c r="B134" s="413"/>
      <c r="D134" s="415" t="s">
        <v>1503</v>
      </c>
      <c r="E134" s="421" t="s">
        <v>491</v>
      </c>
      <c r="F134" s="416" t="s">
        <v>1040</v>
      </c>
      <c r="H134" s="417">
        <v>24.2</v>
      </c>
      <c r="L134" s="413"/>
      <c r="M134" s="418"/>
      <c r="N134" s="419"/>
      <c r="O134" s="419"/>
      <c r="P134" s="419"/>
      <c r="Q134" s="419"/>
      <c r="R134" s="419"/>
      <c r="S134" s="419"/>
      <c r="T134" s="420"/>
      <c r="AT134" s="421" t="s">
        <v>1503</v>
      </c>
      <c r="AU134" s="421" t="s">
        <v>486</v>
      </c>
      <c r="AV134" s="414" t="s">
        <v>486</v>
      </c>
      <c r="AW134" s="414" t="s">
        <v>577</v>
      </c>
      <c r="AX134" s="414" t="s">
        <v>23</v>
      </c>
      <c r="AY134" s="421" t="s">
        <v>540</v>
      </c>
    </row>
    <row r="135" spans="2:65" s="329" customFormat="1" ht="16.5" customHeight="1">
      <c r="B135" s="392"/>
      <c r="C135" s="393" t="s">
        <v>691</v>
      </c>
      <c r="D135" s="393" t="s">
        <v>543</v>
      </c>
      <c r="E135" s="394" t="s">
        <v>1045</v>
      </c>
      <c r="F135" s="395" t="s">
        <v>1046</v>
      </c>
      <c r="G135" s="396" t="s">
        <v>1548</v>
      </c>
      <c r="H135" s="397">
        <v>115</v>
      </c>
      <c r="I135" s="479"/>
      <c r="J135" s="398">
        <f>ROUND(I135*H135,2)</f>
        <v>0</v>
      </c>
      <c r="K135" s="395" t="s">
        <v>546</v>
      </c>
      <c r="L135" s="330"/>
      <c r="M135" s="399" t="s">
        <v>491</v>
      </c>
      <c r="N135" s="400" t="s">
        <v>508</v>
      </c>
      <c r="O135" s="401">
        <v>2.1000000000000001E-2</v>
      </c>
      <c r="P135" s="401">
        <f>O135*H135</f>
        <v>2.415</v>
      </c>
      <c r="Q135" s="401">
        <v>0</v>
      </c>
      <c r="R135" s="401">
        <f>Q135*H135</f>
        <v>0</v>
      </c>
      <c r="S135" s="401">
        <v>0</v>
      </c>
      <c r="T135" s="402">
        <f>S135*H135</f>
        <v>0</v>
      </c>
      <c r="AR135" s="322" t="s">
        <v>547</v>
      </c>
      <c r="AT135" s="322" t="s">
        <v>543</v>
      </c>
      <c r="AU135" s="322" t="s">
        <v>486</v>
      </c>
      <c r="AY135" s="322" t="s">
        <v>540</v>
      </c>
      <c r="BE135" s="403">
        <f>IF(N135="základní",J135,0)</f>
        <v>0</v>
      </c>
      <c r="BF135" s="403">
        <f>IF(N135="snížená",J135,0)</f>
        <v>0</v>
      </c>
      <c r="BG135" s="403">
        <f>IF(N135="zákl. přenesená",J135,0)</f>
        <v>0</v>
      </c>
      <c r="BH135" s="403">
        <f>IF(N135="sníž. přenesená",J135,0)</f>
        <v>0</v>
      </c>
      <c r="BI135" s="403">
        <f>IF(N135="nulová",J135,0)</f>
        <v>0</v>
      </c>
      <c r="BJ135" s="322" t="s">
        <v>23</v>
      </c>
      <c r="BK135" s="403">
        <f>ROUND(I135*H135,2)</f>
        <v>0</v>
      </c>
      <c r="BL135" s="322" t="s">
        <v>547</v>
      </c>
      <c r="BM135" s="322" t="s">
        <v>1047</v>
      </c>
    </row>
    <row r="136" spans="2:65" s="329" customFormat="1" ht="16.5" customHeight="1">
      <c r="B136" s="392"/>
      <c r="C136" s="393" t="s">
        <v>695</v>
      </c>
      <c r="D136" s="393" t="s">
        <v>543</v>
      </c>
      <c r="E136" s="394" t="s">
        <v>1048</v>
      </c>
      <c r="F136" s="395" t="s">
        <v>1049</v>
      </c>
      <c r="G136" s="396" t="s">
        <v>1497</v>
      </c>
      <c r="H136" s="397">
        <v>46</v>
      </c>
      <c r="I136" s="479"/>
      <c r="J136" s="398">
        <f>ROUND(I136*H136,2)</f>
        <v>0</v>
      </c>
      <c r="K136" s="395" t="s">
        <v>546</v>
      </c>
      <c r="L136" s="330"/>
      <c r="M136" s="399" t="s">
        <v>491</v>
      </c>
      <c r="N136" s="400" t="s">
        <v>508</v>
      </c>
      <c r="O136" s="401">
        <v>5.0000000000000001E-3</v>
      </c>
      <c r="P136" s="401">
        <f>O136*H136</f>
        <v>0.23</v>
      </c>
      <c r="Q136" s="401">
        <v>0</v>
      </c>
      <c r="R136" s="401">
        <f>Q136*H136</f>
        <v>0</v>
      </c>
      <c r="S136" s="401">
        <v>7.2000000000000005E-4</v>
      </c>
      <c r="T136" s="402">
        <f>S136*H136</f>
        <v>3.3120000000000004E-2</v>
      </c>
      <c r="AR136" s="322" t="s">
        <v>547</v>
      </c>
      <c r="AT136" s="322" t="s">
        <v>543</v>
      </c>
      <c r="AU136" s="322" t="s">
        <v>486</v>
      </c>
      <c r="AY136" s="322" t="s">
        <v>540</v>
      </c>
      <c r="BE136" s="403">
        <f>IF(N136="základní",J136,0)</f>
        <v>0</v>
      </c>
      <c r="BF136" s="403">
        <f>IF(N136="snížená",J136,0)</f>
        <v>0</v>
      </c>
      <c r="BG136" s="403">
        <f>IF(N136="zákl. přenesená",J136,0)</f>
        <v>0</v>
      </c>
      <c r="BH136" s="403">
        <f>IF(N136="sníž. přenesená",J136,0)</f>
        <v>0</v>
      </c>
      <c r="BI136" s="403">
        <f>IF(N136="nulová",J136,0)</f>
        <v>0</v>
      </c>
      <c r="BJ136" s="322" t="s">
        <v>23</v>
      </c>
      <c r="BK136" s="403">
        <f>ROUND(I136*H136,2)</f>
        <v>0</v>
      </c>
      <c r="BL136" s="322" t="s">
        <v>547</v>
      </c>
      <c r="BM136" s="322" t="s">
        <v>1050</v>
      </c>
    </row>
    <row r="137" spans="2:65" s="329" customFormat="1" ht="16.5" customHeight="1">
      <c r="B137" s="392"/>
      <c r="C137" s="393" t="s">
        <v>699</v>
      </c>
      <c r="D137" s="393" t="s">
        <v>543</v>
      </c>
      <c r="E137" s="394" t="s">
        <v>1051</v>
      </c>
      <c r="F137" s="395" t="s">
        <v>1052</v>
      </c>
      <c r="G137" s="396" t="s">
        <v>1497</v>
      </c>
      <c r="H137" s="397">
        <v>10</v>
      </c>
      <c r="I137" s="479"/>
      <c r="J137" s="398">
        <f>ROUND(I137*H137,2)</f>
        <v>0</v>
      </c>
      <c r="K137" s="395" t="s">
        <v>546</v>
      </c>
      <c r="L137" s="330"/>
      <c r="M137" s="399" t="s">
        <v>491</v>
      </c>
      <c r="N137" s="400" t="s">
        <v>508</v>
      </c>
      <c r="O137" s="401">
        <v>0.29899999999999999</v>
      </c>
      <c r="P137" s="401">
        <f>O137*H137</f>
        <v>2.9899999999999998</v>
      </c>
      <c r="Q137" s="401">
        <v>1.25E-3</v>
      </c>
      <c r="R137" s="401">
        <f>Q137*H137</f>
        <v>1.2500000000000001E-2</v>
      </c>
      <c r="S137" s="401">
        <v>0</v>
      </c>
      <c r="T137" s="402">
        <f>S137*H137</f>
        <v>0</v>
      </c>
      <c r="AR137" s="322" t="s">
        <v>547</v>
      </c>
      <c r="AT137" s="322" t="s">
        <v>543</v>
      </c>
      <c r="AU137" s="322" t="s">
        <v>486</v>
      </c>
      <c r="AY137" s="322" t="s">
        <v>540</v>
      </c>
      <c r="BE137" s="403">
        <f>IF(N137="základní",J137,0)</f>
        <v>0</v>
      </c>
      <c r="BF137" s="403">
        <f>IF(N137="snížená",J137,0)</f>
        <v>0</v>
      </c>
      <c r="BG137" s="403">
        <f>IF(N137="zákl. přenesená",J137,0)</f>
        <v>0</v>
      </c>
      <c r="BH137" s="403">
        <f>IF(N137="sníž. přenesená",J137,0)</f>
        <v>0</v>
      </c>
      <c r="BI137" s="403">
        <f>IF(N137="nulová",J137,0)</f>
        <v>0</v>
      </c>
      <c r="BJ137" s="322" t="s">
        <v>23</v>
      </c>
      <c r="BK137" s="403">
        <f>ROUND(I137*H137,2)</f>
        <v>0</v>
      </c>
      <c r="BL137" s="322" t="s">
        <v>547</v>
      </c>
      <c r="BM137" s="322" t="s">
        <v>1053</v>
      </c>
    </row>
    <row r="138" spans="2:65" s="329" customFormat="1" ht="16.5" customHeight="1">
      <c r="B138" s="392"/>
      <c r="C138" s="393" t="s">
        <v>703</v>
      </c>
      <c r="D138" s="393" t="s">
        <v>543</v>
      </c>
      <c r="E138" s="394" t="s">
        <v>1054</v>
      </c>
      <c r="F138" s="395" t="s">
        <v>1055</v>
      </c>
      <c r="G138" s="396" t="s">
        <v>1497</v>
      </c>
      <c r="H138" s="397">
        <v>4</v>
      </c>
      <c r="I138" s="479"/>
      <c r="J138" s="398">
        <f>ROUND(I138*H138,2)</f>
        <v>0</v>
      </c>
      <c r="K138" s="395" t="s">
        <v>546</v>
      </c>
      <c r="L138" s="330"/>
      <c r="M138" s="399" t="s">
        <v>491</v>
      </c>
      <c r="N138" s="400" t="s">
        <v>508</v>
      </c>
      <c r="O138" s="401">
        <v>0.33</v>
      </c>
      <c r="P138" s="401">
        <f>O138*H138</f>
        <v>1.32</v>
      </c>
      <c r="Q138" s="401">
        <v>1.8799999999999999E-3</v>
      </c>
      <c r="R138" s="401">
        <f>Q138*H138</f>
        <v>7.5199999999999998E-3</v>
      </c>
      <c r="S138" s="401">
        <v>0</v>
      </c>
      <c r="T138" s="402">
        <f>S138*H138</f>
        <v>0</v>
      </c>
      <c r="AR138" s="322" t="s">
        <v>547</v>
      </c>
      <c r="AT138" s="322" t="s">
        <v>543</v>
      </c>
      <c r="AU138" s="322" t="s">
        <v>486</v>
      </c>
      <c r="AY138" s="322" t="s">
        <v>540</v>
      </c>
      <c r="BE138" s="403">
        <f>IF(N138="základní",J138,0)</f>
        <v>0</v>
      </c>
      <c r="BF138" s="403">
        <f>IF(N138="snížená",J138,0)</f>
        <v>0</v>
      </c>
      <c r="BG138" s="403">
        <f>IF(N138="zákl. přenesená",J138,0)</f>
        <v>0</v>
      </c>
      <c r="BH138" s="403">
        <f>IF(N138="sníž. přenesená",J138,0)</f>
        <v>0</v>
      </c>
      <c r="BI138" s="403">
        <f>IF(N138="nulová",J138,0)</f>
        <v>0</v>
      </c>
      <c r="BJ138" s="322" t="s">
        <v>23</v>
      </c>
      <c r="BK138" s="403">
        <f>ROUND(I138*H138,2)</f>
        <v>0</v>
      </c>
      <c r="BL138" s="322" t="s">
        <v>547</v>
      </c>
      <c r="BM138" s="322" t="s">
        <v>1056</v>
      </c>
    </row>
    <row r="139" spans="2:65" s="329" customFormat="1" ht="16.5" customHeight="1">
      <c r="B139" s="392"/>
      <c r="C139" s="393" t="s">
        <v>708</v>
      </c>
      <c r="D139" s="393" t="s">
        <v>543</v>
      </c>
      <c r="E139" s="394" t="s">
        <v>1057</v>
      </c>
      <c r="F139" s="395" t="s">
        <v>1058</v>
      </c>
      <c r="G139" s="396" t="s">
        <v>1548</v>
      </c>
      <c r="H139" s="397">
        <v>12</v>
      </c>
      <c r="I139" s="479"/>
      <c r="J139" s="398">
        <f>ROUND(I139*H139,2)</f>
        <v>0</v>
      </c>
      <c r="K139" s="395" t="s">
        <v>546</v>
      </c>
      <c r="L139" s="330"/>
      <c r="M139" s="399" t="s">
        <v>491</v>
      </c>
      <c r="N139" s="400" t="s">
        <v>508</v>
      </c>
      <c r="O139" s="401">
        <v>0.106</v>
      </c>
      <c r="P139" s="401">
        <f>O139*H139</f>
        <v>1.272</v>
      </c>
      <c r="Q139" s="401">
        <v>9.0000000000000006E-5</v>
      </c>
      <c r="R139" s="401">
        <f>Q139*H139</f>
        <v>1.08E-3</v>
      </c>
      <c r="S139" s="401">
        <v>0</v>
      </c>
      <c r="T139" s="402">
        <f>S139*H139</f>
        <v>0</v>
      </c>
      <c r="AR139" s="322" t="s">
        <v>547</v>
      </c>
      <c r="AT139" s="322" t="s">
        <v>543</v>
      </c>
      <c r="AU139" s="322" t="s">
        <v>486</v>
      </c>
      <c r="AY139" s="322" t="s">
        <v>540</v>
      </c>
      <c r="BE139" s="403">
        <f>IF(N139="základní",J139,0)</f>
        <v>0</v>
      </c>
      <c r="BF139" s="403">
        <f>IF(N139="snížená",J139,0)</f>
        <v>0</v>
      </c>
      <c r="BG139" s="403">
        <f>IF(N139="zákl. přenesená",J139,0)</f>
        <v>0</v>
      </c>
      <c r="BH139" s="403">
        <f>IF(N139="sníž. přenesená",J139,0)</f>
        <v>0</v>
      </c>
      <c r="BI139" s="403">
        <f>IF(N139="nulová",J139,0)</f>
        <v>0</v>
      </c>
      <c r="BJ139" s="322" t="s">
        <v>23</v>
      </c>
      <c r="BK139" s="403">
        <f>ROUND(I139*H139,2)</f>
        <v>0</v>
      </c>
      <c r="BL139" s="322" t="s">
        <v>547</v>
      </c>
      <c r="BM139" s="322" t="s">
        <v>1059</v>
      </c>
    </row>
    <row r="140" spans="2:65" s="423" customFormat="1">
      <c r="B140" s="422"/>
      <c r="D140" s="415" t="s">
        <v>1503</v>
      </c>
      <c r="E140" s="424" t="s">
        <v>491</v>
      </c>
      <c r="F140" s="425" t="s">
        <v>1060</v>
      </c>
      <c r="H140" s="424" t="s">
        <v>491</v>
      </c>
      <c r="L140" s="422"/>
      <c r="M140" s="426"/>
      <c r="N140" s="427"/>
      <c r="O140" s="427"/>
      <c r="P140" s="427"/>
      <c r="Q140" s="427"/>
      <c r="R140" s="427"/>
      <c r="S140" s="427"/>
      <c r="T140" s="428"/>
      <c r="AT140" s="424" t="s">
        <v>1503</v>
      </c>
      <c r="AU140" s="424" t="s">
        <v>486</v>
      </c>
      <c r="AV140" s="423" t="s">
        <v>23</v>
      </c>
      <c r="AW140" s="423" t="s">
        <v>577</v>
      </c>
      <c r="AX140" s="423" t="s">
        <v>539</v>
      </c>
      <c r="AY140" s="424" t="s">
        <v>540</v>
      </c>
    </row>
    <row r="141" spans="2:65" s="414" customFormat="1">
      <c r="B141" s="413"/>
      <c r="D141" s="415" t="s">
        <v>1503</v>
      </c>
      <c r="E141" s="421" t="s">
        <v>491</v>
      </c>
      <c r="F141" s="416" t="s">
        <v>590</v>
      </c>
      <c r="H141" s="417">
        <v>12</v>
      </c>
      <c r="L141" s="413"/>
      <c r="M141" s="418"/>
      <c r="N141" s="419"/>
      <c r="O141" s="419"/>
      <c r="P141" s="419"/>
      <c r="Q141" s="419"/>
      <c r="R141" s="419"/>
      <c r="S141" s="419"/>
      <c r="T141" s="420"/>
      <c r="AT141" s="421" t="s">
        <v>1503</v>
      </c>
      <c r="AU141" s="421" t="s">
        <v>486</v>
      </c>
      <c r="AV141" s="414" t="s">
        <v>486</v>
      </c>
      <c r="AW141" s="414" t="s">
        <v>577</v>
      </c>
      <c r="AX141" s="414" t="s">
        <v>23</v>
      </c>
      <c r="AY141" s="421" t="s">
        <v>540</v>
      </c>
    </row>
    <row r="142" spans="2:65" s="329" customFormat="1" ht="16.5" customHeight="1">
      <c r="B142" s="392"/>
      <c r="C142" s="393" t="s">
        <v>712</v>
      </c>
      <c r="D142" s="393" t="s">
        <v>543</v>
      </c>
      <c r="E142" s="394" t="s">
        <v>1061</v>
      </c>
      <c r="F142" s="395" t="s">
        <v>1062</v>
      </c>
      <c r="G142" s="396" t="s">
        <v>129</v>
      </c>
      <c r="H142" s="397">
        <v>0.28899999999999998</v>
      </c>
      <c r="I142" s="479"/>
      <c r="J142" s="398">
        <f>ROUND(I142*H142,2)</f>
        <v>0</v>
      </c>
      <c r="K142" s="395" t="s">
        <v>546</v>
      </c>
      <c r="L142" s="330"/>
      <c r="M142" s="399" t="s">
        <v>491</v>
      </c>
      <c r="N142" s="400" t="s">
        <v>508</v>
      </c>
      <c r="O142" s="401">
        <v>5.5620000000000003</v>
      </c>
      <c r="P142" s="401">
        <f>O142*H142</f>
        <v>1.607418</v>
      </c>
      <c r="Q142" s="401">
        <v>0</v>
      </c>
      <c r="R142" s="401">
        <f>Q142*H142</f>
        <v>0</v>
      </c>
      <c r="S142" s="401">
        <v>0</v>
      </c>
      <c r="T142" s="402">
        <f>S142*H142</f>
        <v>0</v>
      </c>
      <c r="AR142" s="322" t="s">
        <v>547</v>
      </c>
      <c r="AT142" s="322" t="s">
        <v>543</v>
      </c>
      <c r="AU142" s="322" t="s">
        <v>486</v>
      </c>
      <c r="AY142" s="322" t="s">
        <v>540</v>
      </c>
      <c r="BE142" s="403">
        <f>IF(N142="základní",J142,0)</f>
        <v>0</v>
      </c>
      <c r="BF142" s="403">
        <f>IF(N142="snížená",J142,0)</f>
        <v>0</v>
      </c>
      <c r="BG142" s="403">
        <f>IF(N142="zákl. přenesená",J142,0)</f>
        <v>0</v>
      </c>
      <c r="BH142" s="403">
        <f>IF(N142="sníž. přenesená",J142,0)</f>
        <v>0</v>
      </c>
      <c r="BI142" s="403">
        <f>IF(N142="nulová",J142,0)</f>
        <v>0</v>
      </c>
      <c r="BJ142" s="322" t="s">
        <v>23</v>
      </c>
      <c r="BK142" s="403">
        <f>ROUND(I142*H142,2)</f>
        <v>0</v>
      </c>
      <c r="BL142" s="322" t="s">
        <v>547</v>
      </c>
      <c r="BM142" s="322" t="s">
        <v>1063</v>
      </c>
    </row>
    <row r="143" spans="2:65" s="329" customFormat="1" ht="16.5" customHeight="1">
      <c r="B143" s="392"/>
      <c r="C143" s="393" t="s">
        <v>716</v>
      </c>
      <c r="D143" s="393" t="s">
        <v>543</v>
      </c>
      <c r="E143" s="394" t="s">
        <v>1064</v>
      </c>
      <c r="F143" s="395" t="s">
        <v>1065</v>
      </c>
      <c r="G143" s="396" t="s">
        <v>129</v>
      </c>
      <c r="H143" s="397">
        <v>0.11</v>
      </c>
      <c r="I143" s="479"/>
      <c r="J143" s="398">
        <f>ROUND(I143*H143,2)</f>
        <v>0</v>
      </c>
      <c r="K143" s="395" t="s">
        <v>546</v>
      </c>
      <c r="L143" s="330"/>
      <c r="M143" s="399" t="s">
        <v>491</v>
      </c>
      <c r="N143" s="400" t="s">
        <v>508</v>
      </c>
      <c r="O143" s="401">
        <v>3.5630000000000002</v>
      </c>
      <c r="P143" s="401">
        <f>O143*H143</f>
        <v>0.39193</v>
      </c>
      <c r="Q143" s="401">
        <v>0</v>
      </c>
      <c r="R143" s="401">
        <f>Q143*H143</f>
        <v>0</v>
      </c>
      <c r="S143" s="401">
        <v>0</v>
      </c>
      <c r="T143" s="402">
        <f>S143*H143</f>
        <v>0</v>
      </c>
      <c r="AR143" s="322" t="s">
        <v>547</v>
      </c>
      <c r="AT143" s="322" t="s">
        <v>543</v>
      </c>
      <c r="AU143" s="322" t="s">
        <v>486</v>
      </c>
      <c r="AY143" s="322" t="s">
        <v>540</v>
      </c>
      <c r="BE143" s="403">
        <f>IF(N143="základní",J143,0)</f>
        <v>0</v>
      </c>
      <c r="BF143" s="403">
        <f>IF(N143="snížená",J143,0)</f>
        <v>0</v>
      </c>
      <c r="BG143" s="403">
        <f>IF(N143="zákl. přenesená",J143,0)</f>
        <v>0</v>
      </c>
      <c r="BH143" s="403">
        <f>IF(N143="sníž. přenesená",J143,0)</f>
        <v>0</v>
      </c>
      <c r="BI143" s="403">
        <f>IF(N143="nulová",J143,0)</f>
        <v>0</v>
      </c>
      <c r="BJ143" s="322" t="s">
        <v>23</v>
      </c>
      <c r="BK143" s="403">
        <f>ROUND(I143*H143,2)</f>
        <v>0</v>
      </c>
      <c r="BL143" s="322" t="s">
        <v>547</v>
      </c>
      <c r="BM143" s="322" t="s">
        <v>1066</v>
      </c>
    </row>
    <row r="144" spans="2:65" s="329" customFormat="1" ht="16.5" customHeight="1">
      <c r="B144" s="392"/>
      <c r="C144" s="393" t="s">
        <v>720</v>
      </c>
      <c r="D144" s="393" t="s">
        <v>543</v>
      </c>
      <c r="E144" s="394" t="s">
        <v>1067</v>
      </c>
      <c r="F144" s="395" t="s">
        <v>1068</v>
      </c>
      <c r="G144" s="396" t="s">
        <v>129</v>
      </c>
      <c r="H144" s="397">
        <v>0.11</v>
      </c>
      <c r="I144" s="479"/>
      <c r="J144" s="398">
        <f>ROUND(I144*H144,2)</f>
        <v>0</v>
      </c>
      <c r="K144" s="395" t="s">
        <v>546</v>
      </c>
      <c r="L144" s="330"/>
      <c r="M144" s="399" t="s">
        <v>491</v>
      </c>
      <c r="N144" s="400" t="s">
        <v>508</v>
      </c>
      <c r="O144" s="401">
        <v>1.57</v>
      </c>
      <c r="P144" s="401">
        <f>O144*H144</f>
        <v>0.17270000000000002</v>
      </c>
      <c r="Q144" s="401">
        <v>0</v>
      </c>
      <c r="R144" s="401">
        <f>Q144*H144</f>
        <v>0</v>
      </c>
      <c r="S144" s="401">
        <v>0</v>
      </c>
      <c r="T144" s="402">
        <f>S144*H144</f>
        <v>0</v>
      </c>
      <c r="AR144" s="322" t="s">
        <v>547</v>
      </c>
      <c r="AT144" s="322" t="s">
        <v>543</v>
      </c>
      <c r="AU144" s="322" t="s">
        <v>486</v>
      </c>
      <c r="AY144" s="322" t="s">
        <v>540</v>
      </c>
      <c r="BE144" s="403">
        <f>IF(N144="základní",J144,0)</f>
        <v>0</v>
      </c>
      <c r="BF144" s="403">
        <f>IF(N144="snížená",J144,0)</f>
        <v>0</v>
      </c>
      <c r="BG144" s="403">
        <f>IF(N144="zákl. přenesená",J144,0)</f>
        <v>0</v>
      </c>
      <c r="BH144" s="403">
        <f>IF(N144="sníž. přenesená",J144,0)</f>
        <v>0</v>
      </c>
      <c r="BI144" s="403">
        <f>IF(N144="nulová",J144,0)</f>
        <v>0</v>
      </c>
      <c r="BJ144" s="322" t="s">
        <v>23</v>
      </c>
      <c r="BK144" s="403">
        <f>ROUND(I144*H144,2)</f>
        <v>0</v>
      </c>
      <c r="BL144" s="322" t="s">
        <v>547</v>
      </c>
      <c r="BM144" s="322" t="s">
        <v>1069</v>
      </c>
    </row>
    <row r="145" spans="2:65" s="329" customFormat="1" ht="16.5" customHeight="1">
      <c r="B145" s="392"/>
      <c r="C145" s="393" t="s">
        <v>724</v>
      </c>
      <c r="D145" s="393" t="s">
        <v>543</v>
      </c>
      <c r="E145" s="394" t="s">
        <v>1070</v>
      </c>
      <c r="F145" s="395" t="s">
        <v>1071</v>
      </c>
      <c r="G145" s="396" t="s">
        <v>129</v>
      </c>
      <c r="H145" s="397">
        <v>0.11</v>
      </c>
      <c r="I145" s="479"/>
      <c r="J145" s="398">
        <f>ROUND(I145*H145,2)</f>
        <v>0</v>
      </c>
      <c r="K145" s="395" t="s">
        <v>546</v>
      </c>
      <c r="L145" s="330"/>
      <c r="M145" s="399" t="s">
        <v>491</v>
      </c>
      <c r="N145" s="400" t="s">
        <v>508</v>
      </c>
      <c r="O145" s="401">
        <v>1.006</v>
      </c>
      <c r="P145" s="401">
        <f>O145*H145</f>
        <v>0.11065999999999999</v>
      </c>
      <c r="Q145" s="401">
        <v>0</v>
      </c>
      <c r="R145" s="401">
        <f>Q145*H145</f>
        <v>0</v>
      </c>
      <c r="S145" s="401">
        <v>0</v>
      </c>
      <c r="T145" s="402">
        <f>S145*H145</f>
        <v>0</v>
      </c>
      <c r="AR145" s="322" t="s">
        <v>547</v>
      </c>
      <c r="AT145" s="322" t="s">
        <v>543</v>
      </c>
      <c r="AU145" s="322" t="s">
        <v>486</v>
      </c>
      <c r="AY145" s="322" t="s">
        <v>540</v>
      </c>
      <c r="BE145" s="403">
        <f>IF(N145="základní",J145,0)</f>
        <v>0</v>
      </c>
      <c r="BF145" s="403">
        <f>IF(N145="snížená",J145,0)</f>
        <v>0</v>
      </c>
      <c r="BG145" s="403">
        <f>IF(N145="zákl. přenesená",J145,0)</f>
        <v>0</v>
      </c>
      <c r="BH145" s="403">
        <f>IF(N145="sníž. přenesená",J145,0)</f>
        <v>0</v>
      </c>
      <c r="BI145" s="403">
        <f>IF(N145="nulová",J145,0)</f>
        <v>0</v>
      </c>
      <c r="BJ145" s="322" t="s">
        <v>23</v>
      </c>
      <c r="BK145" s="403">
        <f>ROUND(I145*H145,2)</f>
        <v>0</v>
      </c>
      <c r="BL145" s="322" t="s">
        <v>547</v>
      </c>
      <c r="BM145" s="322" t="s">
        <v>1072</v>
      </c>
    </row>
    <row r="146" spans="2:65" s="329" customFormat="1" ht="16.5" customHeight="1">
      <c r="B146" s="392"/>
      <c r="C146" s="393" t="s">
        <v>728</v>
      </c>
      <c r="D146" s="393" t="s">
        <v>543</v>
      </c>
      <c r="E146" s="394" t="s">
        <v>1073</v>
      </c>
      <c r="F146" s="395" t="s">
        <v>1074</v>
      </c>
      <c r="G146" s="396" t="s">
        <v>129</v>
      </c>
      <c r="H146" s="397">
        <v>0.99</v>
      </c>
      <c r="I146" s="479"/>
      <c r="J146" s="398">
        <f>ROUND(I146*H146,2)</f>
        <v>0</v>
      </c>
      <c r="K146" s="395" t="s">
        <v>546</v>
      </c>
      <c r="L146" s="330"/>
      <c r="M146" s="399" t="s">
        <v>491</v>
      </c>
      <c r="N146" s="400" t="s">
        <v>508</v>
      </c>
      <c r="O146" s="401">
        <v>6.0000000000000001E-3</v>
      </c>
      <c r="P146" s="401">
        <f>O146*H146</f>
        <v>5.94E-3</v>
      </c>
      <c r="Q146" s="401">
        <v>0</v>
      </c>
      <c r="R146" s="401">
        <f>Q146*H146</f>
        <v>0</v>
      </c>
      <c r="S146" s="401">
        <v>0</v>
      </c>
      <c r="T146" s="402">
        <f>S146*H146</f>
        <v>0</v>
      </c>
      <c r="AR146" s="322" t="s">
        <v>547</v>
      </c>
      <c r="AT146" s="322" t="s">
        <v>543</v>
      </c>
      <c r="AU146" s="322" t="s">
        <v>486</v>
      </c>
      <c r="AY146" s="322" t="s">
        <v>540</v>
      </c>
      <c r="BE146" s="403">
        <f>IF(N146="základní",J146,0)</f>
        <v>0</v>
      </c>
      <c r="BF146" s="403">
        <f>IF(N146="snížená",J146,0)</f>
        <v>0</v>
      </c>
      <c r="BG146" s="403">
        <f>IF(N146="zákl. přenesená",J146,0)</f>
        <v>0</v>
      </c>
      <c r="BH146" s="403">
        <f>IF(N146="sníž. přenesená",J146,0)</f>
        <v>0</v>
      </c>
      <c r="BI146" s="403">
        <f>IF(N146="nulová",J146,0)</f>
        <v>0</v>
      </c>
      <c r="BJ146" s="322" t="s">
        <v>23</v>
      </c>
      <c r="BK146" s="403">
        <f>ROUND(I146*H146,2)</f>
        <v>0</v>
      </c>
      <c r="BL146" s="322" t="s">
        <v>547</v>
      </c>
      <c r="BM146" s="322" t="s">
        <v>1075</v>
      </c>
    </row>
    <row r="147" spans="2:65" s="414" customFormat="1">
      <c r="B147" s="413"/>
      <c r="D147" s="415" t="s">
        <v>1503</v>
      </c>
      <c r="F147" s="416" t="s">
        <v>1076</v>
      </c>
      <c r="H147" s="417">
        <v>0.99</v>
      </c>
      <c r="L147" s="413"/>
      <c r="M147" s="418"/>
      <c r="N147" s="419"/>
      <c r="O147" s="419"/>
      <c r="P147" s="419"/>
      <c r="Q147" s="419"/>
      <c r="R147" s="419"/>
      <c r="S147" s="419"/>
      <c r="T147" s="420"/>
      <c r="AT147" s="421" t="s">
        <v>1503</v>
      </c>
      <c r="AU147" s="421" t="s">
        <v>486</v>
      </c>
      <c r="AV147" s="414" t="s">
        <v>486</v>
      </c>
      <c r="AW147" s="414" t="s">
        <v>489</v>
      </c>
      <c r="AX147" s="414" t="s">
        <v>23</v>
      </c>
      <c r="AY147" s="421" t="s">
        <v>540</v>
      </c>
    </row>
    <row r="148" spans="2:65" s="380" customFormat="1" ht="22.9" customHeight="1">
      <c r="B148" s="379"/>
      <c r="D148" s="381" t="s">
        <v>537</v>
      </c>
      <c r="E148" s="390" t="s">
        <v>1077</v>
      </c>
      <c r="F148" s="390" t="s">
        <v>1078</v>
      </c>
      <c r="J148" s="391">
        <f>BK148</f>
        <v>0</v>
      </c>
      <c r="L148" s="379"/>
      <c r="M148" s="384"/>
      <c r="N148" s="385"/>
      <c r="O148" s="385"/>
      <c r="P148" s="386">
        <f>SUM(P149:P165)</f>
        <v>6.4661470000000003</v>
      </c>
      <c r="Q148" s="385"/>
      <c r="R148" s="386">
        <f>SUM(R149:R165)</f>
        <v>1.5640000000000001E-2</v>
      </c>
      <c r="S148" s="385"/>
      <c r="T148" s="387">
        <f>SUM(T149:T165)</f>
        <v>8.8000000000000005E-3</v>
      </c>
      <c r="AR148" s="381" t="s">
        <v>486</v>
      </c>
      <c r="AT148" s="388" t="s">
        <v>537</v>
      </c>
      <c r="AU148" s="388" t="s">
        <v>23</v>
      </c>
      <c r="AY148" s="381" t="s">
        <v>540</v>
      </c>
      <c r="BK148" s="389">
        <f>SUM(BK149:BK165)</f>
        <v>0</v>
      </c>
    </row>
    <row r="149" spans="2:65" s="329" customFormat="1" ht="16.5" customHeight="1">
      <c r="B149" s="392"/>
      <c r="C149" s="393" t="s">
        <v>732</v>
      </c>
      <c r="D149" s="393" t="s">
        <v>543</v>
      </c>
      <c r="E149" s="394" t="s">
        <v>1079</v>
      </c>
      <c r="F149" s="395" t="s">
        <v>1080</v>
      </c>
      <c r="G149" s="396" t="s">
        <v>1497</v>
      </c>
      <c r="H149" s="397">
        <v>8</v>
      </c>
      <c r="I149" s="479"/>
      <c r="J149" s="398">
        <f t="shared" ref="J149:J164" si="20">ROUND(I149*H149,2)</f>
        <v>0</v>
      </c>
      <c r="K149" s="395" t="s">
        <v>546</v>
      </c>
      <c r="L149" s="330"/>
      <c r="M149" s="399" t="s">
        <v>491</v>
      </c>
      <c r="N149" s="400" t="s">
        <v>508</v>
      </c>
      <c r="O149" s="401">
        <v>0.22900000000000001</v>
      </c>
      <c r="P149" s="401">
        <f t="shared" ref="P149:P164" si="21">O149*H149</f>
        <v>1.8320000000000001</v>
      </c>
      <c r="Q149" s="401">
        <v>1.2999999999999999E-4</v>
      </c>
      <c r="R149" s="401">
        <f t="shared" ref="R149:R164" si="22">Q149*H149</f>
        <v>1.0399999999999999E-3</v>
      </c>
      <c r="S149" s="401">
        <v>1.1000000000000001E-3</v>
      </c>
      <c r="T149" s="402">
        <f t="shared" ref="T149:T164" si="23">S149*H149</f>
        <v>8.8000000000000005E-3</v>
      </c>
      <c r="AR149" s="322" t="s">
        <v>547</v>
      </c>
      <c r="AT149" s="322" t="s">
        <v>543</v>
      </c>
      <c r="AU149" s="322" t="s">
        <v>486</v>
      </c>
      <c r="AY149" s="322" t="s">
        <v>540</v>
      </c>
      <c r="BE149" s="403">
        <f t="shared" ref="BE149:BE164" si="24">IF(N149="základní",J149,0)</f>
        <v>0</v>
      </c>
      <c r="BF149" s="403">
        <f t="shared" ref="BF149:BF164" si="25">IF(N149="snížená",J149,0)</f>
        <v>0</v>
      </c>
      <c r="BG149" s="403">
        <f t="shared" ref="BG149:BG164" si="26">IF(N149="zákl. přenesená",J149,0)</f>
        <v>0</v>
      </c>
      <c r="BH149" s="403">
        <f t="shared" ref="BH149:BH164" si="27">IF(N149="sníž. přenesená",J149,0)</f>
        <v>0</v>
      </c>
      <c r="BI149" s="403">
        <f t="shared" ref="BI149:BI164" si="28">IF(N149="nulová",J149,0)</f>
        <v>0</v>
      </c>
      <c r="BJ149" s="322" t="s">
        <v>23</v>
      </c>
      <c r="BK149" s="403">
        <f t="shared" ref="BK149:BK164" si="29">ROUND(I149*H149,2)</f>
        <v>0</v>
      </c>
      <c r="BL149" s="322" t="s">
        <v>547</v>
      </c>
      <c r="BM149" s="322" t="s">
        <v>1081</v>
      </c>
    </row>
    <row r="150" spans="2:65" s="329" customFormat="1" ht="16.5" customHeight="1">
      <c r="B150" s="392"/>
      <c r="C150" s="393" t="s">
        <v>736</v>
      </c>
      <c r="D150" s="393" t="s">
        <v>543</v>
      </c>
      <c r="E150" s="394" t="s">
        <v>1082</v>
      </c>
      <c r="F150" s="395" t="s">
        <v>1083</v>
      </c>
      <c r="G150" s="396" t="s">
        <v>1497</v>
      </c>
      <c r="H150" s="397">
        <v>17</v>
      </c>
      <c r="I150" s="479"/>
      <c r="J150" s="398">
        <f t="shared" si="20"/>
        <v>0</v>
      </c>
      <c r="K150" s="395" t="s">
        <v>546</v>
      </c>
      <c r="L150" s="330"/>
      <c r="M150" s="399" t="s">
        <v>491</v>
      </c>
      <c r="N150" s="400" t="s">
        <v>508</v>
      </c>
      <c r="O150" s="401">
        <v>0.16500000000000001</v>
      </c>
      <c r="P150" s="401">
        <f t="shared" si="21"/>
        <v>2.8050000000000002</v>
      </c>
      <c r="Q150" s="401">
        <v>8.0000000000000007E-5</v>
      </c>
      <c r="R150" s="401">
        <f t="shared" si="22"/>
        <v>1.3600000000000001E-3</v>
      </c>
      <c r="S150" s="401">
        <v>0</v>
      </c>
      <c r="T150" s="402">
        <f t="shared" si="23"/>
        <v>0</v>
      </c>
      <c r="AR150" s="322" t="s">
        <v>547</v>
      </c>
      <c r="AT150" s="322" t="s">
        <v>543</v>
      </c>
      <c r="AU150" s="322" t="s">
        <v>486</v>
      </c>
      <c r="AY150" s="322" t="s">
        <v>540</v>
      </c>
      <c r="BE150" s="403">
        <f t="shared" si="24"/>
        <v>0</v>
      </c>
      <c r="BF150" s="403">
        <f t="shared" si="25"/>
        <v>0</v>
      </c>
      <c r="BG150" s="403">
        <f t="shared" si="26"/>
        <v>0</v>
      </c>
      <c r="BH150" s="403">
        <f t="shared" si="27"/>
        <v>0</v>
      </c>
      <c r="BI150" s="403">
        <f t="shared" si="28"/>
        <v>0</v>
      </c>
      <c r="BJ150" s="322" t="s">
        <v>23</v>
      </c>
      <c r="BK150" s="403">
        <f t="shared" si="29"/>
        <v>0</v>
      </c>
      <c r="BL150" s="322" t="s">
        <v>547</v>
      </c>
      <c r="BM150" s="322" t="s">
        <v>1084</v>
      </c>
    </row>
    <row r="151" spans="2:65" s="329" customFormat="1" ht="16.5" customHeight="1">
      <c r="B151" s="392"/>
      <c r="C151" s="404" t="s">
        <v>740</v>
      </c>
      <c r="D151" s="404" t="s">
        <v>606</v>
      </c>
      <c r="E151" s="405" t="s">
        <v>1085</v>
      </c>
      <c r="F151" s="406" t="s">
        <v>1086</v>
      </c>
      <c r="G151" s="407" t="s">
        <v>1497</v>
      </c>
      <c r="H151" s="408">
        <v>6</v>
      </c>
      <c r="I151" s="480"/>
      <c r="J151" s="409">
        <f t="shared" si="20"/>
        <v>0</v>
      </c>
      <c r="K151" s="406" t="s">
        <v>491</v>
      </c>
      <c r="L151" s="410"/>
      <c r="M151" s="411" t="s">
        <v>491</v>
      </c>
      <c r="N151" s="412" t="s">
        <v>508</v>
      </c>
      <c r="O151" s="401">
        <v>0</v>
      </c>
      <c r="P151" s="401">
        <f t="shared" si="21"/>
        <v>0</v>
      </c>
      <c r="Q151" s="401">
        <v>5.0000000000000001E-4</v>
      </c>
      <c r="R151" s="401">
        <f t="shared" si="22"/>
        <v>3.0000000000000001E-3</v>
      </c>
      <c r="S151" s="401">
        <v>0</v>
      </c>
      <c r="T151" s="402">
        <f t="shared" si="23"/>
        <v>0</v>
      </c>
      <c r="AR151" s="322" t="s">
        <v>609</v>
      </c>
      <c r="AT151" s="322" t="s">
        <v>606</v>
      </c>
      <c r="AU151" s="322" t="s">
        <v>486</v>
      </c>
      <c r="AY151" s="322" t="s">
        <v>540</v>
      </c>
      <c r="BE151" s="403">
        <f t="shared" si="24"/>
        <v>0</v>
      </c>
      <c r="BF151" s="403">
        <f t="shared" si="25"/>
        <v>0</v>
      </c>
      <c r="BG151" s="403">
        <f t="shared" si="26"/>
        <v>0</v>
      </c>
      <c r="BH151" s="403">
        <f t="shared" si="27"/>
        <v>0</v>
      </c>
      <c r="BI151" s="403">
        <f t="shared" si="28"/>
        <v>0</v>
      </c>
      <c r="BJ151" s="322" t="s">
        <v>23</v>
      </c>
      <c r="BK151" s="403">
        <f t="shared" si="29"/>
        <v>0</v>
      </c>
      <c r="BL151" s="322" t="s">
        <v>547</v>
      </c>
      <c r="BM151" s="322" t="s">
        <v>1087</v>
      </c>
    </row>
    <row r="152" spans="2:65" s="329" customFormat="1" ht="16.5" customHeight="1">
      <c r="B152" s="392"/>
      <c r="C152" s="404" t="s">
        <v>744</v>
      </c>
      <c r="D152" s="404" t="s">
        <v>606</v>
      </c>
      <c r="E152" s="405" t="s">
        <v>1088</v>
      </c>
      <c r="F152" s="406" t="s">
        <v>1089</v>
      </c>
      <c r="G152" s="407" t="s">
        <v>1497</v>
      </c>
      <c r="H152" s="408">
        <v>6</v>
      </c>
      <c r="I152" s="480"/>
      <c r="J152" s="409">
        <f t="shared" si="20"/>
        <v>0</v>
      </c>
      <c r="K152" s="406" t="s">
        <v>491</v>
      </c>
      <c r="L152" s="410"/>
      <c r="M152" s="411" t="s">
        <v>491</v>
      </c>
      <c r="N152" s="412" t="s">
        <v>508</v>
      </c>
      <c r="O152" s="401">
        <v>0</v>
      </c>
      <c r="P152" s="401">
        <f t="shared" si="21"/>
        <v>0</v>
      </c>
      <c r="Q152" s="401">
        <v>5.0000000000000001E-4</v>
      </c>
      <c r="R152" s="401">
        <f t="shared" si="22"/>
        <v>3.0000000000000001E-3</v>
      </c>
      <c r="S152" s="401">
        <v>0</v>
      </c>
      <c r="T152" s="402">
        <f t="shared" si="23"/>
        <v>0</v>
      </c>
      <c r="AR152" s="322" t="s">
        <v>609</v>
      </c>
      <c r="AT152" s="322" t="s">
        <v>606</v>
      </c>
      <c r="AU152" s="322" t="s">
        <v>486</v>
      </c>
      <c r="AY152" s="322" t="s">
        <v>540</v>
      </c>
      <c r="BE152" s="403">
        <f t="shared" si="24"/>
        <v>0</v>
      </c>
      <c r="BF152" s="403">
        <f t="shared" si="25"/>
        <v>0</v>
      </c>
      <c r="BG152" s="403">
        <f t="shared" si="26"/>
        <v>0</v>
      </c>
      <c r="BH152" s="403">
        <f t="shared" si="27"/>
        <v>0</v>
      </c>
      <c r="BI152" s="403">
        <f t="shared" si="28"/>
        <v>0</v>
      </c>
      <c r="BJ152" s="322" t="s">
        <v>23</v>
      </c>
      <c r="BK152" s="403">
        <f t="shared" si="29"/>
        <v>0</v>
      </c>
      <c r="BL152" s="322" t="s">
        <v>547</v>
      </c>
      <c r="BM152" s="322" t="s">
        <v>1090</v>
      </c>
    </row>
    <row r="153" spans="2:65" s="329" customFormat="1" ht="16.5" customHeight="1">
      <c r="B153" s="392"/>
      <c r="C153" s="404" t="s">
        <v>748</v>
      </c>
      <c r="D153" s="404" t="s">
        <v>606</v>
      </c>
      <c r="E153" s="405" t="s">
        <v>1091</v>
      </c>
      <c r="F153" s="406" t="s">
        <v>1092</v>
      </c>
      <c r="G153" s="407" t="s">
        <v>1497</v>
      </c>
      <c r="H153" s="408">
        <v>5</v>
      </c>
      <c r="I153" s="480"/>
      <c r="J153" s="409">
        <f t="shared" si="20"/>
        <v>0</v>
      </c>
      <c r="K153" s="406" t="s">
        <v>491</v>
      </c>
      <c r="L153" s="410"/>
      <c r="M153" s="411" t="s">
        <v>491</v>
      </c>
      <c r="N153" s="412" t="s">
        <v>508</v>
      </c>
      <c r="O153" s="401">
        <v>0</v>
      </c>
      <c r="P153" s="401">
        <f t="shared" si="21"/>
        <v>0</v>
      </c>
      <c r="Q153" s="401">
        <v>2.0000000000000001E-4</v>
      </c>
      <c r="R153" s="401">
        <f t="shared" si="22"/>
        <v>1E-3</v>
      </c>
      <c r="S153" s="401">
        <v>0</v>
      </c>
      <c r="T153" s="402">
        <f t="shared" si="23"/>
        <v>0</v>
      </c>
      <c r="AR153" s="322" t="s">
        <v>609</v>
      </c>
      <c r="AT153" s="322" t="s">
        <v>606</v>
      </c>
      <c r="AU153" s="322" t="s">
        <v>486</v>
      </c>
      <c r="AY153" s="322" t="s">
        <v>540</v>
      </c>
      <c r="BE153" s="403">
        <f t="shared" si="24"/>
        <v>0</v>
      </c>
      <c r="BF153" s="403">
        <f t="shared" si="25"/>
        <v>0</v>
      </c>
      <c r="BG153" s="403">
        <f t="shared" si="26"/>
        <v>0</v>
      </c>
      <c r="BH153" s="403">
        <f t="shared" si="27"/>
        <v>0</v>
      </c>
      <c r="BI153" s="403">
        <f t="shared" si="28"/>
        <v>0</v>
      </c>
      <c r="BJ153" s="322" t="s">
        <v>23</v>
      </c>
      <c r="BK153" s="403">
        <f t="shared" si="29"/>
        <v>0</v>
      </c>
      <c r="BL153" s="322" t="s">
        <v>547</v>
      </c>
      <c r="BM153" s="322" t="s">
        <v>1093</v>
      </c>
    </row>
    <row r="154" spans="2:65" s="329" customFormat="1" ht="16.5" customHeight="1">
      <c r="B154" s="392"/>
      <c r="C154" s="393" t="s">
        <v>752</v>
      </c>
      <c r="D154" s="393" t="s">
        <v>543</v>
      </c>
      <c r="E154" s="394" t="s">
        <v>1094</v>
      </c>
      <c r="F154" s="395" t="s">
        <v>1095</v>
      </c>
      <c r="G154" s="396" t="s">
        <v>1497</v>
      </c>
      <c r="H154" s="397">
        <v>1</v>
      </c>
      <c r="I154" s="479"/>
      <c r="J154" s="398">
        <f t="shared" si="20"/>
        <v>0</v>
      </c>
      <c r="K154" s="395" t="s">
        <v>546</v>
      </c>
      <c r="L154" s="330"/>
      <c r="M154" s="399" t="s">
        <v>491</v>
      </c>
      <c r="N154" s="400" t="s">
        <v>508</v>
      </c>
      <c r="O154" s="401">
        <v>0.22700000000000001</v>
      </c>
      <c r="P154" s="401">
        <f t="shared" si="21"/>
        <v>0.22700000000000001</v>
      </c>
      <c r="Q154" s="401">
        <v>1.3999999999999999E-4</v>
      </c>
      <c r="R154" s="401">
        <f t="shared" si="22"/>
        <v>1.3999999999999999E-4</v>
      </c>
      <c r="S154" s="401">
        <v>0</v>
      </c>
      <c r="T154" s="402">
        <f t="shared" si="23"/>
        <v>0</v>
      </c>
      <c r="AR154" s="322" t="s">
        <v>547</v>
      </c>
      <c r="AT154" s="322" t="s">
        <v>543</v>
      </c>
      <c r="AU154" s="322" t="s">
        <v>486</v>
      </c>
      <c r="AY154" s="322" t="s">
        <v>540</v>
      </c>
      <c r="BE154" s="403">
        <f t="shared" si="24"/>
        <v>0</v>
      </c>
      <c r="BF154" s="403">
        <f t="shared" si="25"/>
        <v>0</v>
      </c>
      <c r="BG154" s="403">
        <f t="shared" si="26"/>
        <v>0</v>
      </c>
      <c r="BH154" s="403">
        <f t="shared" si="27"/>
        <v>0</v>
      </c>
      <c r="BI154" s="403">
        <f t="shared" si="28"/>
        <v>0</v>
      </c>
      <c r="BJ154" s="322" t="s">
        <v>23</v>
      </c>
      <c r="BK154" s="403">
        <f t="shared" si="29"/>
        <v>0</v>
      </c>
      <c r="BL154" s="322" t="s">
        <v>547</v>
      </c>
      <c r="BM154" s="322" t="s">
        <v>1096</v>
      </c>
    </row>
    <row r="155" spans="2:65" s="329" customFormat="1" ht="16.5" customHeight="1">
      <c r="B155" s="392"/>
      <c r="C155" s="404" t="s">
        <v>756</v>
      </c>
      <c r="D155" s="404" t="s">
        <v>606</v>
      </c>
      <c r="E155" s="405" t="s">
        <v>1097</v>
      </c>
      <c r="F155" s="406" t="s">
        <v>1098</v>
      </c>
      <c r="G155" s="407" t="s">
        <v>1497</v>
      </c>
      <c r="H155" s="408">
        <v>1</v>
      </c>
      <c r="I155" s="480"/>
      <c r="J155" s="409">
        <f t="shared" si="20"/>
        <v>0</v>
      </c>
      <c r="K155" s="406" t="s">
        <v>491</v>
      </c>
      <c r="L155" s="410"/>
      <c r="M155" s="411" t="s">
        <v>491</v>
      </c>
      <c r="N155" s="412" t="s">
        <v>508</v>
      </c>
      <c r="O155" s="401">
        <v>0</v>
      </c>
      <c r="P155" s="401">
        <f t="shared" si="21"/>
        <v>0</v>
      </c>
      <c r="Q155" s="401">
        <v>2E-3</v>
      </c>
      <c r="R155" s="401">
        <f t="shared" si="22"/>
        <v>2E-3</v>
      </c>
      <c r="S155" s="401">
        <v>0</v>
      </c>
      <c r="T155" s="402">
        <f t="shared" si="23"/>
        <v>0</v>
      </c>
      <c r="AR155" s="322" t="s">
        <v>609</v>
      </c>
      <c r="AT155" s="322" t="s">
        <v>606</v>
      </c>
      <c r="AU155" s="322" t="s">
        <v>486</v>
      </c>
      <c r="AY155" s="322" t="s">
        <v>540</v>
      </c>
      <c r="BE155" s="403">
        <f t="shared" si="24"/>
        <v>0</v>
      </c>
      <c r="BF155" s="403">
        <f t="shared" si="25"/>
        <v>0</v>
      </c>
      <c r="BG155" s="403">
        <f t="shared" si="26"/>
        <v>0</v>
      </c>
      <c r="BH155" s="403">
        <f t="shared" si="27"/>
        <v>0</v>
      </c>
      <c r="BI155" s="403">
        <f t="shared" si="28"/>
        <v>0</v>
      </c>
      <c r="BJ155" s="322" t="s">
        <v>23</v>
      </c>
      <c r="BK155" s="403">
        <f t="shared" si="29"/>
        <v>0</v>
      </c>
      <c r="BL155" s="322" t="s">
        <v>547</v>
      </c>
      <c r="BM155" s="322" t="s">
        <v>1099</v>
      </c>
    </row>
    <row r="156" spans="2:65" s="329" customFormat="1" ht="16.5" customHeight="1">
      <c r="B156" s="392"/>
      <c r="C156" s="393" t="s">
        <v>760</v>
      </c>
      <c r="D156" s="393" t="s">
        <v>543</v>
      </c>
      <c r="E156" s="394" t="s">
        <v>1100</v>
      </c>
      <c r="F156" s="395" t="s">
        <v>1101</v>
      </c>
      <c r="G156" s="396" t="s">
        <v>1497</v>
      </c>
      <c r="H156" s="397">
        <v>5</v>
      </c>
      <c r="I156" s="479"/>
      <c r="J156" s="398">
        <f t="shared" si="20"/>
        <v>0</v>
      </c>
      <c r="K156" s="395" t="s">
        <v>546</v>
      </c>
      <c r="L156" s="330"/>
      <c r="M156" s="399" t="s">
        <v>491</v>
      </c>
      <c r="N156" s="400" t="s">
        <v>508</v>
      </c>
      <c r="O156" s="401">
        <v>5.0999999999999997E-2</v>
      </c>
      <c r="P156" s="401">
        <f t="shared" si="21"/>
        <v>0.255</v>
      </c>
      <c r="Q156" s="401">
        <v>9.0000000000000006E-5</v>
      </c>
      <c r="R156" s="401">
        <f t="shared" si="22"/>
        <v>4.5000000000000004E-4</v>
      </c>
      <c r="S156" s="401">
        <v>0</v>
      </c>
      <c r="T156" s="402">
        <f t="shared" si="23"/>
        <v>0</v>
      </c>
      <c r="AR156" s="322" t="s">
        <v>547</v>
      </c>
      <c r="AT156" s="322" t="s">
        <v>543</v>
      </c>
      <c r="AU156" s="322" t="s">
        <v>486</v>
      </c>
      <c r="AY156" s="322" t="s">
        <v>540</v>
      </c>
      <c r="BE156" s="403">
        <f t="shared" si="24"/>
        <v>0</v>
      </c>
      <c r="BF156" s="403">
        <f t="shared" si="25"/>
        <v>0</v>
      </c>
      <c r="BG156" s="403">
        <f t="shared" si="26"/>
        <v>0</v>
      </c>
      <c r="BH156" s="403">
        <f t="shared" si="27"/>
        <v>0</v>
      </c>
      <c r="BI156" s="403">
        <f t="shared" si="28"/>
        <v>0</v>
      </c>
      <c r="BJ156" s="322" t="s">
        <v>23</v>
      </c>
      <c r="BK156" s="403">
        <f t="shared" si="29"/>
        <v>0</v>
      </c>
      <c r="BL156" s="322" t="s">
        <v>547</v>
      </c>
      <c r="BM156" s="322" t="s">
        <v>1102</v>
      </c>
    </row>
    <row r="157" spans="2:65" s="329" customFormat="1" ht="16.5" customHeight="1">
      <c r="B157" s="392"/>
      <c r="C157" s="393" t="s">
        <v>764</v>
      </c>
      <c r="D157" s="393" t="s">
        <v>543</v>
      </c>
      <c r="E157" s="394" t="s">
        <v>1103</v>
      </c>
      <c r="F157" s="395" t="s">
        <v>1104</v>
      </c>
      <c r="G157" s="396" t="s">
        <v>1497</v>
      </c>
      <c r="H157" s="397">
        <v>6</v>
      </c>
      <c r="I157" s="479"/>
      <c r="J157" s="398">
        <f t="shared" si="20"/>
        <v>0</v>
      </c>
      <c r="K157" s="395" t="s">
        <v>546</v>
      </c>
      <c r="L157" s="330"/>
      <c r="M157" s="399" t="s">
        <v>491</v>
      </c>
      <c r="N157" s="400" t="s">
        <v>508</v>
      </c>
      <c r="O157" s="401">
        <v>6.6000000000000003E-2</v>
      </c>
      <c r="P157" s="401">
        <f t="shared" si="21"/>
        <v>0.39600000000000002</v>
      </c>
      <c r="Q157" s="401">
        <v>2.3000000000000001E-4</v>
      </c>
      <c r="R157" s="401">
        <f t="shared" si="22"/>
        <v>1.3800000000000002E-3</v>
      </c>
      <c r="S157" s="401">
        <v>0</v>
      </c>
      <c r="T157" s="402">
        <f t="shared" si="23"/>
        <v>0</v>
      </c>
      <c r="AR157" s="322" t="s">
        <v>547</v>
      </c>
      <c r="AT157" s="322" t="s">
        <v>543</v>
      </c>
      <c r="AU157" s="322" t="s">
        <v>486</v>
      </c>
      <c r="AY157" s="322" t="s">
        <v>540</v>
      </c>
      <c r="BE157" s="403">
        <f t="shared" si="24"/>
        <v>0</v>
      </c>
      <c r="BF157" s="403">
        <f t="shared" si="25"/>
        <v>0</v>
      </c>
      <c r="BG157" s="403">
        <f t="shared" si="26"/>
        <v>0</v>
      </c>
      <c r="BH157" s="403">
        <f t="shared" si="27"/>
        <v>0</v>
      </c>
      <c r="BI157" s="403">
        <f t="shared" si="28"/>
        <v>0</v>
      </c>
      <c r="BJ157" s="322" t="s">
        <v>23</v>
      </c>
      <c r="BK157" s="403">
        <f t="shared" si="29"/>
        <v>0</v>
      </c>
      <c r="BL157" s="322" t="s">
        <v>547</v>
      </c>
      <c r="BM157" s="322" t="s">
        <v>1105</v>
      </c>
    </row>
    <row r="158" spans="2:65" s="329" customFormat="1" ht="16.5" customHeight="1">
      <c r="B158" s="392"/>
      <c r="C158" s="393" t="s">
        <v>776</v>
      </c>
      <c r="D158" s="393" t="s">
        <v>543</v>
      </c>
      <c r="E158" s="394" t="s">
        <v>1106</v>
      </c>
      <c r="F158" s="395" t="s">
        <v>1107</v>
      </c>
      <c r="G158" s="396" t="s">
        <v>1497</v>
      </c>
      <c r="H158" s="397">
        <v>5</v>
      </c>
      <c r="I158" s="479"/>
      <c r="J158" s="398">
        <f t="shared" si="20"/>
        <v>0</v>
      </c>
      <c r="K158" s="395" t="s">
        <v>491</v>
      </c>
      <c r="L158" s="330"/>
      <c r="M158" s="399" t="s">
        <v>491</v>
      </c>
      <c r="N158" s="400" t="s">
        <v>508</v>
      </c>
      <c r="O158" s="401">
        <v>3.5000000000000003E-2</v>
      </c>
      <c r="P158" s="401">
        <f t="shared" si="21"/>
        <v>0.17500000000000002</v>
      </c>
      <c r="Q158" s="401">
        <v>1.3999999999999999E-4</v>
      </c>
      <c r="R158" s="401">
        <f t="shared" si="22"/>
        <v>6.9999999999999988E-4</v>
      </c>
      <c r="S158" s="401">
        <v>0</v>
      </c>
      <c r="T158" s="402">
        <f t="shared" si="23"/>
        <v>0</v>
      </c>
      <c r="AR158" s="322" t="s">
        <v>547</v>
      </c>
      <c r="AT158" s="322" t="s">
        <v>543</v>
      </c>
      <c r="AU158" s="322" t="s">
        <v>486</v>
      </c>
      <c r="AY158" s="322" t="s">
        <v>540</v>
      </c>
      <c r="BE158" s="403">
        <f t="shared" si="24"/>
        <v>0</v>
      </c>
      <c r="BF158" s="403">
        <f t="shared" si="25"/>
        <v>0</v>
      </c>
      <c r="BG158" s="403">
        <f t="shared" si="26"/>
        <v>0</v>
      </c>
      <c r="BH158" s="403">
        <f t="shared" si="27"/>
        <v>0</v>
      </c>
      <c r="BI158" s="403">
        <f t="shared" si="28"/>
        <v>0</v>
      </c>
      <c r="BJ158" s="322" t="s">
        <v>23</v>
      </c>
      <c r="BK158" s="403">
        <f t="shared" si="29"/>
        <v>0</v>
      </c>
      <c r="BL158" s="322" t="s">
        <v>547</v>
      </c>
      <c r="BM158" s="322" t="s">
        <v>1108</v>
      </c>
    </row>
    <row r="159" spans="2:65" s="329" customFormat="1" ht="16.5" customHeight="1">
      <c r="B159" s="392"/>
      <c r="C159" s="393" t="s">
        <v>780</v>
      </c>
      <c r="D159" s="393" t="s">
        <v>543</v>
      </c>
      <c r="E159" s="394" t="s">
        <v>1109</v>
      </c>
      <c r="F159" s="395" t="s">
        <v>1110</v>
      </c>
      <c r="G159" s="396" t="s">
        <v>1497</v>
      </c>
      <c r="H159" s="397">
        <v>1</v>
      </c>
      <c r="I159" s="479"/>
      <c r="J159" s="398">
        <f t="shared" si="20"/>
        <v>0</v>
      </c>
      <c r="K159" s="395" t="s">
        <v>546</v>
      </c>
      <c r="L159" s="330"/>
      <c r="M159" s="399" t="s">
        <v>491</v>
      </c>
      <c r="N159" s="400" t="s">
        <v>508</v>
      </c>
      <c r="O159" s="401">
        <v>0.22700000000000001</v>
      </c>
      <c r="P159" s="401">
        <f t="shared" si="21"/>
        <v>0.22700000000000001</v>
      </c>
      <c r="Q159" s="401">
        <v>5.6999999999999998E-4</v>
      </c>
      <c r="R159" s="401">
        <f t="shared" si="22"/>
        <v>5.6999999999999998E-4</v>
      </c>
      <c r="S159" s="401">
        <v>0</v>
      </c>
      <c r="T159" s="402">
        <f t="shared" si="23"/>
        <v>0</v>
      </c>
      <c r="AR159" s="322" t="s">
        <v>547</v>
      </c>
      <c r="AT159" s="322" t="s">
        <v>543</v>
      </c>
      <c r="AU159" s="322" t="s">
        <v>486</v>
      </c>
      <c r="AY159" s="322" t="s">
        <v>540</v>
      </c>
      <c r="BE159" s="403">
        <f t="shared" si="24"/>
        <v>0</v>
      </c>
      <c r="BF159" s="403">
        <f t="shared" si="25"/>
        <v>0</v>
      </c>
      <c r="BG159" s="403">
        <f t="shared" si="26"/>
        <v>0</v>
      </c>
      <c r="BH159" s="403">
        <f t="shared" si="27"/>
        <v>0</v>
      </c>
      <c r="BI159" s="403">
        <f t="shared" si="28"/>
        <v>0</v>
      </c>
      <c r="BJ159" s="322" t="s">
        <v>23</v>
      </c>
      <c r="BK159" s="403">
        <f t="shared" si="29"/>
        <v>0</v>
      </c>
      <c r="BL159" s="322" t="s">
        <v>547</v>
      </c>
      <c r="BM159" s="322" t="s">
        <v>1111</v>
      </c>
    </row>
    <row r="160" spans="2:65" s="329" customFormat="1" ht="16.5" customHeight="1">
      <c r="B160" s="392"/>
      <c r="C160" s="393" t="s">
        <v>784</v>
      </c>
      <c r="D160" s="393" t="s">
        <v>543</v>
      </c>
      <c r="E160" s="394" t="s">
        <v>1112</v>
      </c>
      <c r="F160" s="395" t="s">
        <v>1113</v>
      </c>
      <c r="G160" s="396" t="s">
        <v>1497</v>
      </c>
      <c r="H160" s="397">
        <v>2</v>
      </c>
      <c r="I160" s="479"/>
      <c r="J160" s="398">
        <f t="shared" si="20"/>
        <v>0</v>
      </c>
      <c r="K160" s="395" t="s">
        <v>546</v>
      </c>
      <c r="L160" s="330"/>
      <c r="M160" s="399" t="s">
        <v>491</v>
      </c>
      <c r="N160" s="400" t="s">
        <v>508</v>
      </c>
      <c r="O160" s="401">
        <v>0.22</v>
      </c>
      <c r="P160" s="401">
        <f t="shared" si="21"/>
        <v>0.44</v>
      </c>
      <c r="Q160" s="401">
        <v>5.0000000000000001E-4</v>
      </c>
      <c r="R160" s="401">
        <f t="shared" si="22"/>
        <v>1E-3</v>
      </c>
      <c r="S160" s="401">
        <v>0</v>
      </c>
      <c r="T160" s="402">
        <f t="shared" si="23"/>
        <v>0</v>
      </c>
      <c r="AR160" s="322" t="s">
        <v>547</v>
      </c>
      <c r="AT160" s="322" t="s">
        <v>543</v>
      </c>
      <c r="AU160" s="322" t="s">
        <v>486</v>
      </c>
      <c r="AY160" s="322" t="s">
        <v>540</v>
      </c>
      <c r="BE160" s="403">
        <f t="shared" si="24"/>
        <v>0</v>
      </c>
      <c r="BF160" s="403">
        <f t="shared" si="25"/>
        <v>0</v>
      </c>
      <c r="BG160" s="403">
        <f t="shared" si="26"/>
        <v>0</v>
      </c>
      <c r="BH160" s="403">
        <f t="shared" si="27"/>
        <v>0</v>
      </c>
      <c r="BI160" s="403">
        <f t="shared" si="28"/>
        <v>0</v>
      </c>
      <c r="BJ160" s="322" t="s">
        <v>23</v>
      </c>
      <c r="BK160" s="403">
        <f t="shared" si="29"/>
        <v>0</v>
      </c>
      <c r="BL160" s="322" t="s">
        <v>547</v>
      </c>
      <c r="BM160" s="322" t="s">
        <v>1114</v>
      </c>
    </row>
    <row r="161" spans="2:65" s="329" customFormat="1" ht="16.5" customHeight="1">
      <c r="B161" s="392"/>
      <c r="C161" s="393" t="s">
        <v>787</v>
      </c>
      <c r="D161" s="393" t="s">
        <v>543</v>
      </c>
      <c r="E161" s="394" t="s">
        <v>1115</v>
      </c>
      <c r="F161" s="395" t="s">
        <v>1116</v>
      </c>
      <c r="G161" s="396" t="s">
        <v>129</v>
      </c>
      <c r="H161" s="397">
        <v>8.9999999999999993E-3</v>
      </c>
      <c r="I161" s="479"/>
      <c r="J161" s="398">
        <f t="shared" si="20"/>
        <v>0</v>
      </c>
      <c r="K161" s="395" t="s">
        <v>546</v>
      </c>
      <c r="L161" s="330"/>
      <c r="M161" s="399" t="s">
        <v>491</v>
      </c>
      <c r="N161" s="400" t="s">
        <v>508</v>
      </c>
      <c r="O161" s="401">
        <v>4.3390000000000004</v>
      </c>
      <c r="P161" s="401">
        <f t="shared" si="21"/>
        <v>3.9051000000000002E-2</v>
      </c>
      <c r="Q161" s="401">
        <v>0</v>
      </c>
      <c r="R161" s="401">
        <f t="shared" si="22"/>
        <v>0</v>
      </c>
      <c r="S161" s="401">
        <v>0</v>
      </c>
      <c r="T161" s="402">
        <f t="shared" si="23"/>
        <v>0</v>
      </c>
      <c r="AR161" s="322" t="s">
        <v>547</v>
      </c>
      <c r="AT161" s="322" t="s">
        <v>543</v>
      </c>
      <c r="AU161" s="322" t="s">
        <v>486</v>
      </c>
      <c r="AY161" s="322" t="s">
        <v>540</v>
      </c>
      <c r="BE161" s="403">
        <f t="shared" si="24"/>
        <v>0</v>
      </c>
      <c r="BF161" s="403">
        <f t="shared" si="25"/>
        <v>0</v>
      </c>
      <c r="BG161" s="403">
        <f t="shared" si="26"/>
        <v>0</v>
      </c>
      <c r="BH161" s="403">
        <f t="shared" si="27"/>
        <v>0</v>
      </c>
      <c r="BI161" s="403">
        <f t="shared" si="28"/>
        <v>0</v>
      </c>
      <c r="BJ161" s="322" t="s">
        <v>23</v>
      </c>
      <c r="BK161" s="403">
        <f t="shared" si="29"/>
        <v>0</v>
      </c>
      <c r="BL161" s="322" t="s">
        <v>547</v>
      </c>
      <c r="BM161" s="322" t="s">
        <v>1117</v>
      </c>
    </row>
    <row r="162" spans="2:65" s="329" customFormat="1" ht="16.5" customHeight="1">
      <c r="B162" s="392"/>
      <c r="C162" s="393" t="s">
        <v>791</v>
      </c>
      <c r="D162" s="393" t="s">
        <v>543</v>
      </c>
      <c r="E162" s="394" t="s">
        <v>1118</v>
      </c>
      <c r="F162" s="395" t="s">
        <v>1119</v>
      </c>
      <c r="G162" s="396" t="s">
        <v>129</v>
      </c>
      <c r="H162" s="397">
        <v>1.6E-2</v>
      </c>
      <c r="I162" s="479"/>
      <c r="J162" s="398">
        <f t="shared" si="20"/>
        <v>0</v>
      </c>
      <c r="K162" s="395" t="s">
        <v>546</v>
      </c>
      <c r="L162" s="330"/>
      <c r="M162" s="399" t="s">
        <v>491</v>
      </c>
      <c r="N162" s="400" t="s">
        <v>508</v>
      </c>
      <c r="O162" s="401">
        <v>2.5750000000000002</v>
      </c>
      <c r="P162" s="401">
        <f t="shared" si="21"/>
        <v>4.1200000000000001E-2</v>
      </c>
      <c r="Q162" s="401">
        <v>0</v>
      </c>
      <c r="R162" s="401">
        <f t="shared" si="22"/>
        <v>0</v>
      </c>
      <c r="S162" s="401">
        <v>0</v>
      </c>
      <c r="T162" s="402">
        <f t="shared" si="23"/>
        <v>0</v>
      </c>
      <c r="AR162" s="322" t="s">
        <v>547</v>
      </c>
      <c r="AT162" s="322" t="s">
        <v>543</v>
      </c>
      <c r="AU162" s="322" t="s">
        <v>486</v>
      </c>
      <c r="AY162" s="322" t="s">
        <v>540</v>
      </c>
      <c r="BE162" s="403">
        <f t="shared" si="24"/>
        <v>0</v>
      </c>
      <c r="BF162" s="403">
        <f t="shared" si="25"/>
        <v>0</v>
      </c>
      <c r="BG162" s="403">
        <f t="shared" si="26"/>
        <v>0</v>
      </c>
      <c r="BH162" s="403">
        <f t="shared" si="27"/>
        <v>0</v>
      </c>
      <c r="BI162" s="403">
        <f t="shared" si="28"/>
        <v>0</v>
      </c>
      <c r="BJ162" s="322" t="s">
        <v>23</v>
      </c>
      <c r="BK162" s="403">
        <f t="shared" si="29"/>
        <v>0</v>
      </c>
      <c r="BL162" s="322" t="s">
        <v>547</v>
      </c>
      <c r="BM162" s="322" t="s">
        <v>1120</v>
      </c>
    </row>
    <row r="163" spans="2:65" s="329" customFormat="1" ht="16.5" customHeight="1">
      <c r="B163" s="392"/>
      <c r="C163" s="393" t="s">
        <v>795</v>
      </c>
      <c r="D163" s="393" t="s">
        <v>543</v>
      </c>
      <c r="E163" s="394" t="s">
        <v>1121</v>
      </c>
      <c r="F163" s="395" t="s">
        <v>1122</v>
      </c>
      <c r="G163" s="396" t="s">
        <v>129</v>
      </c>
      <c r="H163" s="397">
        <v>1.6E-2</v>
      </c>
      <c r="I163" s="479"/>
      <c r="J163" s="398">
        <f t="shared" si="20"/>
        <v>0</v>
      </c>
      <c r="K163" s="395" t="s">
        <v>546</v>
      </c>
      <c r="L163" s="330"/>
      <c r="M163" s="399" t="s">
        <v>491</v>
      </c>
      <c r="N163" s="400" t="s">
        <v>508</v>
      </c>
      <c r="O163" s="401">
        <v>1.752</v>
      </c>
      <c r="P163" s="401">
        <f t="shared" si="21"/>
        <v>2.8032000000000001E-2</v>
      </c>
      <c r="Q163" s="401">
        <v>0</v>
      </c>
      <c r="R163" s="401">
        <f t="shared" si="22"/>
        <v>0</v>
      </c>
      <c r="S163" s="401">
        <v>0</v>
      </c>
      <c r="T163" s="402">
        <f t="shared" si="23"/>
        <v>0</v>
      </c>
      <c r="AR163" s="322" t="s">
        <v>547</v>
      </c>
      <c r="AT163" s="322" t="s">
        <v>543</v>
      </c>
      <c r="AU163" s="322" t="s">
        <v>486</v>
      </c>
      <c r="AY163" s="322" t="s">
        <v>540</v>
      </c>
      <c r="BE163" s="403">
        <f t="shared" si="24"/>
        <v>0</v>
      </c>
      <c r="BF163" s="403">
        <f t="shared" si="25"/>
        <v>0</v>
      </c>
      <c r="BG163" s="403">
        <f t="shared" si="26"/>
        <v>0</v>
      </c>
      <c r="BH163" s="403">
        <f t="shared" si="27"/>
        <v>0</v>
      </c>
      <c r="BI163" s="403">
        <f t="shared" si="28"/>
        <v>0</v>
      </c>
      <c r="BJ163" s="322" t="s">
        <v>23</v>
      </c>
      <c r="BK163" s="403">
        <f t="shared" si="29"/>
        <v>0</v>
      </c>
      <c r="BL163" s="322" t="s">
        <v>547</v>
      </c>
      <c r="BM163" s="322" t="s">
        <v>1123</v>
      </c>
    </row>
    <row r="164" spans="2:65" s="329" customFormat="1" ht="16.5" customHeight="1">
      <c r="B164" s="392"/>
      <c r="C164" s="393" t="s">
        <v>799</v>
      </c>
      <c r="D164" s="393" t="s">
        <v>543</v>
      </c>
      <c r="E164" s="394" t="s">
        <v>1124</v>
      </c>
      <c r="F164" s="395" t="s">
        <v>1125</v>
      </c>
      <c r="G164" s="396" t="s">
        <v>129</v>
      </c>
      <c r="H164" s="397">
        <v>0.14399999999999999</v>
      </c>
      <c r="I164" s="479"/>
      <c r="J164" s="398">
        <f t="shared" si="20"/>
        <v>0</v>
      </c>
      <c r="K164" s="395" t="s">
        <v>546</v>
      </c>
      <c r="L164" s="330"/>
      <c r="M164" s="399" t="s">
        <v>491</v>
      </c>
      <c r="N164" s="400" t="s">
        <v>508</v>
      </c>
      <c r="O164" s="401">
        <v>6.0000000000000001E-3</v>
      </c>
      <c r="P164" s="401">
        <f t="shared" si="21"/>
        <v>8.6399999999999997E-4</v>
      </c>
      <c r="Q164" s="401">
        <v>0</v>
      </c>
      <c r="R164" s="401">
        <f t="shared" si="22"/>
        <v>0</v>
      </c>
      <c r="S164" s="401">
        <v>0</v>
      </c>
      <c r="T164" s="402">
        <f t="shared" si="23"/>
        <v>0</v>
      </c>
      <c r="AR164" s="322" t="s">
        <v>547</v>
      </c>
      <c r="AT164" s="322" t="s">
        <v>543</v>
      </c>
      <c r="AU164" s="322" t="s">
        <v>486</v>
      </c>
      <c r="AY164" s="322" t="s">
        <v>540</v>
      </c>
      <c r="BE164" s="403">
        <f t="shared" si="24"/>
        <v>0</v>
      </c>
      <c r="BF164" s="403">
        <f t="shared" si="25"/>
        <v>0</v>
      </c>
      <c r="BG164" s="403">
        <f t="shared" si="26"/>
        <v>0</v>
      </c>
      <c r="BH164" s="403">
        <f t="shared" si="27"/>
        <v>0</v>
      </c>
      <c r="BI164" s="403">
        <f t="shared" si="28"/>
        <v>0</v>
      </c>
      <c r="BJ164" s="322" t="s">
        <v>23</v>
      </c>
      <c r="BK164" s="403">
        <f t="shared" si="29"/>
        <v>0</v>
      </c>
      <c r="BL164" s="322" t="s">
        <v>547</v>
      </c>
      <c r="BM164" s="322" t="s">
        <v>1126</v>
      </c>
    </row>
    <row r="165" spans="2:65" s="414" customFormat="1">
      <c r="B165" s="413"/>
      <c r="D165" s="415" t="s">
        <v>1503</v>
      </c>
      <c r="F165" s="416" t="s">
        <v>1127</v>
      </c>
      <c r="H165" s="417">
        <v>0.14399999999999999</v>
      </c>
      <c r="L165" s="413"/>
      <c r="M165" s="418"/>
      <c r="N165" s="419"/>
      <c r="O165" s="419"/>
      <c r="P165" s="419"/>
      <c r="Q165" s="419"/>
      <c r="R165" s="419"/>
      <c r="S165" s="419"/>
      <c r="T165" s="420"/>
      <c r="AT165" s="421" t="s">
        <v>1503</v>
      </c>
      <c r="AU165" s="421" t="s">
        <v>486</v>
      </c>
      <c r="AV165" s="414" t="s">
        <v>486</v>
      </c>
      <c r="AW165" s="414" t="s">
        <v>489</v>
      </c>
      <c r="AX165" s="414" t="s">
        <v>23</v>
      </c>
      <c r="AY165" s="421" t="s">
        <v>540</v>
      </c>
    </row>
    <row r="166" spans="2:65" s="380" customFormat="1" ht="22.9" customHeight="1">
      <c r="B166" s="379"/>
      <c r="D166" s="381" t="s">
        <v>537</v>
      </c>
      <c r="E166" s="390" t="s">
        <v>1128</v>
      </c>
      <c r="F166" s="390" t="s">
        <v>1129</v>
      </c>
      <c r="J166" s="391">
        <f>BK166</f>
        <v>0</v>
      </c>
      <c r="L166" s="379"/>
      <c r="M166" s="384"/>
      <c r="N166" s="385"/>
      <c r="O166" s="385"/>
      <c r="P166" s="386">
        <f>SUM(P167:P198)</f>
        <v>68.128354000000016</v>
      </c>
      <c r="Q166" s="385"/>
      <c r="R166" s="386">
        <f>SUM(R167:R198)</f>
        <v>0.42197624999999994</v>
      </c>
      <c r="S166" s="385"/>
      <c r="T166" s="387">
        <f>SUM(T167:T198)</f>
        <v>0.52295000000000003</v>
      </c>
      <c r="AR166" s="381" t="s">
        <v>486</v>
      </c>
      <c r="AT166" s="388" t="s">
        <v>537</v>
      </c>
      <c r="AU166" s="388" t="s">
        <v>23</v>
      </c>
      <c r="AY166" s="381" t="s">
        <v>540</v>
      </c>
      <c r="BK166" s="389">
        <f>SUM(BK167:BK198)</f>
        <v>0</v>
      </c>
    </row>
    <row r="167" spans="2:65" s="329" customFormat="1" ht="16.5" customHeight="1">
      <c r="B167" s="392"/>
      <c r="C167" s="393" t="s">
        <v>803</v>
      </c>
      <c r="D167" s="393" t="s">
        <v>543</v>
      </c>
      <c r="E167" s="394" t="s">
        <v>1130</v>
      </c>
      <c r="F167" s="395" t="s">
        <v>1131</v>
      </c>
      <c r="G167" s="396" t="s">
        <v>1497</v>
      </c>
      <c r="H167" s="397">
        <v>6</v>
      </c>
      <c r="I167" s="479"/>
      <c r="J167" s="398">
        <f>ROUND(I167*H167,2)</f>
        <v>0</v>
      </c>
      <c r="K167" s="395" t="s">
        <v>546</v>
      </c>
      <c r="L167" s="330"/>
      <c r="M167" s="399" t="s">
        <v>491</v>
      </c>
      <c r="N167" s="400" t="s">
        <v>508</v>
      </c>
      <c r="O167" s="401">
        <v>0.26800000000000002</v>
      </c>
      <c r="P167" s="401">
        <f>O167*H167</f>
        <v>1.6080000000000001</v>
      </c>
      <c r="Q167" s="401">
        <v>0</v>
      </c>
      <c r="R167" s="401">
        <f>Q167*H167</f>
        <v>0</v>
      </c>
      <c r="S167" s="401">
        <v>0</v>
      </c>
      <c r="T167" s="402">
        <f>S167*H167</f>
        <v>0</v>
      </c>
      <c r="AR167" s="322" t="s">
        <v>547</v>
      </c>
      <c r="AT167" s="322" t="s">
        <v>543</v>
      </c>
      <c r="AU167" s="322" t="s">
        <v>486</v>
      </c>
      <c r="AY167" s="322" t="s">
        <v>540</v>
      </c>
      <c r="BE167" s="403">
        <f>IF(N167="základní",J167,0)</f>
        <v>0</v>
      </c>
      <c r="BF167" s="403">
        <f>IF(N167="snížená",J167,0)</f>
        <v>0</v>
      </c>
      <c r="BG167" s="403">
        <f>IF(N167="zákl. přenesená",J167,0)</f>
        <v>0</v>
      </c>
      <c r="BH167" s="403">
        <f>IF(N167="sníž. přenesená",J167,0)</f>
        <v>0</v>
      </c>
      <c r="BI167" s="403">
        <f>IF(N167="nulová",J167,0)</f>
        <v>0</v>
      </c>
      <c r="BJ167" s="322" t="s">
        <v>23</v>
      </c>
      <c r="BK167" s="403">
        <f>ROUND(I167*H167,2)</f>
        <v>0</v>
      </c>
      <c r="BL167" s="322" t="s">
        <v>547</v>
      </c>
      <c r="BM167" s="322" t="s">
        <v>1132</v>
      </c>
    </row>
    <row r="168" spans="2:65" s="329" customFormat="1" ht="16.5" customHeight="1">
      <c r="B168" s="392"/>
      <c r="C168" s="393" t="s">
        <v>1427</v>
      </c>
      <c r="D168" s="393" t="s">
        <v>543</v>
      </c>
      <c r="E168" s="394" t="s">
        <v>1133</v>
      </c>
      <c r="F168" s="395" t="s">
        <v>1134</v>
      </c>
      <c r="G168" s="396" t="s">
        <v>1497</v>
      </c>
      <c r="H168" s="397">
        <v>100</v>
      </c>
      <c r="I168" s="479"/>
      <c r="J168" s="398">
        <f>ROUND(I168*H168,2)</f>
        <v>0</v>
      </c>
      <c r="K168" s="395" t="s">
        <v>546</v>
      </c>
      <c r="L168" s="330"/>
      <c r="M168" s="399" t="s">
        <v>491</v>
      </c>
      <c r="N168" s="400" t="s">
        <v>508</v>
      </c>
      <c r="O168" s="401">
        <v>0.25800000000000001</v>
      </c>
      <c r="P168" s="401">
        <f>O168*H168</f>
        <v>25.8</v>
      </c>
      <c r="Q168" s="401">
        <v>6.9999999999999994E-5</v>
      </c>
      <c r="R168" s="401">
        <f>Q168*H168</f>
        <v>6.9999999999999993E-3</v>
      </c>
      <c r="S168" s="401">
        <v>0</v>
      </c>
      <c r="T168" s="402">
        <f>S168*H168</f>
        <v>0</v>
      </c>
      <c r="AR168" s="322" t="s">
        <v>547</v>
      </c>
      <c r="AT168" s="322" t="s">
        <v>543</v>
      </c>
      <c r="AU168" s="322" t="s">
        <v>486</v>
      </c>
      <c r="AY168" s="322" t="s">
        <v>540</v>
      </c>
      <c r="BE168" s="403">
        <f>IF(N168="základní",J168,0)</f>
        <v>0</v>
      </c>
      <c r="BF168" s="403">
        <f>IF(N168="snížená",J168,0)</f>
        <v>0</v>
      </c>
      <c r="BG168" s="403">
        <f>IF(N168="zákl. přenesená",J168,0)</f>
        <v>0</v>
      </c>
      <c r="BH168" s="403">
        <f>IF(N168="sníž. přenesená",J168,0)</f>
        <v>0</v>
      </c>
      <c r="BI168" s="403">
        <f>IF(N168="nulová",J168,0)</f>
        <v>0</v>
      </c>
      <c r="BJ168" s="322" t="s">
        <v>23</v>
      </c>
      <c r="BK168" s="403">
        <f>ROUND(I168*H168,2)</f>
        <v>0</v>
      </c>
      <c r="BL168" s="322" t="s">
        <v>547</v>
      </c>
      <c r="BM168" s="322" t="s">
        <v>1135</v>
      </c>
    </row>
    <row r="169" spans="2:65" s="329" customFormat="1" ht="16.5" customHeight="1">
      <c r="B169" s="392"/>
      <c r="C169" s="393" t="s">
        <v>1429</v>
      </c>
      <c r="D169" s="393" t="s">
        <v>543</v>
      </c>
      <c r="E169" s="394" t="s">
        <v>1136</v>
      </c>
      <c r="F169" s="395" t="s">
        <v>1137</v>
      </c>
      <c r="G169" s="396" t="s">
        <v>1497</v>
      </c>
      <c r="H169" s="397">
        <v>2</v>
      </c>
      <c r="I169" s="479"/>
      <c r="J169" s="398">
        <f>ROUND(I169*H169,2)</f>
        <v>0</v>
      </c>
      <c r="K169" s="395" t="s">
        <v>546</v>
      </c>
      <c r="L169" s="330"/>
      <c r="M169" s="399" t="s">
        <v>491</v>
      </c>
      <c r="N169" s="400" t="s">
        <v>508</v>
      </c>
      <c r="O169" s="401">
        <v>0.34</v>
      </c>
      <c r="P169" s="401">
        <f>O169*H169</f>
        <v>0.68</v>
      </c>
      <c r="Q169" s="401">
        <v>5.0000000000000002E-5</v>
      </c>
      <c r="R169" s="401">
        <f>Q169*H169</f>
        <v>1E-4</v>
      </c>
      <c r="S169" s="401">
        <v>0</v>
      </c>
      <c r="T169" s="402">
        <f>S169*H169</f>
        <v>0</v>
      </c>
      <c r="AR169" s="322" t="s">
        <v>547</v>
      </c>
      <c r="AT169" s="322" t="s">
        <v>543</v>
      </c>
      <c r="AU169" s="322" t="s">
        <v>486</v>
      </c>
      <c r="AY169" s="322" t="s">
        <v>540</v>
      </c>
      <c r="BE169" s="403">
        <f>IF(N169="základní",J169,0)</f>
        <v>0</v>
      </c>
      <c r="BF169" s="403">
        <f>IF(N169="snížená",J169,0)</f>
        <v>0</v>
      </c>
      <c r="BG169" s="403">
        <f>IF(N169="zákl. přenesená",J169,0)</f>
        <v>0</v>
      </c>
      <c r="BH169" s="403">
        <f>IF(N169="sníž. přenesená",J169,0)</f>
        <v>0</v>
      </c>
      <c r="BI169" s="403">
        <f>IF(N169="nulová",J169,0)</f>
        <v>0</v>
      </c>
      <c r="BJ169" s="322" t="s">
        <v>23</v>
      </c>
      <c r="BK169" s="403">
        <f>ROUND(I169*H169,2)</f>
        <v>0</v>
      </c>
      <c r="BL169" s="322" t="s">
        <v>547</v>
      </c>
      <c r="BM169" s="322" t="s">
        <v>1138</v>
      </c>
    </row>
    <row r="170" spans="2:65" s="329" customFormat="1" ht="16.5" customHeight="1">
      <c r="B170" s="392"/>
      <c r="C170" s="393" t="s">
        <v>1431</v>
      </c>
      <c r="D170" s="393" t="s">
        <v>543</v>
      </c>
      <c r="E170" s="394" t="s">
        <v>1139</v>
      </c>
      <c r="F170" s="395" t="s">
        <v>1140</v>
      </c>
      <c r="G170" s="396" t="s">
        <v>1517</v>
      </c>
      <c r="H170" s="397">
        <v>6.375</v>
      </c>
      <c r="I170" s="479"/>
      <c r="J170" s="398">
        <f>ROUND(I170*H170,2)</f>
        <v>0</v>
      </c>
      <c r="K170" s="395" t="s">
        <v>546</v>
      </c>
      <c r="L170" s="330"/>
      <c r="M170" s="399" t="s">
        <v>491</v>
      </c>
      <c r="N170" s="400" t="s">
        <v>508</v>
      </c>
      <c r="O170" s="401">
        <v>0.30499999999999999</v>
      </c>
      <c r="P170" s="401">
        <f>O170*H170</f>
        <v>1.944375</v>
      </c>
      <c r="Q170" s="401">
        <v>2.3630000000000002E-2</v>
      </c>
      <c r="R170" s="401">
        <f>Q170*H170</f>
        <v>0.15064125</v>
      </c>
      <c r="S170" s="401">
        <v>0</v>
      </c>
      <c r="T170" s="402">
        <f>S170*H170</f>
        <v>0</v>
      </c>
      <c r="AR170" s="322" t="s">
        <v>547</v>
      </c>
      <c r="AT170" s="322" t="s">
        <v>543</v>
      </c>
      <c r="AU170" s="322" t="s">
        <v>486</v>
      </c>
      <c r="AY170" s="322" t="s">
        <v>540</v>
      </c>
      <c r="BE170" s="403">
        <f>IF(N170="základní",J170,0)</f>
        <v>0</v>
      </c>
      <c r="BF170" s="403">
        <f>IF(N170="snížená",J170,0)</f>
        <v>0</v>
      </c>
      <c r="BG170" s="403">
        <f>IF(N170="zákl. přenesená",J170,0)</f>
        <v>0</v>
      </c>
      <c r="BH170" s="403">
        <f>IF(N170="sníž. přenesená",J170,0)</f>
        <v>0</v>
      </c>
      <c r="BI170" s="403">
        <f>IF(N170="nulová",J170,0)</f>
        <v>0</v>
      </c>
      <c r="BJ170" s="322" t="s">
        <v>23</v>
      </c>
      <c r="BK170" s="403">
        <f>ROUND(I170*H170,2)</f>
        <v>0</v>
      </c>
      <c r="BL170" s="322" t="s">
        <v>547</v>
      </c>
      <c r="BM170" s="322" t="s">
        <v>1141</v>
      </c>
    </row>
    <row r="171" spans="2:65" s="423" customFormat="1">
      <c r="B171" s="422"/>
      <c r="D171" s="415" t="s">
        <v>1503</v>
      </c>
      <c r="E171" s="424" t="s">
        <v>491</v>
      </c>
      <c r="F171" s="425" t="s">
        <v>1142</v>
      </c>
      <c r="H171" s="424" t="s">
        <v>491</v>
      </c>
      <c r="L171" s="422"/>
      <c r="M171" s="426"/>
      <c r="N171" s="427"/>
      <c r="O171" s="427"/>
      <c r="P171" s="427"/>
      <c r="Q171" s="427"/>
      <c r="R171" s="427"/>
      <c r="S171" s="427"/>
      <c r="T171" s="428"/>
      <c r="AT171" s="424" t="s">
        <v>1503</v>
      </c>
      <c r="AU171" s="424" t="s">
        <v>486</v>
      </c>
      <c r="AV171" s="423" t="s">
        <v>23</v>
      </c>
      <c r="AW171" s="423" t="s">
        <v>577</v>
      </c>
      <c r="AX171" s="423" t="s">
        <v>539</v>
      </c>
      <c r="AY171" s="424" t="s">
        <v>540</v>
      </c>
    </row>
    <row r="172" spans="2:65" s="414" customFormat="1">
      <c r="B172" s="413"/>
      <c r="D172" s="415" t="s">
        <v>1503</v>
      </c>
      <c r="E172" s="421" t="s">
        <v>491</v>
      </c>
      <c r="F172" s="416" t="s">
        <v>1143</v>
      </c>
      <c r="H172" s="417">
        <v>6.375</v>
      </c>
      <c r="L172" s="413"/>
      <c r="M172" s="418"/>
      <c r="N172" s="419"/>
      <c r="O172" s="419"/>
      <c r="P172" s="419"/>
      <c r="Q172" s="419"/>
      <c r="R172" s="419"/>
      <c r="S172" s="419"/>
      <c r="T172" s="420"/>
      <c r="AT172" s="421" t="s">
        <v>1503</v>
      </c>
      <c r="AU172" s="421" t="s">
        <v>486</v>
      </c>
      <c r="AV172" s="414" t="s">
        <v>486</v>
      </c>
      <c r="AW172" s="414" t="s">
        <v>577</v>
      </c>
      <c r="AX172" s="414" t="s">
        <v>23</v>
      </c>
      <c r="AY172" s="421" t="s">
        <v>540</v>
      </c>
    </row>
    <row r="173" spans="2:65" s="329" customFormat="1" ht="22.5" customHeight="1">
      <c r="B173" s="392"/>
      <c r="C173" s="404" t="s">
        <v>1433</v>
      </c>
      <c r="D173" s="404" t="s">
        <v>606</v>
      </c>
      <c r="E173" s="405" t="s">
        <v>1144</v>
      </c>
      <c r="F173" s="406" t="s">
        <v>1145</v>
      </c>
      <c r="G173" s="407" t="s">
        <v>1497</v>
      </c>
      <c r="H173" s="408">
        <v>17</v>
      </c>
      <c r="I173" s="480"/>
      <c r="J173" s="409">
        <f>ROUND(I173*H173,2)</f>
        <v>0</v>
      </c>
      <c r="K173" s="406" t="s">
        <v>491</v>
      </c>
      <c r="L173" s="410"/>
      <c r="M173" s="411" t="s">
        <v>491</v>
      </c>
      <c r="N173" s="412" t="s">
        <v>508</v>
      </c>
      <c r="O173" s="401">
        <v>0</v>
      </c>
      <c r="P173" s="401">
        <f>O173*H173</f>
        <v>0</v>
      </c>
      <c r="Q173" s="401">
        <v>0.01</v>
      </c>
      <c r="R173" s="401">
        <f>Q173*H173</f>
        <v>0.17</v>
      </c>
      <c r="S173" s="401">
        <v>0</v>
      </c>
      <c r="T173" s="402">
        <f>S173*H173</f>
        <v>0</v>
      </c>
      <c r="AR173" s="322" t="s">
        <v>609</v>
      </c>
      <c r="AT173" s="322" t="s">
        <v>606</v>
      </c>
      <c r="AU173" s="322" t="s">
        <v>486</v>
      </c>
      <c r="AY173" s="322" t="s">
        <v>540</v>
      </c>
      <c r="BE173" s="403">
        <f>IF(N173="základní",J173,0)</f>
        <v>0</v>
      </c>
      <c r="BF173" s="403">
        <f>IF(N173="snížená",J173,0)</f>
        <v>0</v>
      </c>
      <c r="BG173" s="403">
        <f>IF(N173="zákl. přenesená",J173,0)</f>
        <v>0</v>
      </c>
      <c r="BH173" s="403">
        <f>IF(N173="sníž. přenesená",J173,0)</f>
        <v>0</v>
      </c>
      <c r="BI173" s="403">
        <f>IF(N173="nulová",J173,0)</f>
        <v>0</v>
      </c>
      <c r="BJ173" s="322" t="s">
        <v>23</v>
      </c>
      <c r="BK173" s="403">
        <f>ROUND(I173*H173,2)</f>
        <v>0</v>
      </c>
      <c r="BL173" s="322" t="s">
        <v>547</v>
      </c>
      <c r="BM173" s="322" t="s">
        <v>1146</v>
      </c>
    </row>
    <row r="174" spans="2:65" s="329" customFormat="1" ht="16.5" customHeight="1">
      <c r="B174" s="392"/>
      <c r="C174" s="393" t="s">
        <v>819</v>
      </c>
      <c r="D174" s="393" t="s">
        <v>543</v>
      </c>
      <c r="E174" s="394" t="s">
        <v>1147</v>
      </c>
      <c r="F174" s="395" t="s">
        <v>1148</v>
      </c>
      <c r="G174" s="396" t="s">
        <v>1517</v>
      </c>
      <c r="H174" s="397">
        <v>21.5</v>
      </c>
      <c r="I174" s="479"/>
      <c r="J174" s="398">
        <f>ROUND(I174*H174,2)</f>
        <v>0</v>
      </c>
      <c r="K174" s="395" t="s">
        <v>546</v>
      </c>
      <c r="L174" s="330"/>
      <c r="M174" s="399" t="s">
        <v>491</v>
      </c>
      <c r="N174" s="400" t="s">
        <v>508</v>
      </c>
      <c r="O174" s="401">
        <v>8.2000000000000003E-2</v>
      </c>
      <c r="P174" s="401">
        <f>O174*H174</f>
        <v>1.7630000000000001</v>
      </c>
      <c r="Q174" s="401">
        <v>0</v>
      </c>
      <c r="R174" s="401">
        <f>Q174*H174</f>
        <v>0</v>
      </c>
      <c r="S174" s="401">
        <v>2.3800000000000002E-2</v>
      </c>
      <c r="T174" s="402">
        <f>S174*H174</f>
        <v>0.51170000000000004</v>
      </c>
      <c r="AR174" s="322" t="s">
        <v>547</v>
      </c>
      <c r="AT174" s="322" t="s">
        <v>543</v>
      </c>
      <c r="AU174" s="322" t="s">
        <v>486</v>
      </c>
      <c r="AY174" s="322" t="s">
        <v>540</v>
      </c>
      <c r="BE174" s="403">
        <f>IF(N174="základní",J174,0)</f>
        <v>0</v>
      </c>
      <c r="BF174" s="403">
        <f>IF(N174="snížená",J174,0)</f>
        <v>0</v>
      </c>
      <c r="BG174" s="403">
        <f>IF(N174="zákl. přenesená",J174,0)</f>
        <v>0</v>
      </c>
      <c r="BH174" s="403">
        <f>IF(N174="sníž. přenesená",J174,0)</f>
        <v>0</v>
      </c>
      <c r="BI174" s="403">
        <f>IF(N174="nulová",J174,0)</f>
        <v>0</v>
      </c>
      <c r="BJ174" s="322" t="s">
        <v>23</v>
      </c>
      <c r="BK174" s="403">
        <f>ROUND(I174*H174,2)</f>
        <v>0</v>
      </c>
      <c r="BL174" s="322" t="s">
        <v>547</v>
      </c>
      <c r="BM174" s="322" t="s">
        <v>1149</v>
      </c>
    </row>
    <row r="175" spans="2:65" s="423" customFormat="1">
      <c r="B175" s="422"/>
      <c r="D175" s="415" t="s">
        <v>1503</v>
      </c>
      <c r="E175" s="424" t="s">
        <v>491</v>
      </c>
      <c r="F175" s="425" t="s">
        <v>1150</v>
      </c>
      <c r="H175" s="424" t="s">
        <v>491</v>
      </c>
      <c r="L175" s="422"/>
      <c r="M175" s="426"/>
      <c r="N175" s="427"/>
      <c r="O175" s="427"/>
      <c r="P175" s="427"/>
      <c r="Q175" s="427"/>
      <c r="R175" s="427"/>
      <c r="S175" s="427"/>
      <c r="T175" s="428"/>
      <c r="AT175" s="424" t="s">
        <v>1503</v>
      </c>
      <c r="AU175" s="424" t="s">
        <v>486</v>
      </c>
      <c r="AV175" s="423" t="s">
        <v>23</v>
      </c>
      <c r="AW175" s="423" t="s">
        <v>577</v>
      </c>
      <c r="AX175" s="423" t="s">
        <v>539</v>
      </c>
      <c r="AY175" s="424" t="s">
        <v>540</v>
      </c>
    </row>
    <row r="176" spans="2:65" s="414" customFormat="1">
      <c r="B176" s="413"/>
      <c r="D176" s="415" t="s">
        <v>1503</v>
      </c>
      <c r="E176" s="421" t="s">
        <v>491</v>
      </c>
      <c r="F176" s="416" t="s">
        <v>1151</v>
      </c>
      <c r="H176" s="417">
        <v>21.5</v>
      </c>
      <c r="L176" s="413"/>
      <c r="M176" s="418"/>
      <c r="N176" s="419"/>
      <c r="O176" s="419"/>
      <c r="P176" s="419"/>
      <c r="Q176" s="419"/>
      <c r="R176" s="419"/>
      <c r="S176" s="419"/>
      <c r="T176" s="420"/>
      <c r="AT176" s="421" t="s">
        <v>1503</v>
      </c>
      <c r="AU176" s="421" t="s">
        <v>486</v>
      </c>
      <c r="AV176" s="414" t="s">
        <v>486</v>
      </c>
      <c r="AW176" s="414" t="s">
        <v>577</v>
      </c>
      <c r="AX176" s="414" t="s">
        <v>23</v>
      </c>
      <c r="AY176" s="421" t="s">
        <v>540</v>
      </c>
    </row>
    <row r="177" spans="2:65" s="329" customFormat="1" ht="16.5" customHeight="1">
      <c r="B177" s="392"/>
      <c r="C177" s="393" t="s">
        <v>823</v>
      </c>
      <c r="D177" s="393" t="s">
        <v>543</v>
      </c>
      <c r="E177" s="394" t="s">
        <v>1152</v>
      </c>
      <c r="F177" s="395" t="s">
        <v>1153</v>
      </c>
      <c r="G177" s="396" t="s">
        <v>1517</v>
      </c>
      <c r="H177" s="397">
        <v>21.5</v>
      </c>
      <c r="I177" s="479"/>
      <c r="J177" s="398">
        <f>ROUND(I177*H177,2)</f>
        <v>0</v>
      </c>
      <c r="K177" s="395" t="s">
        <v>546</v>
      </c>
      <c r="L177" s="330"/>
      <c r="M177" s="399" t="s">
        <v>491</v>
      </c>
      <c r="N177" s="400" t="s">
        <v>508</v>
      </c>
      <c r="O177" s="401">
        <v>0.14399999999999999</v>
      </c>
      <c r="P177" s="401">
        <f>O177*H177</f>
        <v>3.0959999999999996</v>
      </c>
      <c r="Q177" s="401">
        <v>0</v>
      </c>
      <c r="R177" s="401">
        <f>Q177*H177</f>
        <v>0</v>
      </c>
      <c r="S177" s="401">
        <v>0</v>
      </c>
      <c r="T177" s="402">
        <f>S177*H177</f>
        <v>0</v>
      </c>
      <c r="AR177" s="322" t="s">
        <v>547</v>
      </c>
      <c r="AT177" s="322" t="s">
        <v>543</v>
      </c>
      <c r="AU177" s="322" t="s">
        <v>486</v>
      </c>
      <c r="AY177" s="322" t="s">
        <v>540</v>
      </c>
      <c r="BE177" s="403">
        <f>IF(N177="základní",J177,0)</f>
        <v>0</v>
      </c>
      <c r="BF177" s="403">
        <f>IF(N177="snížená",J177,0)</f>
        <v>0</v>
      </c>
      <c r="BG177" s="403">
        <f>IF(N177="zákl. přenesená",J177,0)</f>
        <v>0</v>
      </c>
      <c r="BH177" s="403">
        <f>IF(N177="sníž. přenesená",J177,0)</f>
        <v>0</v>
      </c>
      <c r="BI177" s="403">
        <f>IF(N177="nulová",J177,0)</f>
        <v>0</v>
      </c>
      <c r="BJ177" s="322" t="s">
        <v>23</v>
      </c>
      <c r="BK177" s="403">
        <f>ROUND(I177*H177,2)</f>
        <v>0</v>
      </c>
      <c r="BL177" s="322" t="s">
        <v>547</v>
      </c>
      <c r="BM177" s="322" t="s">
        <v>1154</v>
      </c>
    </row>
    <row r="178" spans="2:65" s="423" customFormat="1">
      <c r="B178" s="422"/>
      <c r="D178" s="415" t="s">
        <v>1503</v>
      </c>
      <c r="E178" s="424" t="s">
        <v>491</v>
      </c>
      <c r="F178" s="425" t="s">
        <v>1155</v>
      </c>
      <c r="H178" s="424" t="s">
        <v>491</v>
      </c>
      <c r="L178" s="422"/>
      <c r="M178" s="426"/>
      <c r="N178" s="427"/>
      <c r="O178" s="427"/>
      <c r="P178" s="427"/>
      <c r="Q178" s="427"/>
      <c r="R178" s="427"/>
      <c r="S178" s="427"/>
      <c r="T178" s="428"/>
      <c r="AT178" s="424" t="s">
        <v>1503</v>
      </c>
      <c r="AU178" s="424" t="s">
        <v>486</v>
      </c>
      <c r="AV178" s="423" t="s">
        <v>23</v>
      </c>
      <c r="AW178" s="423" t="s">
        <v>577</v>
      </c>
      <c r="AX178" s="423" t="s">
        <v>539</v>
      </c>
      <c r="AY178" s="424" t="s">
        <v>540</v>
      </c>
    </row>
    <row r="179" spans="2:65" s="414" customFormat="1">
      <c r="B179" s="413"/>
      <c r="D179" s="415" t="s">
        <v>1503</v>
      </c>
      <c r="E179" s="421" t="s">
        <v>491</v>
      </c>
      <c r="F179" s="416" t="s">
        <v>1151</v>
      </c>
      <c r="H179" s="417">
        <v>21.5</v>
      </c>
      <c r="L179" s="413"/>
      <c r="M179" s="418"/>
      <c r="N179" s="419"/>
      <c r="O179" s="419"/>
      <c r="P179" s="419"/>
      <c r="Q179" s="419"/>
      <c r="R179" s="419"/>
      <c r="S179" s="419"/>
      <c r="T179" s="420"/>
      <c r="AT179" s="421" t="s">
        <v>1503</v>
      </c>
      <c r="AU179" s="421" t="s">
        <v>486</v>
      </c>
      <c r="AV179" s="414" t="s">
        <v>486</v>
      </c>
      <c r="AW179" s="414" t="s">
        <v>577</v>
      </c>
      <c r="AX179" s="414" t="s">
        <v>23</v>
      </c>
      <c r="AY179" s="421" t="s">
        <v>540</v>
      </c>
    </row>
    <row r="180" spans="2:65" s="329" customFormat="1" ht="16.5" customHeight="1">
      <c r="B180" s="392"/>
      <c r="C180" s="393" t="s">
        <v>827</v>
      </c>
      <c r="D180" s="393" t="s">
        <v>543</v>
      </c>
      <c r="E180" s="394" t="s">
        <v>1156</v>
      </c>
      <c r="F180" s="395" t="s">
        <v>1157</v>
      </c>
      <c r="G180" s="396" t="s">
        <v>1517</v>
      </c>
      <c r="H180" s="397">
        <v>27.875</v>
      </c>
      <c r="I180" s="479"/>
      <c r="J180" s="398">
        <f>ROUND(I180*H180,2)</f>
        <v>0</v>
      </c>
      <c r="K180" s="395" t="s">
        <v>546</v>
      </c>
      <c r="L180" s="330"/>
      <c r="M180" s="399" t="s">
        <v>491</v>
      </c>
      <c r="N180" s="400" t="s">
        <v>508</v>
      </c>
      <c r="O180" s="401">
        <v>0.13400000000000001</v>
      </c>
      <c r="P180" s="401">
        <f>O180*H180</f>
        <v>3.7352500000000002</v>
      </c>
      <c r="Q180" s="401">
        <v>0</v>
      </c>
      <c r="R180" s="401">
        <f>Q180*H180</f>
        <v>0</v>
      </c>
      <c r="S180" s="401">
        <v>0</v>
      </c>
      <c r="T180" s="402">
        <f>S180*H180</f>
        <v>0</v>
      </c>
      <c r="AR180" s="322" t="s">
        <v>547</v>
      </c>
      <c r="AT180" s="322" t="s">
        <v>543</v>
      </c>
      <c r="AU180" s="322" t="s">
        <v>486</v>
      </c>
      <c r="AY180" s="322" t="s">
        <v>540</v>
      </c>
      <c r="BE180" s="403">
        <f>IF(N180="základní",J180,0)</f>
        <v>0</v>
      </c>
      <c r="BF180" s="403">
        <f>IF(N180="snížená",J180,0)</f>
        <v>0</v>
      </c>
      <c r="BG180" s="403">
        <f>IF(N180="zákl. přenesená",J180,0)</f>
        <v>0</v>
      </c>
      <c r="BH180" s="403">
        <f>IF(N180="sníž. přenesená",J180,0)</f>
        <v>0</v>
      </c>
      <c r="BI180" s="403">
        <f>IF(N180="nulová",J180,0)</f>
        <v>0</v>
      </c>
      <c r="BJ180" s="322" t="s">
        <v>23</v>
      </c>
      <c r="BK180" s="403">
        <f>ROUND(I180*H180,2)</f>
        <v>0</v>
      </c>
      <c r="BL180" s="322" t="s">
        <v>547</v>
      </c>
      <c r="BM180" s="322" t="s">
        <v>1158</v>
      </c>
    </row>
    <row r="181" spans="2:65" s="414" customFormat="1">
      <c r="B181" s="413"/>
      <c r="D181" s="415" t="s">
        <v>1503</v>
      </c>
      <c r="E181" s="421" t="s">
        <v>491</v>
      </c>
      <c r="F181" s="416" t="s">
        <v>1159</v>
      </c>
      <c r="H181" s="417">
        <v>27.875</v>
      </c>
      <c r="L181" s="413"/>
      <c r="M181" s="418"/>
      <c r="N181" s="419"/>
      <c r="O181" s="419"/>
      <c r="P181" s="419"/>
      <c r="Q181" s="419"/>
      <c r="R181" s="419"/>
      <c r="S181" s="419"/>
      <c r="T181" s="420"/>
      <c r="AT181" s="421" t="s">
        <v>1503</v>
      </c>
      <c r="AU181" s="421" t="s">
        <v>486</v>
      </c>
      <c r="AV181" s="414" t="s">
        <v>486</v>
      </c>
      <c r="AW181" s="414" t="s">
        <v>577</v>
      </c>
      <c r="AX181" s="414" t="s">
        <v>23</v>
      </c>
      <c r="AY181" s="421" t="s">
        <v>540</v>
      </c>
    </row>
    <row r="182" spans="2:65" s="329" customFormat="1" ht="16.5" customHeight="1">
      <c r="B182" s="392"/>
      <c r="C182" s="393" t="s">
        <v>831</v>
      </c>
      <c r="D182" s="393" t="s">
        <v>543</v>
      </c>
      <c r="E182" s="394" t="s">
        <v>1160</v>
      </c>
      <c r="F182" s="395" t="s">
        <v>1161</v>
      </c>
      <c r="G182" s="396" t="s">
        <v>1497</v>
      </c>
      <c r="H182" s="397">
        <v>1</v>
      </c>
      <c r="I182" s="479"/>
      <c r="J182" s="398">
        <f t="shared" ref="J182:J197" si="30">ROUND(I182*H182,2)</f>
        <v>0</v>
      </c>
      <c r="K182" s="395" t="s">
        <v>546</v>
      </c>
      <c r="L182" s="330"/>
      <c r="M182" s="399" t="s">
        <v>491</v>
      </c>
      <c r="N182" s="400" t="s">
        <v>508</v>
      </c>
      <c r="O182" s="401">
        <v>0.61899999999999999</v>
      </c>
      <c r="P182" s="401">
        <f t="shared" ref="P182:P197" si="31">O182*H182</f>
        <v>0.61899999999999999</v>
      </c>
      <c r="Q182" s="401">
        <v>0</v>
      </c>
      <c r="R182" s="401">
        <f t="shared" ref="R182:R197" si="32">Q182*H182</f>
        <v>0</v>
      </c>
      <c r="S182" s="401">
        <v>0</v>
      </c>
      <c r="T182" s="402">
        <f t="shared" ref="T182:T197" si="33">S182*H182</f>
        <v>0</v>
      </c>
      <c r="AR182" s="322" t="s">
        <v>547</v>
      </c>
      <c r="AT182" s="322" t="s">
        <v>543</v>
      </c>
      <c r="AU182" s="322" t="s">
        <v>486</v>
      </c>
      <c r="AY182" s="322" t="s">
        <v>540</v>
      </c>
      <c r="BE182" s="403">
        <f t="shared" ref="BE182:BE197" si="34">IF(N182="základní",J182,0)</f>
        <v>0</v>
      </c>
      <c r="BF182" s="403">
        <f t="shared" ref="BF182:BF197" si="35">IF(N182="snížená",J182,0)</f>
        <v>0</v>
      </c>
      <c r="BG182" s="403">
        <f t="shared" ref="BG182:BG197" si="36">IF(N182="zákl. přenesená",J182,0)</f>
        <v>0</v>
      </c>
      <c r="BH182" s="403">
        <f t="shared" ref="BH182:BH197" si="37">IF(N182="sníž. přenesená",J182,0)</f>
        <v>0</v>
      </c>
      <c r="BI182" s="403">
        <f t="shared" ref="BI182:BI197" si="38">IF(N182="nulová",J182,0)</f>
        <v>0</v>
      </c>
      <c r="BJ182" s="322" t="s">
        <v>23</v>
      </c>
      <c r="BK182" s="403">
        <f t="shared" ref="BK182:BK197" si="39">ROUND(I182*H182,2)</f>
        <v>0</v>
      </c>
      <c r="BL182" s="322" t="s">
        <v>547</v>
      </c>
      <c r="BM182" s="322" t="s">
        <v>1162</v>
      </c>
    </row>
    <row r="183" spans="2:65" s="329" customFormat="1" ht="16.5" customHeight="1">
      <c r="B183" s="392"/>
      <c r="C183" s="404" t="s">
        <v>835</v>
      </c>
      <c r="D183" s="404" t="s">
        <v>606</v>
      </c>
      <c r="E183" s="405" t="s">
        <v>1163</v>
      </c>
      <c r="F183" s="406" t="s">
        <v>1164</v>
      </c>
      <c r="G183" s="407" t="s">
        <v>1497</v>
      </c>
      <c r="H183" s="408">
        <v>1</v>
      </c>
      <c r="I183" s="480"/>
      <c r="J183" s="409">
        <f t="shared" si="30"/>
        <v>0</v>
      </c>
      <c r="K183" s="406" t="s">
        <v>491</v>
      </c>
      <c r="L183" s="410"/>
      <c r="M183" s="411" t="s">
        <v>491</v>
      </c>
      <c r="N183" s="412" t="s">
        <v>508</v>
      </c>
      <c r="O183" s="401">
        <v>0</v>
      </c>
      <c r="P183" s="401">
        <f t="shared" si="31"/>
        <v>0</v>
      </c>
      <c r="Q183" s="401">
        <v>4.7399999999999998E-2</v>
      </c>
      <c r="R183" s="401">
        <f t="shared" si="32"/>
        <v>4.7399999999999998E-2</v>
      </c>
      <c r="S183" s="401">
        <v>0</v>
      </c>
      <c r="T183" s="402">
        <f t="shared" si="33"/>
        <v>0</v>
      </c>
      <c r="AR183" s="322" t="s">
        <v>609</v>
      </c>
      <c r="AT183" s="322" t="s">
        <v>606</v>
      </c>
      <c r="AU183" s="322" t="s">
        <v>486</v>
      </c>
      <c r="AY183" s="322" t="s">
        <v>540</v>
      </c>
      <c r="BE183" s="403">
        <f t="shared" si="34"/>
        <v>0</v>
      </c>
      <c r="BF183" s="403">
        <f t="shared" si="35"/>
        <v>0</v>
      </c>
      <c r="BG183" s="403">
        <f t="shared" si="36"/>
        <v>0</v>
      </c>
      <c r="BH183" s="403">
        <f t="shared" si="37"/>
        <v>0</v>
      </c>
      <c r="BI183" s="403">
        <f t="shared" si="38"/>
        <v>0</v>
      </c>
      <c r="BJ183" s="322" t="s">
        <v>23</v>
      </c>
      <c r="BK183" s="403">
        <f t="shared" si="39"/>
        <v>0</v>
      </c>
      <c r="BL183" s="322" t="s">
        <v>547</v>
      </c>
      <c r="BM183" s="322" t="s">
        <v>1165</v>
      </c>
    </row>
    <row r="184" spans="2:65" s="329" customFormat="1" ht="16.5" customHeight="1">
      <c r="B184" s="392"/>
      <c r="C184" s="393" t="s">
        <v>839</v>
      </c>
      <c r="D184" s="393" t="s">
        <v>543</v>
      </c>
      <c r="E184" s="394" t="s">
        <v>1166</v>
      </c>
      <c r="F184" s="395" t="s">
        <v>1167</v>
      </c>
      <c r="G184" s="396" t="s">
        <v>1497</v>
      </c>
      <c r="H184" s="397">
        <v>24</v>
      </c>
      <c r="I184" s="479"/>
      <c r="J184" s="398">
        <f t="shared" si="30"/>
        <v>0</v>
      </c>
      <c r="K184" s="395" t="s">
        <v>546</v>
      </c>
      <c r="L184" s="330"/>
      <c r="M184" s="399" t="s">
        <v>491</v>
      </c>
      <c r="N184" s="400" t="s">
        <v>508</v>
      </c>
      <c r="O184" s="401">
        <v>0.25700000000000001</v>
      </c>
      <c r="P184" s="401">
        <f t="shared" si="31"/>
        <v>6.1680000000000001</v>
      </c>
      <c r="Q184" s="401">
        <v>2.7E-4</v>
      </c>
      <c r="R184" s="401">
        <f t="shared" si="32"/>
        <v>6.4799999999999996E-3</v>
      </c>
      <c r="S184" s="401">
        <v>0</v>
      </c>
      <c r="T184" s="402">
        <f t="shared" si="33"/>
        <v>0</v>
      </c>
      <c r="AR184" s="322" t="s">
        <v>547</v>
      </c>
      <c r="AT184" s="322" t="s">
        <v>543</v>
      </c>
      <c r="AU184" s="322" t="s">
        <v>486</v>
      </c>
      <c r="AY184" s="322" t="s">
        <v>540</v>
      </c>
      <c r="BE184" s="403">
        <f t="shared" si="34"/>
        <v>0</v>
      </c>
      <c r="BF184" s="403">
        <f t="shared" si="35"/>
        <v>0</v>
      </c>
      <c r="BG184" s="403">
        <f t="shared" si="36"/>
        <v>0</v>
      </c>
      <c r="BH184" s="403">
        <f t="shared" si="37"/>
        <v>0</v>
      </c>
      <c r="BI184" s="403">
        <f t="shared" si="38"/>
        <v>0</v>
      </c>
      <c r="BJ184" s="322" t="s">
        <v>23</v>
      </c>
      <c r="BK184" s="403">
        <f t="shared" si="39"/>
        <v>0</v>
      </c>
      <c r="BL184" s="322" t="s">
        <v>547</v>
      </c>
      <c r="BM184" s="322" t="s">
        <v>1168</v>
      </c>
    </row>
    <row r="185" spans="2:65" s="329" customFormat="1" ht="16.5" customHeight="1">
      <c r="B185" s="392"/>
      <c r="C185" s="393" t="s">
        <v>843</v>
      </c>
      <c r="D185" s="393" t="s">
        <v>543</v>
      </c>
      <c r="E185" s="394" t="s">
        <v>1169</v>
      </c>
      <c r="F185" s="395" t="s">
        <v>1170</v>
      </c>
      <c r="G185" s="396" t="s">
        <v>1517</v>
      </c>
      <c r="H185" s="397">
        <v>28</v>
      </c>
      <c r="I185" s="479"/>
      <c r="J185" s="398">
        <f t="shared" si="30"/>
        <v>0</v>
      </c>
      <c r="K185" s="395" t="s">
        <v>546</v>
      </c>
      <c r="L185" s="330"/>
      <c r="M185" s="399" t="s">
        <v>491</v>
      </c>
      <c r="N185" s="400" t="s">
        <v>508</v>
      </c>
      <c r="O185" s="401">
        <v>0.13400000000000001</v>
      </c>
      <c r="P185" s="401">
        <f t="shared" si="31"/>
        <v>3.7520000000000002</v>
      </c>
      <c r="Q185" s="401">
        <v>0</v>
      </c>
      <c r="R185" s="401">
        <f t="shared" si="32"/>
        <v>0</v>
      </c>
      <c r="S185" s="401">
        <v>0</v>
      </c>
      <c r="T185" s="402">
        <f t="shared" si="33"/>
        <v>0</v>
      </c>
      <c r="AR185" s="322" t="s">
        <v>547</v>
      </c>
      <c r="AT185" s="322" t="s">
        <v>543</v>
      </c>
      <c r="AU185" s="322" t="s">
        <v>486</v>
      </c>
      <c r="AY185" s="322" t="s">
        <v>540</v>
      </c>
      <c r="BE185" s="403">
        <f t="shared" si="34"/>
        <v>0</v>
      </c>
      <c r="BF185" s="403">
        <f t="shared" si="35"/>
        <v>0</v>
      </c>
      <c r="BG185" s="403">
        <f t="shared" si="36"/>
        <v>0</v>
      </c>
      <c r="BH185" s="403">
        <f t="shared" si="37"/>
        <v>0</v>
      </c>
      <c r="BI185" s="403">
        <f t="shared" si="38"/>
        <v>0</v>
      </c>
      <c r="BJ185" s="322" t="s">
        <v>23</v>
      </c>
      <c r="BK185" s="403">
        <f t="shared" si="39"/>
        <v>0</v>
      </c>
      <c r="BL185" s="322" t="s">
        <v>547</v>
      </c>
      <c r="BM185" s="322" t="s">
        <v>1171</v>
      </c>
    </row>
    <row r="186" spans="2:65" s="329" customFormat="1" ht="16.5" customHeight="1">
      <c r="B186" s="392"/>
      <c r="C186" s="393" t="s">
        <v>847</v>
      </c>
      <c r="D186" s="393" t="s">
        <v>543</v>
      </c>
      <c r="E186" s="394" t="s">
        <v>1172</v>
      </c>
      <c r="F186" s="395" t="s">
        <v>1173</v>
      </c>
      <c r="G186" s="396" t="s">
        <v>1517</v>
      </c>
      <c r="H186" s="397">
        <v>28</v>
      </c>
      <c r="I186" s="479"/>
      <c r="J186" s="398">
        <f t="shared" si="30"/>
        <v>0</v>
      </c>
      <c r="K186" s="395" t="s">
        <v>546</v>
      </c>
      <c r="L186" s="330"/>
      <c r="M186" s="399" t="s">
        <v>491</v>
      </c>
      <c r="N186" s="400" t="s">
        <v>508</v>
      </c>
      <c r="O186" s="401">
        <v>3.1E-2</v>
      </c>
      <c r="P186" s="401">
        <f t="shared" si="31"/>
        <v>0.86799999999999999</v>
      </c>
      <c r="Q186" s="401">
        <v>0</v>
      </c>
      <c r="R186" s="401">
        <f t="shared" si="32"/>
        <v>0</v>
      </c>
      <c r="S186" s="401">
        <v>0</v>
      </c>
      <c r="T186" s="402">
        <f t="shared" si="33"/>
        <v>0</v>
      </c>
      <c r="AR186" s="322" t="s">
        <v>547</v>
      </c>
      <c r="AT186" s="322" t="s">
        <v>543</v>
      </c>
      <c r="AU186" s="322" t="s">
        <v>486</v>
      </c>
      <c r="AY186" s="322" t="s">
        <v>540</v>
      </c>
      <c r="BE186" s="403">
        <f t="shared" si="34"/>
        <v>0</v>
      </c>
      <c r="BF186" s="403">
        <f t="shared" si="35"/>
        <v>0</v>
      </c>
      <c r="BG186" s="403">
        <f t="shared" si="36"/>
        <v>0</v>
      </c>
      <c r="BH186" s="403">
        <f t="shared" si="37"/>
        <v>0</v>
      </c>
      <c r="BI186" s="403">
        <f t="shared" si="38"/>
        <v>0</v>
      </c>
      <c r="BJ186" s="322" t="s">
        <v>23</v>
      </c>
      <c r="BK186" s="403">
        <f t="shared" si="39"/>
        <v>0</v>
      </c>
      <c r="BL186" s="322" t="s">
        <v>547</v>
      </c>
      <c r="BM186" s="322" t="s">
        <v>1174</v>
      </c>
    </row>
    <row r="187" spans="2:65" s="329" customFormat="1" ht="16.5" customHeight="1">
      <c r="B187" s="392"/>
      <c r="C187" s="393" t="s">
        <v>851</v>
      </c>
      <c r="D187" s="393" t="s">
        <v>543</v>
      </c>
      <c r="E187" s="394" t="s">
        <v>1175</v>
      </c>
      <c r="F187" s="395" t="s">
        <v>1176</v>
      </c>
      <c r="G187" s="396" t="s">
        <v>1497</v>
      </c>
      <c r="H187" s="397">
        <v>7</v>
      </c>
      <c r="I187" s="479"/>
      <c r="J187" s="398">
        <f t="shared" si="30"/>
        <v>0</v>
      </c>
      <c r="K187" s="395" t="s">
        <v>546</v>
      </c>
      <c r="L187" s="330"/>
      <c r="M187" s="399" t="s">
        <v>491</v>
      </c>
      <c r="N187" s="400" t="s">
        <v>508</v>
      </c>
      <c r="O187" s="401">
        <v>6.2E-2</v>
      </c>
      <c r="P187" s="401">
        <f t="shared" si="31"/>
        <v>0.434</v>
      </c>
      <c r="Q187" s="401">
        <v>0</v>
      </c>
      <c r="R187" s="401">
        <f t="shared" si="32"/>
        <v>0</v>
      </c>
      <c r="S187" s="401">
        <v>0</v>
      </c>
      <c r="T187" s="402">
        <f t="shared" si="33"/>
        <v>0</v>
      </c>
      <c r="AR187" s="322" t="s">
        <v>547</v>
      </c>
      <c r="AT187" s="322" t="s">
        <v>543</v>
      </c>
      <c r="AU187" s="322" t="s">
        <v>486</v>
      </c>
      <c r="AY187" s="322" t="s">
        <v>540</v>
      </c>
      <c r="BE187" s="403">
        <f t="shared" si="34"/>
        <v>0</v>
      </c>
      <c r="BF187" s="403">
        <f t="shared" si="35"/>
        <v>0</v>
      </c>
      <c r="BG187" s="403">
        <f t="shared" si="36"/>
        <v>0</v>
      </c>
      <c r="BH187" s="403">
        <f t="shared" si="37"/>
        <v>0</v>
      </c>
      <c r="BI187" s="403">
        <f t="shared" si="38"/>
        <v>0</v>
      </c>
      <c r="BJ187" s="322" t="s">
        <v>23</v>
      </c>
      <c r="BK187" s="403">
        <f t="shared" si="39"/>
        <v>0</v>
      </c>
      <c r="BL187" s="322" t="s">
        <v>547</v>
      </c>
      <c r="BM187" s="322" t="s">
        <v>1177</v>
      </c>
    </row>
    <row r="188" spans="2:65" s="329" customFormat="1" ht="16.5" customHeight="1">
      <c r="B188" s="392"/>
      <c r="C188" s="393" t="s">
        <v>855</v>
      </c>
      <c r="D188" s="393" t="s">
        <v>543</v>
      </c>
      <c r="E188" s="394" t="s">
        <v>1178</v>
      </c>
      <c r="F188" s="395" t="s">
        <v>1179</v>
      </c>
      <c r="G188" s="396" t="s">
        <v>1517</v>
      </c>
      <c r="H188" s="397">
        <v>28</v>
      </c>
      <c r="I188" s="479"/>
      <c r="J188" s="398">
        <f t="shared" si="30"/>
        <v>0</v>
      </c>
      <c r="K188" s="395" t="s">
        <v>546</v>
      </c>
      <c r="L188" s="330"/>
      <c r="M188" s="399" t="s">
        <v>491</v>
      </c>
      <c r="N188" s="400" t="s">
        <v>508</v>
      </c>
      <c r="O188" s="401">
        <v>3.1E-2</v>
      </c>
      <c r="P188" s="401">
        <f t="shared" si="31"/>
        <v>0.86799999999999999</v>
      </c>
      <c r="Q188" s="401">
        <v>0</v>
      </c>
      <c r="R188" s="401">
        <f t="shared" si="32"/>
        <v>0</v>
      </c>
      <c r="S188" s="401">
        <v>0</v>
      </c>
      <c r="T188" s="402">
        <f t="shared" si="33"/>
        <v>0</v>
      </c>
      <c r="AR188" s="322" t="s">
        <v>547</v>
      </c>
      <c r="AT188" s="322" t="s">
        <v>543</v>
      </c>
      <c r="AU188" s="322" t="s">
        <v>486</v>
      </c>
      <c r="AY188" s="322" t="s">
        <v>540</v>
      </c>
      <c r="BE188" s="403">
        <f t="shared" si="34"/>
        <v>0</v>
      </c>
      <c r="BF188" s="403">
        <f t="shared" si="35"/>
        <v>0</v>
      </c>
      <c r="BG188" s="403">
        <f t="shared" si="36"/>
        <v>0</v>
      </c>
      <c r="BH188" s="403">
        <f t="shared" si="37"/>
        <v>0</v>
      </c>
      <c r="BI188" s="403">
        <f t="shared" si="38"/>
        <v>0</v>
      </c>
      <c r="BJ188" s="322" t="s">
        <v>23</v>
      </c>
      <c r="BK188" s="403">
        <f t="shared" si="39"/>
        <v>0</v>
      </c>
      <c r="BL188" s="322" t="s">
        <v>547</v>
      </c>
      <c r="BM188" s="322" t="s">
        <v>1180</v>
      </c>
    </row>
    <row r="189" spans="2:65" s="329" customFormat="1" ht="16.5" customHeight="1">
      <c r="B189" s="392"/>
      <c r="C189" s="393" t="s">
        <v>859</v>
      </c>
      <c r="D189" s="393" t="s">
        <v>543</v>
      </c>
      <c r="E189" s="394" t="s">
        <v>1181</v>
      </c>
      <c r="F189" s="395" t="s">
        <v>1182</v>
      </c>
      <c r="G189" s="396" t="s">
        <v>1517</v>
      </c>
      <c r="H189" s="397">
        <v>21.5</v>
      </c>
      <c r="I189" s="479"/>
      <c r="J189" s="398">
        <f t="shared" si="30"/>
        <v>0</v>
      </c>
      <c r="K189" s="395" t="s">
        <v>546</v>
      </c>
      <c r="L189" s="330"/>
      <c r="M189" s="399" t="s">
        <v>491</v>
      </c>
      <c r="N189" s="400" t="s">
        <v>508</v>
      </c>
      <c r="O189" s="401">
        <v>0.44500000000000001</v>
      </c>
      <c r="P189" s="401">
        <f t="shared" si="31"/>
        <v>9.5675000000000008</v>
      </c>
      <c r="Q189" s="401">
        <v>1.8699999999999999E-3</v>
      </c>
      <c r="R189" s="401">
        <f t="shared" si="32"/>
        <v>4.0204999999999998E-2</v>
      </c>
      <c r="S189" s="401">
        <v>0</v>
      </c>
      <c r="T189" s="402">
        <f t="shared" si="33"/>
        <v>0</v>
      </c>
      <c r="AR189" s="322" t="s">
        <v>547</v>
      </c>
      <c r="AT189" s="322" t="s">
        <v>543</v>
      </c>
      <c r="AU189" s="322" t="s">
        <v>486</v>
      </c>
      <c r="AY189" s="322" t="s">
        <v>540</v>
      </c>
      <c r="BE189" s="403">
        <f t="shared" si="34"/>
        <v>0</v>
      </c>
      <c r="BF189" s="403">
        <f t="shared" si="35"/>
        <v>0</v>
      </c>
      <c r="BG189" s="403">
        <f t="shared" si="36"/>
        <v>0</v>
      </c>
      <c r="BH189" s="403">
        <f t="shared" si="37"/>
        <v>0</v>
      </c>
      <c r="BI189" s="403">
        <f t="shared" si="38"/>
        <v>0</v>
      </c>
      <c r="BJ189" s="322" t="s">
        <v>23</v>
      </c>
      <c r="BK189" s="403">
        <f t="shared" si="39"/>
        <v>0</v>
      </c>
      <c r="BL189" s="322" t="s">
        <v>547</v>
      </c>
      <c r="BM189" s="322" t="s">
        <v>1183</v>
      </c>
    </row>
    <row r="190" spans="2:65" s="329" customFormat="1" ht="16.5" customHeight="1">
      <c r="B190" s="392"/>
      <c r="C190" s="393" t="s">
        <v>863</v>
      </c>
      <c r="D190" s="393" t="s">
        <v>543</v>
      </c>
      <c r="E190" s="394" t="s">
        <v>1184</v>
      </c>
      <c r="F190" s="395" t="s">
        <v>1185</v>
      </c>
      <c r="G190" s="396" t="s">
        <v>1517</v>
      </c>
      <c r="H190" s="397">
        <v>21.5</v>
      </c>
      <c r="I190" s="479"/>
      <c r="J190" s="398">
        <f t="shared" si="30"/>
        <v>0</v>
      </c>
      <c r="K190" s="395" t="s">
        <v>546</v>
      </c>
      <c r="L190" s="330"/>
      <c r="M190" s="399" t="s">
        <v>491</v>
      </c>
      <c r="N190" s="400" t="s">
        <v>508</v>
      </c>
      <c r="O190" s="401">
        <v>6.2E-2</v>
      </c>
      <c r="P190" s="401">
        <f t="shared" si="31"/>
        <v>1.333</v>
      </c>
      <c r="Q190" s="401">
        <v>0</v>
      </c>
      <c r="R190" s="401">
        <f t="shared" si="32"/>
        <v>0</v>
      </c>
      <c r="S190" s="401">
        <v>0</v>
      </c>
      <c r="T190" s="402">
        <f t="shared" si="33"/>
        <v>0</v>
      </c>
      <c r="AR190" s="322" t="s">
        <v>547</v>
      </c>
      <c r="AT190" s="322" t="s">
        <v>543</v>
      </c>
      <c r="AU190" s="322" t="s">
        <v>486</v>
      </c>
      <c r="AY190" s="322" t="s">
        <v>540</v>
      </c>
      <c r="BE190" s="403">
        <f t="shared" si="34"/>
        <v>0</v>
      </c>
      <c r="BF190" s="403">
        <f t="shared" si="35"/>
        <v>0</v>
      </c>
      <c r="BG190" s="403">
        <f t="shared" si="36"/>
        <v>0</v>
      </c>
      <c r="BH190" s="403">
        <f t="shared" si="37"/>
        <v>0</v>
      </c>
      <c r="BI190" s="403">
        <f t="shared" si="38"/>
        <v>0</v>
      </c>
      <c r="BJ190" s="322" t="s">
        <v>23</v>
      </c>
      <c r="BK190" s="403">
        <f t="shared" si="39"/>
        <v>0</v>
      </c>
      <c r="BL190" s="322" t="s">
        <v>547</v>
      </c>
      <c r="BM190" s="322" t="s">
        <v>1186</v>
      </c>
    </row>
    <row r="191" spans="2:65" s="329" customFormat="1" ht="16.5" customHeight="1">
      <c r="B191" s="392"/>
      <c r="C191" s="393" t="s">
        <v>867</v>
      </c>
      <c r="D191" s="393" t="s">
        <v>543</v>
      </c>
      <c r="E191" s="394" t="s">
        <v>1187</v>
      </c>
      <c r="F191" s="395" t="s">
        <v>1188</v>
      </c>
      <c r="G191" s="396" t="s">
        <v>1497</v>
      </c>
      <c r="H191" s="397">
        <v>15</v>
      </c>
      <c r="I191" s="479"/>
      <c r="J191" s="398">
        <f t="shared" si="30"/>
        <v>0</v>
      </c>
      <c r="K191" s="395" t="s">
        <v>546</v>
      </c>
      <c r="L191" s="330"/>
      <c r="M191" s="399" t="s">
        <v>491</v>
      </c>
      <c r="N191" s="400" t="s">
        <v>508</v>
      </c>
      <c r="O191" s="401">
        <v>2.9000000000000001E-2</v>
      </c>
      <c r="P191" s="401">
        <f t="shared" si="31"/>
        <v>0.435</v>
      </c>
      <c r="Q191" s="401">
        <v>1.0000000000000001E-5</v>
      </c>
      <c r="R191" s="401">
        <f t="shared" si="32"/>
        <v>1.5000000000000001E-4</v>
      </c>
      <c r="S191" s="401">
        <v>7.5000000000000002E-4</v>
      </c>
      <c r="T191" s="402">
        <f t="shared" si="33"/>
        <v>1.125E-2</v>
      </c>
      <c r="AR191" s="322" t="s">
        <v>547</v>
      </c>
      <c r="AT191" s="322" t="s">
        <v>543</v>
      </c>
      <c r="AU191" s="322" t="s">
        <v>486</v>
      </c>
      <c r="AY191" s="322" t="s">
        <v>540</v>
      </c>
      <c r="BE191" s="403">
        <f t="shared" si="34"/>
        <v>0</v>
      </c>
      <c r="BF191" s="403">
        <f t="shared" si="35"/>
        <v>0</v>
      </c>
      <c r="BG191" s="403">
        <f t="shared" si="36"/>
        <v>0</v>
      </c>
      <c r="BH191" s="403">
        <f t="shared" si="37"/>
        <v>0</v>
      </c>
      <c r="BI191" s="403">
        <f t="shared" si="38"/>
        <v>0</v>
      </c>
      <c r="BJ191" s="322" t="s">
        <v>23</v>
      </c>
      <c r="BK191" s="403">
        <f t="shared" si="39"/>
        <v>0</v>
      </c>
      <c r="BL191" s="322" t="s">
        <v>547</v>
      </c>
      <c r="BM191" s="322" t="s">
        <v>1189</v>
      </c>
    </row>
    <row r="192" spans="2:65" s="329" customFormat="1" ht="16.5" customHeight="1">
      <c r="B192" s="392"/>
      <c r="C192" s="393" t="s">
        <v>871</v>
      </c>
      <c r="D192" s="393" t="s">
        <v>543</v>
      </c>
      <c r="E192" s="394" t="s">
        <v>1190</v>
      </c>
      <c r="F192" s="395" t="s">
        <v>1191</v>
      </c>
      <c r="G192" s="396" t="s">
        <v>1517</v>
      </c>
      <c r="H192" s="397">
        <v>22</v>
      </c>
      <c r="I192" s="479"/>
      <c r="J192" s="398">
        <f t="shared" si="30"/>
        <v>0</v>
      </c>
      <c r="K192" s="395" t="s">
        <v>546</v>
      </c>
      <c r="L192" s="330"/>
      <c r="M192" s="399" t="s">
        <v>491</v>
      </c>
      <c r="N192" s="400" t="s">
        <v>508</v>
      </c>
      <c r="O192" s="401">
        <v>5.1999999999999998E-2</v>
      </c>
      <c r="P192" s="401">
        <f t="shared" si="31"/>
        <v>1.1439999999999999</v>
      </c>
      <c r="Q192" s="401">
        <v>0</v>
      </c>
      <c r="R192" s="401">
        <f t="shared" si="32"/>
        <v>0</v>
      </c>
      <c r="S192" s="401">
        <v>0</v>
      </c>
      <c r="T192" s="402">
        <f t="shared" si="33"/>
        <v>0</v>
      </c>
      <c r="AR192" s="322" t="s">
        <v>547</v>
      </c>
      <c r="AT192" s="322" t="s">
        <v>543</v>
      </c>
      <c r="AU192" s="322" t="s">
        <v>486</v>
      </c>
      <c r="AY192" s="322" t="s">
        <v>540</v>
      </c>
      <c r="BE192" s="403">
        <f t="shared" si="34"/>
        <v>0</v>
      </c>
      <c r="BF192" s="403">
        <f t="shared" si="35"/>
        <v>0</v>
      </c>
      <c r="BG192" s="403">
        <f t="shared" si="36"/>
        <v>0</v>
      </c>
      <c r="BH192" s="403">
        <f t="shared" si="37"/>
        <v>0</v>
      </c>
      <c r="BI192" s="403">
        <f t="shared" si="38"/>
        <v>0</v>
      </c>
      <c r="BJ192" s="322" t="s">
        <v>23</v>
      </c>
      <c r="BK192" s="403">
        <f t="shared" si="39"/>
        <v>0</v>
      </c>
      <c r="BL192" s="322" t="s">
        <v>547</v>
      </c>
      <c r="BM192" s="322" t="s">
        <v>1192</v>
      </c>
    </row>
    <row r="193" spans="2:65" s="329" customFormat="1" ht="16.5" customHeight="1">
      <c r="B193" s="392"/>
      <c r="C193" s="393" t="s">
        <v>875</v>
      </c>
      <c r="D193" s="393" t="s">
        <v>543</v>
      </c>
      <c r="E193" s="394" t="s">
        <v>1193</v>
      </c>
      <c r="F193" s="395" t="s">
        <v>1194</v>
      </c>
      <c r="G193" s="396" t="s">
        <v>129</v>
      </c>
      <c r="H193" s="397">
        <v>0.52300000000000002</v>
      </c>
      <c r="I193" s="479"/>
      <c r="J193" s="398">
        <f t="shared" si="30"/>
        <v>0</v>
      </c>
      <c r="K193" s="395" t="s">
        <v>546</v>
      </c>
      <c r="L193" s="330"/>
      <c r="M193" s="399" t="s">
        <v>491</v>
      </c>
      <c r="N193" s="400" t="s">
        <v>508</v>
      </c>
      <c r="O193" s="401">
        <v>3.7349999999999999</v>
      </c>
      <c r="P193" s="401">
        <f t="shared" si="31"/>
        <v>1.9534050000000001</v>
      </c>
      <c r="Q193" s="401">
        <v>0</v>
      </c>
      <c r="R193" s="401">
        <f t="shared" si="32"/>
        <v>0</v>
      </c>
      <c r="S193" s="401">
        <v>0</v>
      </c>
      <c r="T193" s="402">
        <f t="shared" si="33"/>
        <v>0</v>
      </c>
      <c r="AR193" s="322" t="s">
        <v>547</v>
      </c>
      <c r="AT193" s="322" t="s">
        <v>543</v>
      </c>
      <c r="AU193" s="322" t="s">
        <v>486</v>
      </c>
      <c r="AY193" s="322" t="s">
        <v>540</v>
      </c>
      <c r="BE193" s="403">
        <f t="shared" si="34"/>
        <v>0</v>
      </c>
      <c r="BF193" s="403">
        <f t="shared" si="35"/>
        <v>0</v>
      </c>
      <c r="BG193" s="403">
        <f t="shared" si="36"/>
        <v>0</v>
      </c>
      <c r="BH193" s="403">
        <f t="shared" si="37"/>
        <v>0</v>
      </c>
      <c r="BI193" s="403">
        <f t="shared" si="38"/>
        <v>0</v>
      </c>
      <c r="BJ193" s="322" t="s">
        <v>23</v>
      </c>
      <c r="BK193" s="403">
        <f t="shared" si="39"/>
        <v>0</v>
      </c>
      <c r="BL193" s="322" t="s">
        <v>547</v>
      </c>
      <c r="BM193" s="322" t="s">
        <v>1195</v>
      </c>
    </row>
    <row r="194" spans="2:65" s="329" customFormat="1" ht="16.5" customHeight="1">
      <c r="B194" s="392"/>
      <c r="C194" s="393" t="s">
        <v>879</v>
      </c>
      <c r="D194" s="393" t="s">
        <v>543</v>
      </c>
      <c r="E194" s="394" t="s">
        <v>1196</v>
      </c>
      <c r="F194" s="395" t="s">
        <v>1197</v>
      </c>
      <c r="G194" s="396" t="s">
        <v>129</v>
      </c>
      <c r="H194" s="397">
        <v>0.42199999999999999</v>
      </c>
      <c r="I194" s="479"/>
      <c r="J194" s="398">
        <f t="shared" si="30"/>
        <v>0</v>
      </c>
      <c r="K194" s="395" t="s">
        <v>546</v>
      </c>
      <c r="L194" s="330"/>
      <c r="M194" s="399" t="s">
        <v>491</v>
      </c>
      <c r="N194" s="400" t="s">
        <v>508</v>
      </c>
      <c r="O194" s="401">
        <v>3.0750000000000002</v>
      </c>
      <c r="P194" s="401">
        <f t="shared" si="31"/>
        <v>1.29765</v>
      </c>
      <c r="Q194" s="401">
        <v>0</v>
      </c>
      <c r="R194" s="401">
        <f t="shared" si="32"/>
        <v>0</v>
      </c>
      <c r="S194" s="401">
        <v>0</v>
      </c>
      <c r="T194" s="402">
        <f t="shared" si="33"/>
        <v>0</v>
      </c>
      <c r="AR194" s="322" t="s">
        <v>547</v>
      </c>
      <c r="AT194" s="322" t="s">
        <v>543</v>
      </c>
      <c r="AU194" s="322" t="s">
        <v>486</v>
      </c>
      <c r="AY194" s="322" t="s">
        <v>540</v>
      </c>
      <c r="BE194" s="403">
        <f t="shared" si="34"/>
        <v>0</v>
      </c>
      <c r="BF194" s="403">
        <f t="shared" si="35"/>
        <v>0</v>
      </c>
      <c r="BG194" s="403">
        <f t="shared" si="36"/>
        <v>0</v>
      </c>
      <c r="BH194" s="403">
        <f t="shared" si="37"/>
        <v>0</v>
      </c>
      <c r="BI194" s="403">
        <f t="shared" si="38"/>
        <v>0</v>
      </c>
      <c r="BJ194" s="322" t="s">
        <v>23</v>
      </c>
      <c r="BK194" s="403">
        <f t="shared" si="39"/>
        <v>0</v>
      </c>
      <c r="BL194" s="322" t="s">
        <v>547</v>
      </c>
      <c r="BM194" s="322" t="s">
        <v>1198</v>
      </c>
    </row>
    <row r="195" spans="2:65" s="329" customFormat="1" ht="16.5" customHeight="1">
      <c r="B195" s="392"/>
      <c r="C195" s="393" t="s">
        <v>883</v>
      </c>
      <c r="D195" s="393" t="s">
        <v>543</v>
      </c>
      <c r="E195" s="394" t="s">
        <v>1199</v>
      </c>
      <c r="F195" s="395" t="s">
        <v>1200</v>
      </c>
      <c r="G195" s="396" t="s">
        <v>129</v>
      </c>
      <c r="H195" s="397">
        <v>0.42199999999999999</v>
      </c>
      <c r="I195" s="479"/>
      <c r="J195" s="398">
        <f t="shared" si="30"/>
        <v>0</v>
      </c>
      <c r="K195" s="395" t="s">
        <v>546</v>
      </c>
      <c r="L195" s="330"/>
      <c r="M195" s="399" t="s">
        <v>491</v>
      </c>
      <c r="N195" s="400" t="s">
        <v>508</v>
      </c>
      <c r="O195" s="401">
        <v>1.39</v>
      </c>
      <c r="P195" s="401">
        <f t="shared" si="31"/>
        <v>0.58657999999999999</v>
      </c>
      <c r="Q195" s="401">
        <v>0</v>
      </c>
      <c r="R195" s="401">
        <f t="shared" si="32"/>
        <v>0</v>
      </c>
      <c r="S195" s="401">
        <v>0</v>
      </c>
      <c r="T195" s="402">
        <f t="shared" si="33"/>
        <v>0</v>
      </c>
      <c r="AR195" s="322" t="s">
        <v>547</v>
      </c>
      <c r="AT195" s="322" t="s">
        <v>543</v>
      </c>
      <c r="AU195" s="322" t="s">
        <v>486</v>
      </c>
      <c r="AY195" s="322" t="s">
        <v>540</v>
      </c>
      <c r="BE195" s="403">
        <f t="shared" si="34"/>
        <v>0</v>
      </c>
      <c r="BF195" s="403">
        <f t="shared" si="35"/>
        <v>0</v>
      </c>
      <c r="BG195" s="403">
        <f t="shared" si="36"/>
        <v>0</v>
      </c>
      <c r="BH195" s="403">
        <f t="shared" si="37"/>
        <v>0</v>
      </c>
      <c r="BI195" s="403">
        <f t="shared" si="38"/>
        <v>0</v>
      </c>
      <c r="BJ195" s="322" t="s">
        <v>23</v>
      </c>
      <c r="BK195" s="403">
        <f t="shared" si="39"/>
        <v>0</v>
      </c>
      <c r="BL195" s="322" t="s">
        <v>547</v>
      </c>
      <c r="BM195" s="322" t="s">
        <v>1201</v>
      </c>
    </row>
    <row r="196" spans="2:65" s="329" customFormat="1" ht="16.5" customHeight="1">
      <c r="B196" s="392"/>
      <c r="C196" s="393" t="s">
        <v>887</v>
      </c>
      <c r="D196" s="393" t="s">
        <v>543</v>
      </c>
      <c r="E196" s="394" t="s">
        <v>1202</v>
      </c>
      <c r="F196" s="395" t="s">
        <v>1203</v>
      </c>
      <c r="G196" s="396" t="s">
        <v>129</v>
      </c>
      <c r="H196" s="397">
        <v>0.42199999999999999</v>
      </c>
      <c r="I196" s="479"/>
      <c r="J196" s="398">
        <f t="shared" si="30"/>
        <v>0</v>
      </c>
      <c r="K196" s="395" t="s">
        <v>546</v>
      </c>
      <c r="L196" s="330"/>
      <c r="M196" s="399" t="s">
        <v>491</v>
      </c>
      <c r="N196" s="400" t="s">
        <v>508</v>
      </c>
      <c r="O196" s="401">
        <v>1.0820000000000001</v>
      </c>
      <c r="P196" s="401">
        <f t="shared" si="31"/>
        <v>0.45660400000000001</v>
      </c>
      <c r="Q196" s="401">
        <v>0</v>
      </c>
      <c r="R196" s="401">
        <f t="shared" si="32"/>
        <v>0</v>
      </c>
      <c r="S196" s="401">
        <v>0</v>
      </c>
      <c r="T196" s="402">
        <f t="shared" si="33"/>
        <v>0</v>
      </c>
      <c r="AR196" s="322" t="s">
        <v>547</v>
      </c>
      <c r="AT196" s="322" t="s">
        <v>543</v>
      </c>
      <c r="AU196" s="322" t="s">
        <v>486</v>
      </c>
      <c r="AY196" s="322" t="s">
        <v>540</v>
      </c>
      <c r="BE196" s="403">
        <f t="shared" si="34"/>
        <v>0</v>
      </c>
      <c r="BF196" s="403">
        <f t="shared" si="35"/>
        <v>0</v>
      </c>
      <c r="BG196" s="403">
        <f t="shared" si="36"/>
        <v>0</v>
      </c>
      <c r="BH196" s="403">
        <f t="shared" si="37"/>
        <v>0</v>
      </c>
      <c r="BI196" s="403">
        <f t="shared" si="38"/>
        <v>0</v>
      </c>
      <c r="BJ196" s="322" t="s">
        <v>23</v>
      </c>
      <c r="BK196" s="403">
        <f t="shared" si="39"/>
        <v>0</v>
      </c>
      <c r="BL196" s="322" t="s">
        <v>547</v>
      </c>
      <c r="BM196" s="322" t="s">
        <v>1204</v>
      </c>
    </row>
    <row r="197" spans="2:65" s="329" customFormat="1" ht="16.5" customHeight="1">
      <c r="B197" s="392"/>
      <c r="C197" s="393" t="s">
        <v>894</v>
      </c>
      <c r="D197" s="393" t="s">
        <v>543</v>
      </c>
      <c r="E197" s="394" t="s">
        <v>1205</v>
      </c>
      <c r="F197" s="395" t="s">
        <v>1206</v>
      </c>
      <c r="G197" s="396" t="s">
        <v>129</v>
      </c>
      <c r="H197" s="397">
        <v>3.798</v>
      </c>
      <c r="I197" s="479"/>
      <c r="J197" s="398">
        <f t="shared" si="30"/>
        <v>0</v>
      </c>
      <c r="K197" s="395" t="s">
        <v>546</v>
      </c>
      <c r="L197" s="330"/>
      <c r="M197" s="399" t="s">
        <v>491</v>
      </c>
      <c r="N197" s="400" t="s">
        <v>508</v>
      </c>
      <c r="O197" s="401">
        <v>5.0000000000000001E-3</v>
      </c>
      <c r="P197" s="401">
        <f t="shared" si="31"/>
        <v>1.899E-2</v>
      </c>
      <c r="Q197" s="401">
        <v>0</v>
      </c>
      <c r="R197" s="401">
        <f t="shared" si="32"/>
        <v>0</v>
      </c>
      <c r="S197" s="401">
        <v>0</v>
      </c>
      <c r="T197" s="402">
        <f t="shared" si="33"/>
        <v>0</v>
      </c>
      <c r="AR197" s="322" t="s">
        <v>547</v>
      </c>
      <c r="AT197" s="322" t="s">
        <v>543</v>
      </c>
      <c r="AU197" s="322" t="s">
        <v>486</v>
      </c>
      <c r="AY197" s="322" t="s">
        <v>540</v>
      </c>
      <c r="BE197" s="403">
        <f t="shared" si="34"/>
        <v>0</v>
      </c>
      <c r="BF197" s="403">
        <f t="shared" si="35"/>
        <v>0</v>
      </c>
      <c r="BG197" s="403">
        <f t="shared" si="36"/>
        <v>0</v>
      </c>
      <c r="BH197" s="403">
        <f t="shared" si="37"/>
        <v>0</v>
      </c>
      <c r="BI197" s="403">
        <f t="shared" si="38"/>
        <v>0</v>
      </c>
      <c r="BJ197" s="322" t="s">
        <v>23</v>
      </c>
      <c r="BK197" s="403">
        <f t="shared" si="39"/>
        <v>0</v>
      </c>
      <c r="BL197" s="322" t="s">
        <v>547</v>
      </c>
      <c r="BM197" s="322" t="s">
        <v>1207</v>
      </c>
    </row>
    <row r="198" spans="2:65" s="414" customFormat="1">
      <c r="B198" s="413"/>
      <c r="D198" s="415" t="s">
        <v>1503</v>
      </c>
      <c r="F198" s="416" t="s">
        <v>1208</v>
      </c>
      <c r="H198" s="417">
        <v>3.798</v>
      </c>
      <c r="L198" s="413"/>
      <c r="M198" s="418"/>
      <c r="N198" s="419"/>
      <c r="O198" s="419"/>
      <c r="P198" s="419"/>
      <c r="Q198" s="419"/>
      <c r="R198" s="419"/>
      <c r="S198" s="419"/>
      <c r="T198" s="420"/>
      <c r="AT198" s="421" t="s">
        <v>1503</v>
      </c>
      <c r="AU198" s="421" t="s">
        <v>486</v>
      </c>
      <c r="AV198" s="414" t="s">
        <v>486</v>
      </c>
      <c r="AW198" s="414" t="s">
        <v>489</v>
      </c>
      <c r="AX198" s="414" t="s">
        <v>23</v>
      </c>
      <c r="AY198" s="421" t="s">
        <v>540</v>
      </c>
    </row>
    <row r="199" spans="2:65" s="380" customFormat="1" ht="22.9" customHeight="1">
      <c r="B199" s="379"/>
      <c r="D199" s="381" t="s">
        <v>537</v>
      </c>
      <c r="E199" s="390" t="s">
        <v>1459</v>
      </c>
      <c r="F199" s="390" t="s">
        <v>1209</v>
      </c>
      <c r="J199" s="391">
        <f>BK199</f>
        <v>0</v>
      </c>
      <c r="L199" s="379"/>
      <c r="M199" s="384"/>
      <c r="N199" s="385"/>
      <c r="O199" s="385"/>
      <c r="P199" s="386">
        <f>SUM(P200:P206)</f>
        <v>53.874900000000004</v>
      </c>
      <c r="Q199" s="385"/>
      <c r="R199" s="386">
        <f>SUM(R200:R206)</f>
        <v>2.2877999999999999E-2</v>
      </c>
      <c r="S199" s="385"/>
      <c r="T199" s="387">
        <f>SUM(T200:T206)</f>
        <v>0</v>
      </c>
      <c r="AR199" s="381" t="s">
        <v>486</v>
      </c>
      <c r="AT199" s="388" t="s">
        <v>537</v>
      </c>
      <c r="AU199" s="388" t="s">
        <v>23</v>
      </c>
      <c r="AY199" s="381" t="s">
        <v>540</v>
      </c>
      <c r="BK199" s="389">
        <f>SUM(BK200:BK206)</f>
        <v>0</v>
      </c>
    </row>
    <row r="200" spans="2:65" s="329" customFormat="1" ht="16.5" customHeight="1">
      <c r="B200" s="392"/>
      <c r="C200" s="393" t="s">
        <v>898</v>
      </c>
      <c r="D200" s="393" t="s">
        <v>543</v>
      </c>
      <c r="E200" s="394" t="s">
        <v>1210</v>
      </c>
      <c r="F200" s="395" t="s">
        <v>1211</v>
      </c>
      <c r="G200" s="396" t="s">
        <v>1517</v>
      </c>
      <c r="H200" s="397">
        <v>27.9</v>
      </c>
      <c r="I200" s="479"/>
      <c r="J200" s="398">
        <f t="shared" ref="J200:J206" si="40">ROUND(I200*H200,2)</f>
        <v>0</v>
      </c>
      <c r="K200" s="395" t="s">
        <v>546</v>
      </c>
      <c r="L200" s="330"/>
      <c r="M200" s="399" t="s">
        <v>491</v>
      </c>
      <c r="N200" s="400" t="s">
        <v>508</v>
      </c>
      <c r="O200" s="401">
        <v>0.14299999999999999</v>
      </c>
      <c r="P200" s="401">
        <f t="shared" ref="P200:P206" si="41">O200*H200</f>
        <v>3.9896999999999996</v>
      </c>
      <c r="Q200" s="401">
        <v>9.0000000000000006E-5</v>
      </c>
      <c r="R200" s="401">
        <f t="shared" ref="R200:R206" si="42">Q200*H200</f>
        <v>2.5110000000000002E-3</v>
      </c>
      <c r="S200" s="401">
        <v>0</v>
      </c>
      <c r="T200" s="402">
        <f t="shared" ref="T200:T206" si="43">S200*H200</f>
        <v>0</v>
      </c>
      <c r="AR200" s="322" t="s">
        <v>547</v>
      </c>
      <c r="AT200" s="322" t="s">
        <v>543</v>
      </c>
      <c r="AU200" s="322" t="s">
        <v>486</v>
      </c>
      <c r="AY200" s="322" t="s">
        <v>540</v>
      </c>
      <c r="BE200" s="403">
        <f t="shared" ref="BE200:BE206" si="44">IF(N200="základní",J200,0)</f>
        <v>0</v>
      </c>
      <c r="BF200" s="403">
        <f t="shared" ref="BF200:BF206" si="45">IF(N200="snížená",J200,0)</f>
        <v>0</v>
      </c>
      <c r="BG200" s="403">
        <f t="shared" ref="BG200:BG206" si="46">IF(N200="zákl. přenesená",J200,0)</f>
        <v>0</v>
      </c>
      <c r="BH200" s="403">
        <f t="shared" ref="BH200:BH206" si="47">IF(N200="sníž. přenesená",J200,0)</f>
        <v>0</v>
      </c>
      <c r="BI200" s="403">
        <f t="shared" ref="BI200:BI206" si="48">IF(N200="nulová",J200,0)</f>
        <v>0</v>
      </c>
      <c r="BJ200" s="322" t="s">
        <v>23</v>
      </c>
      <c r="BK200" s="403">
        <f t="shared" ref="BK200:BK206" si="49">ROUND(I200*H200,2)</f>
        <v>0</v>
      </c>
      <c r="BL200" s="322" t="s">
        <v>547</v>
      </c>
      <c r="BM200" s="322" t="s">
        <v>1212</v>
      </c>
    </row>
    <row r="201" spans="2:65" s="329" customFormat="1" ht="16.5" customHeight="1">
      <c r="B201" s="392"/>
      <c r="C201" s="393" t="s">
        <v>902</v>
      </c>
      <c r="D201" s="393" t="s">
        <v>543</v>
      </c>
      <c r="E201" s="394" t="s">
        <v>1213</v>
      </c>
      <c r="F201" s="395" t="s">
        <v>1214</v>
      </c>
      <c r="G201" s="396" t="s">
        <v>1517</v>
      </c>
      <c r="H201" s="397">
        <v>27.9</v>
      </c>
      <c r="I201" s="479"/>
      <c r="J201" s="398">
        <f t="shared" si="40"/>
        <v>0</v>
      </c>
      <c r="K201" s="395" t="s">
        <v>546</v>
      </c>
      <c r="L201" s="330"/>
      <c r="M201" s="399" t="s">
        <v>491</v>
      </c>
      <c r="N201" s="400" t="s">
        <v>508</v>
      </c>
      <c r="O201" s="401">
        <v>0.14299999999999999</v>
      </c>
      <c r="P201" s="401">
        <f t="shared" si="41"/>
        <v>3.9896999999999996</v>
      </c>
      <c r="Q201" s="401">
        <v>9.0000000000000006E-5</v>
      </c>
      <c r="R201" s="401">
        <f t="shared" si="42"/>
        <v>2.5110000000000002E-3</v>
      </c>
      <c r="S201" s="401">
        <v>0</v>
      </c>
      <c r="T201" s="402">
        <f t="shared" si="43"/>
        <v>0</v>
      </c>
      <c r="AR201" s="322" t="s">
        <v>547</v>
      </c>
      <c r="AT201" s="322" t="s">
        <v>543</v>
      </c>
      <c r="AU201" s="322" t="s">
        <v>486</v>
      </c>
      <c r="AY201" s="322" t="s">
        <v>540</v>
      </c>
      <c r="BE201" s="403">
        <f t="shared" si="44"/>
        <v>0</v>
      </c>
      <c r="BF201" s="403">
        <f t="shared" si="45"/>
        <v>0</v>
      </c>
      <c r="BG201" s="403">
        <f t="shared" si="46"/>
        <v>0</v>
      </c>
      <c r="BH201" s="403">
        <f t="shared" si="47"/>
        <v>0</v>
      </c>
      <c r="BI201" s="403">
        <f t="shared" si="48"/>
        <v>0</v>
      </c>
      <c r="BJ201" s="322" t="s">
        <v>23</v>
      </c>
      <c r="BK201" s="403">
        <f t="shared" si="49"/>
        <v>0</v>
      </c>
      <c r="BL201" s="322" t="s">
        <v>547</v>
      </c>
      <c r="BM201" s="322" t="s">
        <v>1215</v>
      </c>
    </row>
    <row r="202" spans="2:65" s="329" customFormat="1" ht="16.5" customHeight="1">
      <c r="B202" s="392"/>
      <c r="C202" s="393" t="s">
        <v>906</v>
      </c>
      <c r="D202" s="393" t="s">
        <v>543</v>
      </c>
      <c r="E202" s="394" t="s">
        <v>1216</v>
      </c>
      <c r="F202" s="395" t="s">
        <v>1217</v>
      </c>
      <c r="G202" s="396" t="s">
        <v>1517</v>
      </c>
      <c r="H202" s="397">
        <v>27.9</v>
      </c>
      <c r="I202" s="479"/>
      <c r="J202" s="398">
        <f t="shared" si="40"/>
        <v>0</v>
      </c>
      <c r="K202" s="395" t="s">
        <v>546</v>
      </c>
      <c r="L202" s="330"/>
      <c r="M202" s="399" t="s">
        <v>491</v>
      </c>
      <c r="N202" s="400" t="s">
        <v>508</v>
      </c>
      <c r="O202" s="401">
        <v>1.4999999999999999E-2</v>
      </c>
      <c r="P202" s="401">
        <f t="shared" si="41"/>
        <v>0.41849999999999998</v>
      </c>
      <c r="Q202" s="401">
        <v>0</v>
      </c>
      <c r="R202" s="401">
        <f t="shared" si="42"/>
        <v>0</v>
      </c>
      <c r="S202" s="401">
        <v>0</v>
      </c>
      <c r="T202" s="402">
        <f t="shared" si="43"/>
        <v>0</v>
      </c>
      <c r="AR202" s="322" t="s">
        <v>547</v>
      </c>
      <c r="AT202" s="322" t="s">
        <v>543</v>
      </c>
      <c r="AU202" s="322" t="s">
        <v>486</v>
      </c>
      <c r="AY202" s="322" t="s">
        <v>540</v>
      </c>
      <c r="BE202" s="403">
        <f t="shared" si="44"/>
        <v>0</v>
      </c>
      <c r="BF202" s="403">
        <f t="shared" si="45"/>
        <v>0</v>
      </c>
      <c r="BG202" s="403">
        <f t="shared" si="46"/>
        <v>0</v>
      </c>
      <c r="BH202" s="403">
        <f t="shared" si="47"/>
        <v>0</v>
      </c>
      <c r="BI202" s="403">
        <f t="shared" si="48"/>
        <v>0</v>
      </c>
      <c r="BJ202" s="322" t="s">
        <v>23</v>
      </c>
      <c r="BK202" s="403">
        <f t="shared" si="49"/>
        <v>0</v>
      </c>
      <c r="BL202" s="322" t="s">
        <v>547</v>
      </c>
      <c r="BM202" s="322" t="s">
        <v>1218</v>
      </c>
    </row>
    <row r="203" spans="2:65" s="329" customFormat="1" ht="16.5" customHeight="1">
      <c r="B203" s="392"/>
      <c r="C203" s="393" t="s">
        <v>910</v>
      </c>
      <c r="D203" s="393" t="s">
        <v>543</v>
      </c>
      <c r="E203" s="394" t="s">
        <v>1219</v>
      </c>
      <c r="F203" s="395" t="s">
        <v>1220</v>
      </c>
      <c r="G203" s="396" t="s">
        <v>1517</v>
      </c>
      <c r="H203" s="397">
        <v>27.9</v>
      </c>
      <c r="I203" s="479"/>
      <c r="J203" s="398">
        <f t="shared" si="40"/>
        <v>0</v>
      </c>
      <c r="K203" s="395" t="s">
        <v>546</v>
      </c>
      <c r="L203" s="330"/>
      <c r="M203" s="399" t="s">
        <v>491</v>
      </c>
      <c r="N203" s="400" t="s">
        <v>508</v>
      </c>
      <c r="O203" s="401">
        <v>0.61899999999999999</v>
      </c>
      <c r="P203" s="401">
        <f t="shared" si="41"/>
        <v>17.270099999999999</v>
      </c>
      <c r="Q203" s="401">
        <v>4.0000000000000003E-5</v>
      </c>
      <c r="R203" s="401">
        <f t="shared" si="42"/>
        <v>1.116E-3</v>
      </c>
      <c r="S203" s="401">
        <v>0</v>
      </c>
      <c r="T203" s="402">
        <f t="shared" si="43"/>
        <v>0</v>
      </c>
      <c r="AR203" s="322" t="s">
        <v>547</v>
      </c>
      <c r="AT203" s="322" t="s">
        <v>543</v>
      </c>
      <c r="AU203" s="322" t="s">
        <v>486</v>
      </c>
      <c r="AY203" s="322" t="s">
        <v>540</v>
      </c>
      <c r="BE203" s="403">
        <f t="shared" si="44"/>
        <v>0</v>
      </c>
      <c r="BF203" s="403">
        <f t="shared" si="45"/>
        <v>0</v>
      </c>
      <c r="BG203" s="403">
        <f t="shared" si="46"/>
        <v>0</v>
      </c>
      <c r="BH203" s="403">
        <f t="shared" si="47"/>
        <v>0</v>
      </c>
      <c r="BI203" s="403">
        <f t="shared" si="48"/>
        <v>0</v>
      </c>
      <c r="BJ203" s="322" t="s">
        <v>23</v>
      </c>
      <c r="BK203" s="403">
        <f t="shared" si="49"/>
        <v>0</v>
      </c>
      <c r="BL203" s="322" t="s">
        <v>547</v>
      </c>
      <c r="BM203" s="322" t="s">
        <v>1221</v>
      </c>
    </row>
    <row r="204" spans="2:65" s="329" customFormat="1" ht="16.5" customHeight="1">
      <c r="B204" s="392"/>
      <c r="C204" s="393" t="s">
        <v>914</v>
      </c>
      <c r="D204" s="393" t="s">
        <v>543</v>
      </c>
      <c r="E204" s="394" t="s">
        <v>1222</v>
      </c>
      <c r="F204" s="395" t="s">
        <v>1223</v>
      </c>
      <c r="G204" s="396" t="s">
        <v>1517</v>
      </c>
      <c r="H204" s="397">
        <v>27.9</v>
      </c>
      <c r="I204" s="479"/>
      <c r="J204" s="398">
        <f t="shared" si="40"/>
        <v>0</v>
      </c>
      <c r="K204" s="395" t="s">
        <v>546</v>
      </c>
      <c r="L204" s="330"/>
      <c r="M204" s="399" t="s">
        <v>491</v>
      </c>
      <c r="N204" s="400" t="s">
        <v>508</v>
      </c>
      <c r="O204" s="401">
        <v>0.61</v>
      </c>
      <c r="P204" s="401">
        <f t="shared" si="41"/>
        <v>17.018999999999998</v>
      </c>
      <c r="Q204" s="401">
        <v>0</v>
      </c>
      <c r="R204" s="401">
        <f t="shared" si="42"/>
        <v>0</v>
      </c>
      <c r="S204" s="401">
        <v>0</v>
      </c>
      <c r="T204" s="402">
        <f t="shared" si="43"/>
        <v>0</v>
      </c>
      <c r="AR204" s="322" t="s">
        <v>547</v>
      </c>
      <c r="AT204" s="322" t="s">
        <v>543</v>
      </c>
      <c r="AU204" s="322" t="s">
        <v>486</v>
      </c>
      <c r="AY204" s="322" t="s">
        <v>540</v>
      </c>
      <c r="BE204" s="403">
        <f t="shared" si="44"/>
        <v>0</v>
      </c>
      <c r="BF204" s="403">
        <f t="shared" si="45"/>
        <v>0</v>
      </c>
      <c r="BG204" s="403">
        <f t="shared" si="46"/>
        <v>0</v>
      </c>
      <c r="BH204" s="403">
        <f t="shared" si="47"/>
        <v>0</v>
      </c>
      <c r="BI204" s="403">
        <f t="shared" si="48"/>
        <v>0</v>
      </c>
      <c r="BJ204" s="322" t="s">
        <v>23</v>
      </c>
      <c r="BK204" s="403">
        <f t="shared" si="49"/>
        <v>0</v>
      </c>
      <c r="BL204" s="322" t="s">
        <v>547</v>
      </c>
      <c r="BM204" s="322" t="s">
        <v>1224</v>
      </c>
    </row>
    <row r="205" spans="2:65" s="329" customFormat="1" ht="16.5" customHeight="1">
      <c r="B205" s="392"/>
      <c r="C205" s="393" t="s">
        <v>918</v>
      </c>
      <c r="D205" s="393" t="s">
        <v>543</v>
      </c>
      <c r="E205" s="394" t="s">
        <v>1225</v>
      </c>
      <c r="F205" s="395" t="s">
        <v>1226</v>
      </c>
      <c r="G205" s="396" t="s">
        <v>1517</v>
      </c>
      <c r="H205" s="397">
        <v>27.9</v>
      </c>
      <c r="I205" s="479"/>
      <c r="J205" s="398">
        <f t="shared" si="40"/>
        <v>0</v>
      </c>
      <c r="K205" s="395" t="s">
        <v>546</v>
      </c>
      <c r="L205" s="330"/>
      <c r="M205" s="399" t="s">
        <v>491</v>
      </c>
      <c r="N205" s="400" t="s">
        <v>508</v>
      </c>
      <c r="O205" s="401">
        <v>0.13600000000000001</v>
      </c>
      <c r="P205" s="401">
        <f t="shared" si="41"/>
        <v>3.7944</v>
      </c>
      <c r="Q205" s="401">
        <v>1.7000000000000001E-4</v>
      </c>
      <c r="R205" s="401">
        <f t="shared" si="42"/>
        <v>4.7429999999999998E-3</v>
      </c>
      <c r="S205" s="401">
        <v>0</v>
      </c>
      <c r="T205" s="402">
        <f t="shared" si="43"/>
        <v>0</v>
      </c>
      <c r="AR205" s="322" t="s">
        <v>547</v>
      </c>
      <c r="AT205" s="322" t="s">
        <v>543</v>
      </c>
      <c r="AU205" s="322" t="s">
        <v>486</v>
      </c>
      <c r="AY205" s="322" t="s">
        <v>540</v>
      </c>
      <c r="BE205" s="403">
        <f t="shared" si="44"/>
        <v>0</v>
      </c>
      <c r="BF205" s="403">
        <f t="shared" si="45"/>
        <v>0</v>
      </c>
      <c r="BG205" s="403">
        <f t="shared" si="46"/>
        <v>0</v>
      </c>
      <c r="BH205" s="403">
        <f t="shared" si="47"/>
        <v>0</v>
      </c>
      <c r="BI205" s="403">
        <f t="shared" si="48"/>
        <v>0</v>
      </c>
      <c r="BJ205" s="322" t="s">
        <v>23</v>
      </c>
      <c r="BK205" s="403">
        <f t="shared" si="49"/>
        <v>0</v>
      </c>
      <c r="BL205" s="322" t="s">
        <v>547</v>
      </c>
      <c r="BM205" s="322" t="s">
        <v>1227</v>
      </c>
    </row>
    <row r="206" spans="2:65" s="329" customFormat="1" ht="16.5" customHeight="1">
      <c r="B206" s="392"/>
      <c r="C206" s="393" t="s">
        <v>1228</v>
      </c>
      <c r="D206" s="393" t="s">
        <v>543</v>
      </c>
      <c r="E206" s="394" t="s">
        <v>1229</v>
      </c>
      <c r="F206" s="395" t="s">
        <v>1230</v>
      </c>
      <c r="G206" s="396" t="s">
        <v>1517</v>
      </c>
      <c r="H206" s="397">
        <v>27.9</v>
      </c>
      <c r="I206" s="479"/>
      <c r="J206" s="398">
        <f t="shared" si="40"/>
        <v>0</v>
      </c>
      <c r="K206" s="395" t="s">
        <v>546</v>
      </c>
      <c r="L206" s="330"/>
      <c r="M206" s="399" t="s">
        <v>491</v>
      </c>
      <c r="N206" s="400" t="s">
        <v>508</v>
      </c>
      <c r="O206" s="401">
        <v>0.26500000000000001</v>
      </c>
      <c r="P206" s="401">
        <f t="shared" si="41"/>
        <v>7.3935000000000004</v>
      </c>
      <c r="Q206" s="401">
        <v>4.2999999999999999E-4</v>
      </c>
      <c r="R206" s="401">
        <f t="shared" si="42"/>
        <v>1.1996999999999999E-2</v>
      </c>
      <c r="S206" s="401">
        <v>0</v>
      </c>
      <c r="T206" s="402">
        <f t="shared" si="43"/>
        <v>0</v>
      </c>
      <c r="AR206" s="322" t="s">
        <v>547</v>
      </c>
      <c r="AT206" s="322" t="s">
        <v>543</v>
      </c>
      <c r="AU206" s="322" t="s">
        <v>486</v>
      </c>
      <c r="AY206" s="322" t="s">
        <v>540</v>
      </c>
      <c r="BE206" s="403">
        <f t="shared" si="44"/>
        <v>0</v>
      </c>
      <c r="BF206" s="403">
        <f t="shared" si="45"/>
        <v>0</v>
      </c>
      <c r="BG206" s="403">
        <f t="shared" si="46"/>
        <v>0</v>
      </c>
      <c r="BH206" s="403">
        <f t="shared" si="47"/>
        <v>0</v>
      </c>
      <c r="BI206" s="403">
        <f t="shared" si="48"/>
        <v>0</v>
      </c>
      <c r="BJ206" s="322" t="s">
        <v>23</v>
      </c>
      <c r="BK206" s="403">
        <f t="shared" si="49"/>
        <v>0</v>
      </c>
      <c r="BL206" s="322" t="s">
        <v>547</v>
      </c>
      <c r="BM206" s="322" t="s">
        <v>1231</v>
      </c>
    </row>
    <row r="207" spans="2:65" s="380" customFormat="1" ht="25.9" customHeight="1">
      <c r="B207" s="379"/>
      <c r="D207" s="381" t="s">
        <v>537</v>
      </c>
      <c r="E207" s="382" t="s">
        <v>1232</v>
      </c>
      <c r="F207" s="382" t="s">
        <v>1233</v>
      </c>
      <c r="J207" s="383">
        <f>BK207</f>
        <v>0</v>
      </c>
      <c r="L207" s="379"/>
      <c r="M207" s="384"/>
      <c r="N207" s="385"/>
      <c r="O207" s="385"/>
      <c r="P207" s="386">
        <f>SUM(P208:P209)</f>
        <v>48</v>
      </c>
      <c r="Q207" s="385"/>
      <c r="R207" s="386">
        <f>SUM(R208:R209)</f>
        <v>0</v>
      </c>
      <c r="S207" s="385"/>
      <c r="T207" s="387">
        <f>SUM(T208:T209)</f>
        <v>0</v>
      </c>
      <c r="AR207" s="381" t="s">
        <v>32</v>
      </c>
      <c r="AT207" s="388" t="s">
        <v>537</v>
      </c>
      <c r="AU207" s="388" t="s">
        <v>539</v>
      </c>
      <c r="AY207" s="381" t="s">
        <v>540</v>
      </c>
      <c r="BK207" s="389">
        <f>SUM(BK208:BK209)</f>
        <v>0</v>
      </c>
    </row>
    <row r="208" spans="2:65" s="329" customFormat="1" ht="16.5" customHeight="1">
      <c r="B208" s="392"/>
      <c r="C208" s="393" t="s">
        <v>1234</v>
      </c>
      <c r="D208" s="393" t="s">
        <v>543</v>
      </c>
      <c r="E208" s="394" t="s">
        <v>1235</v>
      </c>
      <c r="F208" s="395" t="s">
        <v>1236</v>
      </c>
      <c r="G208" s="396" t="s">
        <v>1237</v>
      </c>
      <c r="H208" s="397">
        <v>48</v>
      </c>
      <c r="I208" s="479"/>
      <c r="J208" s="398">
        <f>ROUND(I208*H208,2)</f>
        <v>0</v>
      </c>
      <c r="K208" s="395" t="s">
        <v>546</v>
      </c>
      <c r="L208" s="330"/>
      <c r="M208" s="399" t="s">
        <v>491</v>
      </c>
      <c r="N208" s="400" t="s">
        <v>508</v>
      </c>
      <c r="O208" s="401">
        <v>1</v>
      </c>
      <c r="P208" s="401">
        <f>O208*H208</f>
        <v>48</v>
      </c>
      <c r="Q208" s="401">
        <v>0</v>
      </c>
      <c r="R208" s="401">
        <f>Q208*H208</f>
        <v>0</v>
      </c>
      <c r="S208" s="401">
        <v>0</v>
      </c>
      <c r="T208" s="402">
        <f>S208*H208</f>
        <v>0</v>
      </c>
      <c r="AR208" s="322" t="s">
        <v>1238</v>
      </c>
      <c r="AT208" s="322" t="s">
        <v>543</v>
      </c>
      <c r="AU208" s="322" t="s">
        <v>23</v>
      </c>
      <c r="AY208" s="322" t="s">
        <v>540</v>
      </c>
      <c r="BE208" s="403">
        <f>IF(N208="základní",J208,0)</f>
        <v>0</v>
      </c>
      <c r="BF208" s="403">
        <f>IF(N208="snížená",J208,0)</f>
        <v>0</v>
      </c>
      <c r="BG208" s="403">
        <f>IF(N208="zákl. přenesená",J208,0)</f>
        <v>0</v>
      </c>
      <c r="BH208" s="403">
        <f>IF(N208="sníž. přenesená",J208,0)</f>
        <v>0</v>
      </c>
      <c r="BI208" s="403">
        <f>IF(N208="nulová",J208,0)</f>
        <v>0</v>
      </c>
      <c r="BJ208" s="322" t="s">
        <v>23</v>
      </c>
      <c r="BK208" s="403">
        <f>ROUND(I208*H208,2)</f>
        <v>0</v>
      </c>
      <c r="BL208" s="322" t="s">
        <v>1238</v>
      </c>
      <c r="BM208" s="322" t="s">
        <v>1239</v>
      </c>
    </row>
    <row r="209" spans="2:65" s="329" customFormat="1" ht="16.5" customHeight="1">
      <c r="B209" s="392"/>
      <c r="C209" s="404" t="s">
        <v>1240</v>
      </c>
      <c r="D209" s="404" t="s">
        <v>606</v>
      </c>
      <c r="E209" s="405" t="s">
        <v>1241</v>
      </c>
      <c r="F209" s="406" t="s">
        <v>1242</v>
      </c>
      <c r="G209" s="407" t="s">
        <v>1237</v>
      </c>
      <c r="H209" s="408">
        <v>10</v>
      </c>
      <c r="I209" s="480"/>
      <c r="J209" s="409">
        <f>ROUND(I209*H209,2)</f>
        <v>0</v>
      </c>
      <c r="K209" s="406" t="s">
        <v>491</v>
      </c>
      <c r="L209" s="410"/>
      <c r="M209" s="429" t="s">
        <v>491</v>
      </c>
      <c r="N209" s="430" t="s">
        <v>508</v>
      </c>
      <c r="O209" s="431">
        <v>0</v>
      </c>
      <c r="P209" s="431">
        <f>O209*H209</f>
        <v>0</v>
      </c>
      <c r="Q209" s="431">
        <v>0</v>
      </c>
      <c r="R209" s="431">
        <f>Q209*H209</f>
        <v>0</v>
      </c>
      <c r="S209" s="431">
        <v>0</v>
      </c>
      <c r="T209" s="432">
        <f>S209*H209</f>
        <v>0</v>
      </c>
      <c r="AR209" s="322" t="s">
        <v>1238</v>
      </c>
      <c r="AT209" s="322" t="s">
        <v>606</v>
      </c>
      <c r="AU209" s="322" t="s">
        <v>23</v>
      </c>
      <c r="AY209" s="322" t="s">
        <v>540</v>
      </c>
      <c r="BE209" s="403">
        <f>IF(N209="základní",J209,0)</f>
        <v>0</v>
      </c>
      <c r="BF209" s="403">
        <f>IF(N209="snížená",J209,0)</f>
        <v>0</v>
      </c>
      <c r="BG209" s="403">
        <f>IF(N209="zákl. přenesená",J209,0)</f>
        <v>0</v>
      </c>
      <c r="BH209" s="403">
        <f>IF(N209="sníž. přenesená",J209,0)</f>
        <v>0</v>
      </c>
      <c r="BI209" s="403">
        <f>IF(N209="nulová",J209,0)</f>
        <v>0</v>
      </c>
      <c r="BJ209" s="322" t="s">
        <v>23</v>
      </c>
      <c r="BK209" s="403">
        <f>ROUND(I209*H209,2)</f>
        <v>0</v>
      </c>
      <c r="BL209" s="322" t="s">
        <v>1238</v>
      </c>
      <c r="BM209" s="322" t="s">
        <v>1243</v>
      </c>
    </row>
    <row r="210" spans="2:65" s="329" customFormat="1" ht="6.95" customHeight="1">
      <c r="B210" s="348"/>
      <c r="C210" s="349"/>
      <c r="D210" s="349"/>
      <c r="E210" s="349"/>
      <c r="F210" s="349"/>
      <c r="G210" s="349"/>
      <c r="H210" s="349"/>
      <c r="I210" s="349"/>
      <c r="J210" s="349"/>
      <c r="K210" s="349"/>
      <c r="L210" s="330"/>
    </row>
  </sheetData>
  <autoFilter ref="C86:K209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honeticPr fontId="22" type="noConversion"/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2:T607"/>
  <sheetViews>
    <sheetView zoomScaleNormal="100" workbookViewId="0">
      <selection activeCell="E15" sqref="E15"/>
    </sheetView>
  </sheetViews>
  <sheetFormatPr defaultRowHeight="12.75"/>
  <cols>
    <col min="1" max="1" width="4.28515625" style="433" customWidth="1"/>
    <col min="2" max="2" width="53.5703125" style="433" customWidth="1"/>
    <col min="3" max="3" width="5.7109375" style="433" customWidth="1"/>
    <col min="4" max="4" width="8.140625" style="433" customWidth="1"/>
    <col min="5" max="5" width="10.7109375" style="433" customWidth="1"/>
    <col min="6" max="6" width="12.140625" style="433" customWidth="1"/>
    <col min="7" max="7" width="11.5703125" style="433" customWidth="1"/>
    <col min="8" max="8" width="11" style="433" customWidth="1"/>
    <col min="9" max="9" width="9.5703125" style="433" customWidth="1"/>
    <col min="10" max="16384" width="9.140625" style="433"/>
  </cols>
  <sheetData>
    <row r="2" spans="1:8">
      <c r="B2" s="434" t="s">
        <v>1244</v>
      </c>
    </row>
    <row r="4" spans="1:8">
      <c r="B4" s="434" t="s">
        <v>1245</v>
      </c>
      <c r="C4" s="435"/>
      <c r="D4" s="435"/>
      <c r="E4" s="435"/>
      <c r="F4" s="435"/>
      <c r="G4" s="435"/>
      <c r="H4" s="435"/>
    </row>
    <row r="5" spans="1:8">
      <c r="B5" s="435"/>
      <c r="C5" s="435"/>
      <c r="D5" s="435"/>
      <c r="E5" s="435"/>
      <c r="F5" s="435"/>
      <c r="G5" s="435"/>
      <c r="H5" s="435"/>
    </row>
    <row r="6" spans="1:8">
      <c r="A6" s="433" t="s">
        <v>1246</v>
      </c>
      <c r="B6" s="435" t="s">
        <v>1247</v>
      </c>
      <c r="C6" s="435"/>
      <c r="D6" s="435"/>
      <c r="E6" s="435"/>
      <c r="F6" s="436">
        <f>G96</f>
        <v>0</v>
      </c>
      <c r="G6" s="435"/>
      <c r="H6" s="435"/>
    </row>
    <row r="7" spans="1:8">
      <c r="A7" s="435" t="s">
        <v>1248</v>
      </c>
      <c r="B7" s="435" t="s">
        <v>1249</v>
      </c>
      <c r="C7" s="435"/>
      <c r="D7" s="435"/>
      <c r="E7" s="435"/>
      <c r="F7" s="436">
        <f>G117</f>
        <v>0</v>
      </c>
      <c r="G7" s="435"/>
      <c r="H7" s="435"/>
    </row>
    <row r="8" spans="1:8">
      <c r="A8" s="435" t="s">
        <v>1250</v>
      </c>
      <c r="B8" s="435" t="s">
        <v>1232</v>
      </c>
      <c r="C8" s="435"/>
      <c r="D8" s="435"/>
      <c r="E8" s="435"/>
      <c r="F8" s="436">
        <f>H125</f>
        <v>0</v>
      </c>
      <c r="G8" s="435"/>
      <c r="H8" s="435"/>
    </row>
    <row r="9" spans="1:8">
      <c r="B9" s="434" t="s">
        <v>1251</v>
      </c>
      <c r="F9" s="437">
        <f>SUM(F6:F7)</f>
        <v>0</v>
      </c>
    </row>
    <row r="37" spans="1:9">
      <c r="A37" s="433" t="s">
        <v>1252</v>
      </c>
      <c r="B37" s="433" t="s">
        <v>1253</v>
      </c>
      <c r="C37" s="433" t="s">
        <v>1254</v>
      </c>
      <c r="D37" s="433" t="s">
        <v>1475</v>
      </c>
      <c r="E37" s="433" t="s">
        <v>1403</v>
      </c>
      <c r="F37" s="433" t="s">
        <v>1403</v>
      </c>
      <c r="G37" s="433" t="s">
        <v>1404</v>
      </c>
      <c r="H37" s="433" t="s">
        <v>1255</v>
      </c>
      <c r="I37" s="435" t="s">
        <v>1256</v>
      </c>
    </row>
    <row r="38" spans="1:9">
      <c r="E38" s="433" t="s">
        <v>1257</v>
      </c>
      <c r="F38" s="433" t="s">
        <v>1258</v>
      </c>
      <c r="G38" s="433" t="s">
        <v>1257</v>
      </c>
      <c r="H38" s="433" t="s">
        <v>1258</v>
      </c>
    </row>
    <row r="39" spans="1:9">
      <c r="B39" s="434" t="s">
        <v>480</v>
      </c>
    </row>
    <row r="40" spans="1:9">
      <c r="B40" s="438" t="s">
        <v>1259</v>
      </c>
    </row>
    <row r="41" spans="1:9">
      <c r="A41" s="433" t="s">
        <v>1246</v>
      </c>
      <c r="B41" s="433" t="s">
        <v>1260</v>
      </c>
      <c r="C41" s="433" t="s">
        <v>1261</v>
      </c>
      <c r="D41" s="433">
        <v>40</v>
      </c>
      <c r="E41" s="481"/>
      <c r="F41" s="440">
        <f t="shared" ref="F41:F48" si="0">D41*E41</f>
        <v>0</v>
      </c>
      <c r="G41" s="481"/>
      <c r="H41" s="441">
        <f t="shared" ref="H41:H48" si="1">D41*G41</f>
        <v>0</v>
      </c>
    </row>
    <row r="42" spans="1:9">
      <c r="A42" s="435" t="s">
        <v>1248</v>
      </c>
      <c r="B42" s="433" t="s">
        <v>1262</v>
      </c>
      <c r="C42" s="433" t="s">
        <v>1261</v>
      </c>
      <c r="D42" s="433">
        <v>12</v>
      </c>
      <c r="E42" s="481"/>
      <c r="F42" s="440">
        <f t="shared" si="0"/>
        <v>0</v>
      </c>
      <c r="G42" s="481"/>
      <c r="H42" s="441">
        <f t="shared" si="1"/>
        <v>0</v>
      </c>
    </row>
    <row r="43" spans="1:9">
      <c r="A43" s="435" t="s">
        <v>1250</v>
      </c>
      <c r="B43" s="433" t="s">
        <v>1263</v>
      </c>
      <c r="C43" s="433" t="s">
        <v>1261</v>
      </c>
      <c r="D43" s="433">
        <v>10</v>
      </c>
      <c r="E43" s="482"/>
      <c r="F43" s="440">
        <f t="shared" si="0"/>
        <v>0</v>
      </c>
      <c r="G43" s="481"/>
      <c r="H43" s="441">
        <f t="shared" si="1"/>
        <v>0</v>
      </c>
    </row>
    <row r="44" spans="1:9">
      <c r="A44" s="435" t="s">
        <v>1264</v>
      </c>
      <c r="B44" s="433" t="s">
        <v>1265</v>
      </c>
      <c r="C44" s="433" t="s">
        <v>1548</v>
      </c>
      <c r="D44" s="433">
        <v>35</v>
      </c>
      <c r="E44" s="482"/>
      <c r="F44" s="440">
        <f t="shared" si="0"/>
        <v>0</v>
      </c>
      <c r="G44" s="481"/>
      <c r="H44" s="441">
        <f t="shared" si="1"/>
        <v>0</v>
      </c>
    </row>
    <row r="45" spans="1:9">
      <c r="A45" s="435" t="s">
        <v>1266</v>
      </c>
      <c r="B45" s="433" t="s">
        <v>1267</v>
      </c>
      <c r="C45" s="433" t="s">
        <v>1548</v>
      </c>
      <c r="D45" s="433">
        <v>16</v>
      </c>
      <c r="E45" s="482"/>
      <c r="F45" s="440">
        <f t="shared" si="0"/>
        <v>0</v>
      </c>
      <c r="G45" s="481"/>
      <c r="H45" s="441">
        <f t="shared" si="1"/>
        <v>0</v>
      </c>
    </row>
    <row r="46" spans="1:9">
      <c r="A46" s="435" t="s">
        <v>1268</v>
      </c>
      <c r="B46" s="433" t="s">
        <v>1269</v>
      </c>
      <c r="C46" s="433" t="s">
        <v>1261</v>
      </c>
      <c r="D46" s="433">
        <v>4</v>
      </c>
      <c r="E46" s="482"/>
      <c r="F46" s="440">
        <f t="shared" si="0"/>
        <v>0</v>
      </c>
      <c r="G46" s="481"/>
      <c r="H46" s="441">
        <f t="shared" si="1"/>
        <v>0</v>
      </c>
    </row>
    <row r="47" spans="1:9">
      <c r="A47" s="435" t="s">
        <v>1270</v>
      </c>
      <c r="B47" s="433" t="s">
        <v>1271</v>
      </c>
      <c r="C47" s="433" t="s">
        <v>1261</v>
      </c>
      <c r="D47" s="433">
        <v>2</v>
      </c>
      <c r="E47" s="482"/>
      <c r="F47" s="440">
        <f t="shared" si="0"/>
        <v>0</v>
      </c>
      <c r="G47" s="481"/>
      <c r="H47" s="441">
        <f t="shared" si="1"/>
        <v>0</v>
      </c>
    </row>
    <row r="48" spans="1:9">
      <c r="A48" s="435" t="s">
        <v>1272</v>
      </c>
      <c r="B48" s="433" t="s">
        <v>1273</v>
      </c>
      <c r="C48" s="433" t="s">
        <v>1261</v>
      </c>
      <c r="D48" s="433">
        <v>4</v>
      </c>
      <c r="E48" s="482"/>
      <c r="F48" s="440">
        <f t="shared" si="0"/>
        <v>0</v>
      </c>
      <c r="G48" s="481"/>
      <c r="H48" s="441">
        <f t="shared" si="1"/>
        <v>0</v>
      </c>
    </row>
    <row r="49" spans="1:8">
      <c r="B49" s="438" t="s">
        <v>1274</v>
      </c>
      <c r="E49" s="439"/>
      <c r="F49" s="440"/>
      <c r="G49" s="439"/>
      <c r="H49" s="441"/>
    </row>
    <row r="50" spans="1:8">
      <c r="A50" s="435" t="s">
        <v>1275</v>
      </c>
      <c r="B50" s="433" t="s">
        <v>1276</v>
      </c>
      <c r="C50" s="433" t="s">
        <v>1548</v>
      </c>
      <c r="D50" s="442">
        <v>18</v>
      </c>
      <c r="E50" s="481"/>
      <c r="F50" s="440">
        <f t="shared" ref="F50:F64" si="2">D50*E50</f>
        <v>0</v>
      </c>
      <c r="G50" s="481"/>
      <c r="H50" s="441">
        <f t="shared" ref="H50:H64" si="3">D50*G50</f>
        <v>0</v>
      </c>
    </row>
    <row r="51" spans="1:8">
      <c r="A51" s="435" t="s">
        <v>1277</v>
      </c>
      <c r="B51" s="433" t="s">
        <v>1278</v>
      </c>
      <c r="C51" s="433" t="s">
        <v>1548</v>
      </c>
      <c r="D51" s="442">
        <v>110</v>
      </c>
      <c r="E51" s="481"/>
      <c r="F51" s="440">
        <f t="shared" si="2"/>
        <v>0</v>
      </c>
      <c r="G51" s="481"/>
      <c r="H51" s="441">
        <f t="shared" si="3"/>
        <v>0</v>
      </c>
    </row>
    <row r="52" spans="1:8">
      <c r="A52" s="435" t="s">
        <v>1279</v>
      </c>
      <c r="B52" s="433" t="s">
        <v>1280</v>
      </c>
      <c r="C52" s="433" t="s">
        <v>1548</v>
      </c>
      <c r="D52" s="442">
        <v>120</v>
      </c>
      <c r="E52" s="481"/>
      <c r="F52" s="440">
        <f t="shared" si="2"/>
        <v>0</v>
      </c>
      <c r="G52" s="481"/>
      <c r="H52" s="441">
        <f t="shared" si="3"/>
        <v>0</v>
      </c>
    </row>
    <row r="53" spans="1:8">
      <c r="A53" s="435" t="s">
        <v>1281</v>
      </c>
      <c r="B53" s="433" t="s">
        <v>1282</v>
      </c>
      <c r="C53" s="433" t="s">
        <v>1548</v>
      </c>
      <c r="D53" s="442">
        <v>30</v>
      </c>
      <c r="E53" s="481"/>
      <c r="F53" s="440">
        <f t="shared" si="2"/>
        <v>0</v>
      </c>
      <c r="G53" s="481"/>
      <c r="H53" s="441">
        <f t="shared" si="3"/>
        <v>0</v>
      </c>
    </row>
    <row r="54" spans="1:8">
      <c r="A54" s="435" t="s">
        <v>1283</v>
      </c>
      <c r="B54" s="433" t="s">
        <v>1284</v>
      </c>
      <c r="C54" s="433" t="s">
        <v>1548</v>
      </c>
      <c r="D54" s="442">
        <v>165</v>
      </c>
      <c r="E54" s="481"/>
      <c r="F54" s="440">
        <f t="shared" si="2"/>
        <v>0</v>
      </c>
      <c r="G54" s="481"/>
      <c r="H54" s="441">
        <f t="shared" si="3"/>
        <v>0</v>
      </c>
    </row>
    <row r="55" spans="1:8">
      <c r="A55" s="435" t="s">
        <v>1285</v>
      </c>
      <c r="B55" s="433" t="s">
        <v>1286</v>
      </c>
      <c r="C55" s="433" t="s">
        <v>1548</v>
      </c>
      <c r="D55" s="442">
        <v>18</v>
      </c>
      <c r="E55" s="481"/>
      <c r="F55" s="440">
        <f t="shared" si="2"/>
        <v>0</v>
      </c>
      <c r="G55" s="481"/>
      <c r="H55" s="441">
        <f t="shared" si="3"/>
        <v>0</v>
      </c>
    </row>
    <row r="56" spans="1:8">
      <c r="A56" s="435" t="s">
        <v>1287</v>
      </c>
      <c r="B56" s="433" t="s">
        <v>1288</v>
      </c>
      <c r="C56" s="433" t="s">
        <v>1548</v>
      </c>
      <c r="D56" s="442">
        <v>12</v>
      </c>
      <c r="E56" s="481"/>
      <c r="F56" s="440">
        <f t="shared" si="2"/>
        <v>0</v>
      </c>
      <c r="G56" s="481"/>
      <c r="H56" s="441">
        <f t="shared" si="3"/>
        <v>0</v>
      </c>
    </row>
    <row r="57" spans="1:8">
      <c r="A57" s="435" t="s">
        <v>1289</v>
      </c>
      <c r="B57" s="433" t="s">
        <v>1290</v>
      </c>
      <c r="C57" s="433" t="s">
        <v>1548</v>
      </c>
      <c r="D57" s="433">
        <v>1.5</v>
      </c>
      <c r="E57" s="481"/>
      <c r="F57" s="440">
        <f t="shared" si="2"/>
        <v>0</v>
      </c>
      <c r="G57" s="481"/>
      <c r="H57" s="441">
        <f t="shared" si="3"/>
        <v>0</v>
      </c>
    </row>
    <row r="58" spans="1:8">
      <c r="A58" s="435" t="s">
        <v>1291</v>
      </c>
      <c r="B58" s="433" t="s">
        <v>1292</v>
      </c>
      <c r="C58" s="433" t="s">
        <v>1548</v>
      </c>
      <c r="D58" s="433">
        <v>25</v>
      </c>
      <c r="E58" s="481"/>
      <c r="F58" s="440">
        <f t="shared" si="2"/>
        <v>0</v>
      </c>
      <c r="G58" s="481"/>
      <c r="H58" s="441">
        <f t="shared" si="3"/>
        <v>0</v>
      </c>
    </row>
    <row r="59" spans="1:8">
      <c r="A59" s="435" t="s">
        <v>1293</v>
      </c>
      <c r="B59" s="433" t="s">
        <v>1294</v>
      </c>
      <c r="C59" s="433" t="s">
        <v>1548</v>
      </c>
      <c r="D59" s="433">
        <v>24</v>
      </c>
      <c r="E59" s="481"/>
      <c r="F59" s="440">
        <f t="shared" si="2"/>
        <v>0</v>
      </c>
      <c r="G59" s="481"/>
      <c r="H59" s="441">
        <f t="shared" si="3"/>
        <v>0</v>
      </c>
    </row>
    <row r="60" spans="1:8">
      <c r="A60" s="435" t="s">
        <v>1295</v>
      </c>
      <c r="B60" s="433" t="s">
        <v>1296</v>
      </c>
      <c r="C60" s="433" t="s">
        <v>1548</v>
      </c>
      <c r="D60" s="433">
        <v>20</v>
      </c>
      <c r="E60" s="481"/>
      <c r="F60" s="440">
        <f t="shared" si="2"/>
        <v>0</v>
      </c>
      <c r="G60" s="481"/>
      <c r="H60" s="441">
        <f t="shared" si="3"/>
        <v>0</v>
      </c>
    </row>
    <row r="61" spans="1:8">
      <c r="A61" s="435" t="s">
        <v>1297</v>
      </c>
      <c r="B61" s="433" t="s">
        <v>1298</v>
      </c>
      <c r="C61" s="433" t="s">
        <v>1548</v>
      </c>
      <c r="D61" s="433">
        <v>25</v>
      </c>
      <c r="E61" s="481"/>
      <c r="F61" s="440">
        <f t="shared" si="2"/>
        <v>0</v>
      </c>
      <c r="G61" s="481"/>
      <c r="H61" s="441">
        <f t="shared" si="3"/>
        <v>0</v>
      </c>
    </row>
    <row r="62" spans="1:8">
      <c r="A62" s="435" t="s">
        <v>1299</v>
      </c>
      <c r="B62" s="433" t="s">
        <v>1300</v>
      </c>
      <c r="C62" s="433" t="s">
        <v>1261</v>
      </c>
      <c r="D62" s="443">
        <v>54</v>
      </c>
      <c r="E62" s="433">
        <v>0</v>
      </c>
      <c r="F62" s="440">
        <f t="shared" si="2"/>
        <v>0</v>
      </c>
      <c r="G62" s="481"/>
      <c r="H62" s="441">
        <f t="shared" si="3"/>
        <v>0</v>
      </c>
    </row>
    <row r="63" spans="1:8">
      <c r="A63" s="435" t="s">
        <v>1301</v>
      </c>
      <c r="B63" s="433" t="s">
        <v>1302</v>
      </c>
      <c r="C63" s="433" t="s">
        <v>1261</v>
      </c>
      <c r="D63" s="443">
        <v>2</v>
      </c>
      <c r="E63" s="433">
        <v>0</v>
      </c>
      <c r="F63" s="440">
        <f t="shared" si="2"/>
        <v>0</v>
      </c>
      <c r="G63" s="481"/>
      <c r="H63" s="441">
        <f t="shared" si="3"/>
        <v>0</v>
      </c>
    </row>
    <row r="64" spans="1:8">
      <c r="A64" s="435" t="s">
        <v>1303</v>
      </c>
      <c r="B64" s="433" t="s">
        <v>1304</v>
      </c>
      <c r="C64" s="433" t="s">
        <v>1261</v>
      </c>
      <c r="D64" s="433">
        <v>15</v>
      </c>
      <c r="E64" s="433">
        <v>0</v>
      </c>
      <c r="F64" s="440">
        <f t="shared" si="2"/>
        <v>0</v>
      </c>
      <c r="G64" s="481"/>
      <c r="H64" s="441">
        <f t="shared" si="3"/>
        <v>0</v>
      </c>
    </row>
    <row r="65" spans="1:9">
      <c r="B65" s="438" t="s">
        <v>1305</v>
      </c>
      <c r="F65" s="442"/>
      <c r="H65" s="442"/>
    </row>
    <row r="66" spans="1:9">
      <c r="B66" s="438" t="s">
        <v>1306</v>
      </c>
      <c r="F66" s="442"/>
      <c r="H66" s="442"/>
    </row>
    <row r="67" spans="1:9">
      <c r="A67" s="435" t="s">
        <v>1307</v>
      </c>
      <c r="B67" s="433" t="s">
        <v>1308</v>
      </c>
      <c r="C67" s="433" t="s">
        <v>1261</v>
      </c>
      <c r="D67" s="433">
        <v>4</v>
      </c>
      <c r="E67" s="483"/>
      <c r="F67" s="440">
        <f>D67*E67</f>
        <v>0</v>
      </c>
      <c r="G67" s="484"/>
      <c r="H67" s="441">
        <f>D67*G67</f>
        <v>0</v>
      </c>
    </row>
    <row r="68" spans="1:9">
      <c r="A68" s="435" t="s">
        <v>1309</v>
      </c>
      <c r="B68" s="433" t="s">
        <v>1310</v>
      </c>
      <c r="C68" s="433" t="s">
        <v>1261</v>
      </c>
      <c r="D68" s="433">
        <v>6</v>
      </c>
      <c r="E68" s="483"/>
      <c r="F68" s="440">
        <f>D68*E68</f>
        <v>0</v>
      </c>
      <c r="G68" s="484"/>
      <c r="H68" s="441">
        <f>D68*G68</f>
        <v>0</v>
      </c>
    </row>
    <row r="69" spans="1:9">
      <c r="A69" s="435" t="s">
        <v>1311</v>
      </c>
      <c r="B69" s="433" t="s">
        <v>1312</v>
      </c>
      <c r="C69" s="433" t="s">
        <v>1261</v>
      </c>
      <c r="D69" s="433">
        <v>3</v>
      </c>
      <c r="E69" s="483"/>
      <c r="F69" s="440">
        <f>D69*E69</f>
        <v>0</v>
      </c>
      <c r="G69" s="484"/>
      <c r="H69" s="441">
        <f>D69*G69</f>
        <v>0</v>
      </c>
    </row>
    <row r="70" spans="1:9">
      <c r="A70" s="435" t="s">
        <v>1313</v>
      </c>
      <c r="B70" s="433" t="s">
        <v>1314</v>
      </c>
      <c r="C70" s="433" t="s">
        <v>1261</v>
      </c>
      <c r="D70" s="433">
        <v>1</v>
      </c>
      <c r="E70" s="483"/>
      <c r="F70" s="440">
        <f>D70*E70</f>
        <v>0</v>
      </c>
      <c r="G70" s="484"/>
      <c r="H70" s="441">
        <f>D70*G70</f>
        <v>0</v>
      </c>
    </row>
    <row r="71" spans="1:9">
      <c r="A71" s="435" t="s">
        <v>1315</v>
      </c>
      <c r="B71" s="433" t="s">
        <v>1316</v>
      </c>
      <c r="C71" s="433" t="s">
        <v>1261</v>
      </c>
      <c r="D71" s="433">
        <v>12</v>
      </c>
      <c r="E71" s="483"/>
      <c r="F71" s="440">
        <f>D71*E71</f>
        <v>0</v>
      </c>
      <c r="G71" s="484"/>
      <c r="H71" s="441">
        <f>D71*G71</f>
        <v>0</v>
      </c>
    </row>
    <row r="72" spans="1:9">
      <c r="A72" s="435"/>
      <c r="E72" s="444"/>
      <c r="F72" s="440"/>
      <c r="G72" s="445"/>
      <c r="H72" s="441"/>
    </row>
    <row r="73" spans="1:9">
      <c r="A73" s="433" t="s">
        <v>1252</v>
      </c>
      <c r="B73" s="433" t="s">
        <v>1253</v>
      </c>
      <c r="C73" s="433" t="s">
        <v>1254</v>
      </c>
      <c r="D73" s="433" t="s">
        <v>1475</v>
      </c>
      <c r="E73" s="433" t="s">
        <v>1403</v>
      </c>
      <c r="F73" s="433" t="s">
        <v>1403</v>
      </c>
      <c r="G73" s="433" t="s">
        <v>1404</v>
      </c>
      <c r="H73" s="433" t="s">
        <v>1255</v>
      </c>
      <c r="I73" s="435" t="s">
        <v>1317</v>
      </c>
    </row>
    <row r="74" spans="1:9">
      <c r="E74" s="433" t="s">
        <v>1257</v>
      </c>
      <c r="F74" s="433" t="s">
        <v>1258</v>
      </c>
      <c r="G74" s="433" t="s">
        <v>1257</v>
      </c>
      <c r="H74" s="433" t="s">
        <v>1258</v>
      </c>
    </row>
    <row r="75" spans="1:9">
      <c r="A75" s="435"/>
      <c r="E75" s="444"/>
      <c r="F75" s="440"/>
      <c r="G75" s="445"/>
      <c r="H75" s="441"/>
    </row>
    <row r="76" spans="1:9">
      <c r="A76" s="435" t="s">
        <v>1318</v>
      </c>
      <c r="B76" s="435" t="s">
        <v>1319</v>
      </c>
      <c r="C76" s="433" t="s">
        <v>1261</v>
      </c>
      <c r="D76" s="433">
        <v>11</v>
      </c>
      <c r="E76" s="483"/>
      <c r="F76" s="440">
        <f>D76*E76</f>
        <v>0</v>
      </c>
      <c r="G76" s="484"/>
      <c r="H76" s="441">
        <f>D76*G76</f>
        <v>0</v>
      </c>
    </row>
    <row r="77" spans="1:9">
      <c r="A77" s="435" t="s">
        <v>1320</v>
      </c>
      <c r="B77" s="433" t="s">
        <v>1321</v>
      </c>
      <c r="C77" s="433" t="s">
        <v>1261</v>
      </c>
      <c r="D77" s="433">
        <v>2</v>
      </c>
      <c r="E77" s="483"/>
      <c r="F77" s="440">
        <f>D77*E77</f>
        <v>0</v>
      </c>
      <c r="G77" s="484"/>
      <c r="H77" s="441">
        <f>D77*G77</f>
        <v>0</v>
      </c>
    </row>
    <row r="78" spans="1:9">
      <c r="A78" s="435" t="s">
        <v>1322</v>
      </c>
      <c r="B78" s="433" t="s">
        <v>1323</v>
      </c>
      <c r="E78" s="444"/>
      <c r="F78" s="440"/>
      <c r="G78" s="445"/>
      <c r="H78" s="441"/>
    </row>
    <row r="79" spans="1:9">
      <c r="A79" s="435"/>
      <c r="B79" s="433" t="s">
        <v>1324</v>
      </c>
      <c r="C79" s="433" t="s">
        <v>1261</v>
      </c>
      <c r="D79" s="433">
        <v>1</v>
      </c>
      <c r="E79" s="483"/>
      <c r="F79" s="440">
        <f>D79*E79</f>
        <v>0</v>
      </c>
      <c r="G79" s="484"/>
      <c r="H79" s="441">
        <f>D79*G79</f>
        <v>0</v>
      </c>
    </row>
    <row r="80" spans="1:9">
      <c r="A80" s="435" t="s">
        <v>1325</v>
      </c>
      <c r="B80" s="433" t="s">
        <v>1326</v>
      </c>
      <c r="C80" s="433" t="s">
        <v>1261</v>
      </c>
      <c r="D80" s="433">
        <v>1</v>
      </c>
      <c r="E80" s="483"/>
      <c r="F80" s="440">
        <f>D80*E80</f>
        <v>0</v>
      </c>
      <c r="G80" s="484"/>
      <c r="H80" s="441">
        <f>D80*G80</f>
        <v>0</v>
      </c>
    </row>
    <row r="81" spans="1:9">
      <c r="A81" s="435" t="s">
        <v>1327</v>
      </c>
      <c r="B81" s="433" t="s">
        <v>1328</v>
      </c>
      <c r="C81" s="433" t="s">
        <v>1261</v>
      </c>
      <c r="D81" s="433">
        <v>1</v>
      </c>
      <c r="E81" s="483"/>
      <c r="F81" s="440">
        <f>D81*E81</f>
        <v>0</v>
      </c>
      <c r="G81" s="484"/>
      <c r="H81" s="441">
        <f>D81*G81</f>
        <v>0</v>
      </c>
    </row>
    <row r="82" spans="1:9">
      <c r="A82" s="435" t="s">
        <v>1329</v>
      </c>
      <c r="B82" s="433" t="s">
        <v>1330</v>
      </c>
      <c r="C82" s="433" t="s">
        <v>1261</v>
      </c>
      <c r="D82" s="433">
        <v>1</v>
      </c>
      <c r="E82" s="483"/>
      <c r="F82" s="440">
        <f>D82*E82</f>
        <v>0</v>
      </c>
      <c r="G82" s="484"/>
      <c r="H82" s="441">
        <f>D82*G82</f>
        <v>0</v>
      </c>
    </row>
    <row r="83" spans="1:9">
      <c r="A83" s="435" t="s">
        <v>1331</v>
      </c>
      <c r="B83" s="433" t="s">
        <v>1332</v>
      </c>
      <c r="C83" s="433" t="s">
        <v>1261</v>
      </c>
      <c r="D83" s="433">
        <v>1</v>
      </c>
      <c r="E83" s="483"/>
      <c r="F83" s="440">
        <f>D83*E83</f>
        <v>0</v>
      </c>
      <c r="G83" s="484"/>
      <c r="H83" s="441">
        <f>D83*G83</f>
        <v>0</v>
      </c>
    </row>
    <row r="84" spans="1:9">
      <c r="A84" s="435"/>
      <c r="B84" s="434" t="s">
        <v>1333</v>
      </c>
      <c r="E84" s="444"/>
      <c r="F84" s="440"/>
      <c r="G84" s="445"/>
      <c r="H84" s="441"/>
    </row>
    <row r="85" spans="1:9">
      <c r="A85" s="435" t="s">
        <v>1334</v>
      </c>
      <c r="B85" s="435" t="s">
        <v>1335</v>
      </c>
      <c r="E85" s="446"/>
      <c r="F85" s="440"/>
      <c r="G85" s="445"/>
      <c r="H85" s="441"/>
    </row>
    <row r="86" spans="1:9">
      <c r="A86" s="435"/>
      <c r="B86" s="435" t="s">
        <v>1336</v>
      </c>
      <c r="C86" s="433" t="s">
        <v>1261</v>
      </c>
      <c r="D86" s="433">
        <v>1</v>
      </c>
      <c r="E86" s="485"/>
      <c r="F86" s="440">
        <f>D86*E86</f>
        <v>0</v>
      </c>
      <c r="G86" s="484"/>
      <c r="H86" s="441">
        <f>D86*G86</f>
        <v>0</v>
      </c>
    </row>
    <row r="87" spans="1:9">
      <c r="A87" s="435" t="s">
        <v>1337</v>
      </c>
      <c r="B87" s="435" t="s">
        <v>1338</v>
      </c>
      <c r="E87" s="446"/>
      <c r="F87" s="440"/>
      <c r="G87" s="445"/>
      <c r="H87" s="441"/>
    </row>
    <row r="88" spans="1:9">
      <c r="A88" s="435"/>
      <c r="B88" s="435" t="s">
        <v>1339</v>
      </c>
      <c r="C88" s="433" t="s">
        <v>1261</v>
      </c>
      <c r="D88" s="433">
        <v>1</v>
      </c>
      <c r="E88" s="485"/>
      <c r="F88" s="440">
        <f>D88*E88</f>
        <v>0</v>
      </c>
      <c r="G88" s="484"/>
      <c r="H88" s="441">
        <f>D88*G88</f>
        <v>0</v>
      </c>
    </row>
    <row r="89" spans="1:9">
      <c r="A89" s="435" t="s">
        <v>1340</v>
      </c>
      <c r="B89" s="435" t="s">
        <v>1341</v>
      </c>
      <c r="E89" s="446"/>
      <c r="F89" s="440"/>
      <c r="G89" s="445"/>
      <c r="H89" s="441"/>
    </row>
    <row r="90" spans="1:9">
      <c r="A90" s="435"/>
      <c r="B90" s="435" t="s">
        <v>1342</v>
      </c>
      <c r="C90" s="433" t="s">
        <v>1261</v>
      </c>
      <c r="D90" s="433">
        <v>1</v>
      </c>
      <c r="E90" s="485"/>
      <c r="F90" s="440">
        <f>D90*E90</f>
        <v>0</v>
      </c>
      <c r="G90" s="484"/>
      <c r="H90" s="441">
        <f>D90*G90</f>
        <v>0</v>
      </c>
    </row>
    <row r="91" spans="1:9">
      <c r="A91" s="435" t="s">
        <v>1343</v>
      </c>
      <c r="B91" s="435" t="s">
        <v>1344</v>
      </c>
      <c r="E91" s="446"/>
      <c r="F91" s="440"/>
      <c r="G91" s="445"/>
      <c r="H91" s="441"/>
    </row>
    <row r="92" spans="1:9">
      <c r="A92" s="435"/>
      <c r="B92" s="435" t="s">
        <v>1345</v>
      </c>
      <c r="C92" s="433" t="s">
        <v>1261</v>
      </c>
      <c r="D92" s="433">
        <v>1</v>
      </c>
      <c r="E92" s="485"/>
      <c r="F92" s="440">
        <f>D92*E92</f>
        <v>0</v>
      </c>
      <c r="G92" s="484"/>
      <c r="H92" s="441">
        <f>D92*G92</f>
        <v>0</v>
      </c>
    </row>
    <row r="93" spans="1:9">
      <c r="A93" s="435" t="s">
        <v>1346</v>
      </c>
      <c r="B93" s="435" t="s">
        <v>1347</v>
      </c>
      <c r="E93" s="446"/>
      <c r="F93" s="440"/>
      <c r="G93" s="445"/>
      <c r="H93" s="441"/>
    </row>
    <row r="94" spans="1:9">
      <c r="A94" s="435"/>
      <c r="B94" s="435" t="s">
        <v>1348</v>
      </c>
      <c r="C94" s="433" t="s">
        <v>1261</v>
      </c>
      <c r="D94" s="433">
        <v>1</v>
      </c>
      <c r="E94" s="485"/>
      <c r="F94" s="440">
        <f>D94*E94</f>
        <v>0</v>
      </c>
      <c r="G94" s="484"/>
      <c r="H94" s="441">
        <f>D94*G94</f>
        <v>0</v>
      </c>
    </row>
    <row r="95" spans="1:9">
      <c r="B95" s="433" t="s">
        <v>1349</v>
      </c>
      <c r="E95" s="440"/>
      <c r="F95" s="440">
        <f>SUM(F41:F94)</f>
        <v>0</v>
      </c>
      <c r="G95" s="445"/>
      <c r="H95" s="440">
        <f>SUM(H41:H94)</f>
        <v>0</v>
      </c>
      <c r="I95" s="445"/>
    </row>
    <row r="96" spans="1:9">
      <c r="B96" s="434" t="s">
        <v>1350</v>
      </c>
      <c r="E96" s="447"/>
      <c r="F96" s="447"/>
      <c r="G96" s="437">
        <f>F95+H95</f>
        <v>0</v>
      </c>
      <c r="I96" s="435"/>
    </row>
    <row r="99" spans="1:9">
      <c r="A99" s="435" t="s">
        <v>1246</v>
      </c>
      <c r="B99" s="434" t="s">
        <v>1351</v>
      </c>
      <c r="E99" s="444"/>
      <c r="F99" s="440"/>
      <c r="G99" s="444"/>
      <c r="H99" s="441"/>
    </row>
    <row r="100" spans="1:9">
      <c r="A100" s="435"/>
      <c r="B100" s="435" t="s">
        <v>1352</v>
      </c>
      <c r="C100" s="433" t="s">
        <v>1261</v>
      </c>
      <c r="D100" s="433">
        <v>1</v>
      </c>
      <c r="E100" s="485"/>
      <c r="F100" s="440">
        <f>D100*E100</f>
        <v>0</v>
      </c>
      <c r="G100" s="484"/>
      <c r="H100" s="441">
        <f>D100*G100</f>
        <v>0</v>
      </c>
    </row>
    <row r="101" spans="1:9">
      <c r="B101" s="435" t="s">
        <v>1353</v>
      </c>
      <c r="E101" s="446"/>
      <c r="F101" s="440"/>
      <c r="G101" s="445"/>
      <c r="H101" s="441"/>
    </row>
    <row r="102" spans="1:9">
      <c r="B102" s="435" t="s">
        <v>1354</v>
      </c>
      <c r="E102" s="444"/>
      <c r="F102" s="440"/>
      <c r="G102" s="444"/>
      <c r="H102" s="441"/>
    </row>
    <row r="103" spans="1:9">
      <c r="A103" s="435"/>
      <c r="B103" s="435" t="s">
        <v>1355</v>
      </c>
      <c r="C103" s="433" t="s">
        <v>1261</v>
      </c>
      <c r="D103" s="433">
        <v>1</v>
      </c>
      <c r="E103" s="485"/>
      <c r="F103" s="440">
        <f t="shared" ref="F103:F115" si="4">D103*E103</f>
        <v>0</v>
      </c>
      <c r="G103" s="484"/>
      <c r="H103" s="441">
        <f t="shared" ref="H103:H115" si="5">D103*G103</f>
        <v>0</v>
      </c>
    </row>
    <row r="104" spans="1:9">
      <c r="A104" s="435"/>
      <c r="B104" s="435" t="s">
        <v>1356</v>
      </c>
      <c r="C104" s="433" t="s">
        <v>1261</v>
      </c>
      <c r="D104" s="433">
        <v>1</v>
      </c>
      <c r="E104" s="485"/>
      <c r="F104" s="440">
        <f>D104*E104</f>
        <v>0</v>
      </c>
      <c r="G104" s="484"/>
      <c r="H104" s="441">
        <f>D104*G104</f>
        <v>0</v>
      </c>
    </row>
    <row r="105" spans="1:9">
      <c r="A105" s="435"/>
      <c r="B105" s="435" t="s">
        <v>1357</v>
      </c>
      <c r="C105" s="433" t="s">
        <v>1261</v>
      </c>
      <c r="D105" s="433">
        <v>4</v>
      </c>
      <c r="E105" s="485"/>
      <c r="F105" s="440">
        <f t="shared" si="4"/>
        <v>0</v>
      </c>
      <c r="G105" s="484"/>
      <c r="H105" s="441">
        <f t="shared" si="5"/>
        <v>0</v>
      </c>
    </row>
    <row r="106" spans="1:9">
      <c r="A106" s="435"/>
      <c r="B106" s="435" t="s">
        <v>1358</v>
      </c>
      <c r="C106" s="433" t="s">
        <v>1261</v>
      </c>
      <c r="D106" s="433">
        <v>7</v>
      </c>
      <c r="E106" s="485"/>
      <c r="F106" s="440">
        <f t="shared" si="4"/>
        <v>0</v>
      </c>
      <c r="G106" s="484"/>
      <c r="H106" s="441">
        <f t="shared" si="5"/>
        <v>0</v>
      </c>
    </row>
    <row r="107" spans="1:9">
      <c r="A107" s="435"/>
      <c r="B107" s="435" t="s">
        <v>1359</v>
      </c>
      <c r="C107" s="433" t="s">
        <v>1261</v>
      </c>
      <c r="D107" s="433">
        <v>2</v>
      </c>
      <c r="E107" s="485"/>
      <c r="F107" s="440">
        <f t="shared" si="4"/>
        <v>0</v>
      </c>
      <c r="G107" s="484"/>
      <c r="H107" s="441">
        <f t="shared" si="5"/>
        <v>0</v>
      </c>
    </row>
    <row r="108" spans="1:9">
      <c r="A108" s="435"/>
      <c r="B108" s="435"/>
      <c r="E108" s="446"/>
      <c r="F108" s="440"/>
      <c r="G108" s="445"/>
      <c r="H108" s="441"/>
    </row>
    <row r="109" spans="1:9">
      <c r="A109" s="433" t="s">
        <v>1252</v>
      </c>
      <c r="B109" s="433" t="s">
        <v>1253</v>
      </c>
      <c r="C109" s="433" t="s">
        <v>1254</v>
      </c>
      <c r="D109" s="433" t="s">
        <v>1475</v>
      </c>
      <c r="E109" s="433" t="s">
        <v>1403</v>
      </c>
      <c r="F109" s="433" t="s">
        <v>1403</v>
      </c>
      <c r="G109" s="433" t="s">
        <v>1404</v>
      </c>
      <c r="H109" s="433" t="s">
        <v>1255</v>
      </c>
      <c r="I109" s="435" t="s">
        <v>1360</v>
      </c>
    </row>
    <row r="110" spans="1:9">
      <c r="E110" s="433" t="s">
        <v>1257</v>
      </c>
      <c r="F110" s="433" t="s">
        <v>1258</v>
      </c>
      <c r="G110" s="433" t="s">
        <v>1257</v>
      </c>
      <c r="H110" s="433" t="s">
        <v>1258</v>
      </c>
    </row>
    <row r="111" spans="1:9">
      <c r="A111" s="435"/>
      <c r="B111" s="435"/>
      <c r="E111" s="446"/>
      <c r="F111" s="440"/>
      <c r="G111" s="445"/>
      <c r="H111" s="441"/>
    </row>
    <row r="112" spans="1:9">
      <c r="A112" s="435"/>
      <c r="B112" s="435" t="s">
        <v>1361</v>
      </c>
      <c r="C112" s="433" t="s">
        <v>1261</v>
      </c>
      <c r="D112" s="433">
        <v>1</v>
      </c>
      <c r="E112" s="485"/>
      <c r="F112" s="440">
        <f>D112*E112</f>
        <v>0</v>
      </c>
      <c r="G112" s="484"/>
      <c r="H112" s="441">
        <f>D112*G112</f>
        <v>0</v>
      </c>
    </row>
    <row r="113" spans="1:9">
      <c r="A113" s="435"/>
      <c r="B113" s="435" t="s">
        <v>1362</v>
      </c>
      <c r="C113" s="433" t="s">
        <v>1261</v>
      </c>
      <c r="D113" s="433">
        <v>2</v>
      </c>
      <c r="E113" s="485"/>
      <c r="F113" s="440">
        <f t="shared" si="4"/>
        <v>0</v>
      </c>
      <c r="G113" s="484"/>
      <c r="H113" s="441">
        <f t="shared" si="5"/>
        <v>0</v>
      </c>
    </row>
    <row r="114" spans="1:9">
      <c r="A114" s="435"/>
      <c r="B114" s="435" t="s">
        <v>1363</v>
      </c>
      <c r="C114" s="433" t="s">
        <v>1261</v>
      </c>
      <c r="D114" s="433">
        <v>1</v>
      </c>
      <c r="E114" s="485"/>
      <c r="F114" s="440">
        <f t="shared" si="4"/>
        <v>0</v>
      </c>
      <c r="G114" s="484"/>
      <c r="H114" s="441">
        <f t="shared" si="5"/>
        <v>0</v>
      </c>
    </row>
    <row r="115" spans="1:9">
      <c r="A115" s="435"/>
      <c r="B115" s="435" t="s">
        <v>1364</v>
      </c>
      <c r="C115" s="433" t="s">
        <v>1261</v>
      </c>
      <c r="D115" s="433">
        <v>1</v>
      </c>
      <c r="E115" s="485"/>
      <c r="F115" s="440">
        <f t="shared" si="4"/>
        <v>0</v>
      </c>
      <c r="G115" s="484"/>
      <c r="H115" s="441">
        <f t="shared" si="5"/>
        <v>0</v>
      </c>
    </row>
    <row r="116" spans="1:9">
      <c r="B116" s="433" t="s">
        <v>1349</v>
      </c>
      <c r="E116" s="440"/>
      <c r="F116" s="440">
        <f>SUM(F100:F115)</f>
        <v>0</v>
      </c>
      <c r="G116" s="445"/>
      <c r="H116" s="440">
        <f>SUM(H100:H115)</f>
        <v>0</v>
      </c>
      <c r="I116" s="445"/>
    </row>
    <row r="117" spans="1:9">
      <c r="B117" s="434" t="s">
        <v>1365</v>
      </c>
      <c r="E117" s="447"/>
      <c r="F117" s="447"/>
      <c r="G117" s="437">
        <f>F116+H116</f>
        <v>0</v>
      </c>
      <c r="I117" s="435"/>
    </row>
    <row r="118" spans="1:9">
      <c r="A118" s="435"/>
      <c r="B118" s="435"/>
      <c r="G118" s="445"/>
      <c r="H118" s="441"/>
      <c r="I118" s="445"/>
    </row>
    <row r="119" spans="1:9">
      <c r="A119" s="435"/>
      <c r="B119" s="435"/>
      <c r="G119" s="445"/>
      <c r="H119" s="441"/>
      <c r="I119" s="445"/>
    </row>
    <row r="120" spans="1:9">
      <c r="A120" s="435"/>
      <c r="B120" s="434" t="s">
        <v>1232</v>
      </c>
      <c r="G120" s="445"/>
      <c r="H120" s="441"/>
      <c r="I120" s="445"/>
    </row>
    <row r="121" spans="1:9">
      <c r="A121" s="435" t="s">
        <v>1246</v>
      </c>
      <c r="B121" s="435" t="s">
        <v>1366</v>
      </c>
      <c r="C121" s="435" t="s">
        <v>1261</v>
      </c>
      <c r="D121" s="433">
        <v>1</v>
      </c>
      <c r="G121" s="484"/>
      <c r="H121" s="441">
        <f>D121*G121</f>
        <v>0</v>
      </c>
      <c r="I121" s="445"/>
    </row>
    <row r="122" spans="1:9">
      <c r="A122" s="435" t="s">
        <v>1248</v>
      </c>
      <c r="B122" s="435" t="s">
        <v>1367</v>
      </c>
      <c r="C122" s="435" t="s">
        <v>1261</v>
      </c>
      <c r="D122" s="433">
        <v>1</v>
      </c>
      <c r="G122" s="484"/>
      <c r="H122" s="441">
        <f>D122*G122</f>
        <v>0</v>
      </c>
      <c r="I122" s="445"/>
    </row>
    <row r="123" spans="1:9">
      <c r="A123" s="435" t="s">
        <v>1250</v>
      </c>
      <c r="B123" s="435" t="s">
        <v>1368</v>
      </c>
      <c r="C123" s="435" t="s">
        <v>1261</v>
      </c>
      <c r="D123" s="433">
        <v>1</v>
      </c>
      <c r="G123" s="484"/>
      <c r="H123" s="441">
        <f>D123*G123</f>
        <v>0</v>
      </c>
      <c r="I123" s="445"/>
    </row>
    <row r="124" spans="1:9">
      <c r="A124" s="435" t="s">
        <v>1264</v>
      </c>
      <c r="B124" s="435" t="s">
        <v>1369</v>
      </c>
      <c r="C124" s="435" t="s">
        <v>1261</v>
      </c>
      <c r="D124" s="433">
        <v>1</v>
      </c>
      <c r="G124" s="484"/>
      <c r="H124" s="441">
        <f>D124*G124</f>
        <v>0</v>
      </c>
      <c r="I124" s="445"/>
    </row>
    <row r="125" spans="1:9">
      <c r="B125" s="434" t="s">
        <v>1370</v>
      </c>
      <c r="E125" s="447"/>
      <c r="F125" s="447"/>
      <c r="G125" s="437"/>
      <c r="H125" s="437">
        <f>SUM(H121:H124)</f>
        <v>0</v>
      </c>
      <c r="I125" s="435"/>
    </row>
    <row r="126" spans="1:9">
      <c r="A126" s="435"/>
      <c r="B126" s="435"/>
      <c r="E126" s="446"/>
      <c r="F126" s="440"/>
      <c r="G126" s="445"/>
      <c r="H126" s="441"/>
    </row>
    <row r="127" spans="1:9">
      <c r="A127" s="435"/>
      <c r="B127" s="435"/>
      <c r="E127" s="446"/>
      <c r="F127" s="440"/>
      <c r="G127" s="445"/>
      <c r="H127" s="441"/>
    </row>
    <row r="128" spans="1:9">
      <c r="A128" s="435"/>
      <c r="B128" s="435"/>
      <c r="E128" s="446"/>
      <c r="F128" s="440"/>
      <c r="G128" s="445"/>
      <c r="H128" s="441"/>
    </row>
    <row r="129" spans="1:11">
      <c r="A129" s="435"/>
      <c r="B129" s="435"/>
      <c r="E129" s="446"/>
      <c r="F129" s="440"/>
      <c r="G129" s="445"/>
      <c r="H129" s="441"/>
    </row>
    <row r="130" spans="1:11">
      <c r="A130" s="435"/>
      <c r="B130" s="435"/>
      <c r="E130" s="446"/>
      <c r="F130" s="440"/>
      <c r="G130" s="445"/>
      <c r="H130" s="441"/>
    </row>
    <row r="131" spans="1:11">
      <c r="A131" s="435"/>
      <c r="B131" s="435"/>
      <c r="E131" s="446"/>
      <c r="F131" s="440"/>
      <c r="G131" s="445"/>
      <c r="H131" s="441"/>
    </row>
    <row r="132" spans="1:11">
      <c r="A132" s="435"/>
      <c r="B132" s="435"/>
      <c r="G132" s="445"/>
      <c r="H132" s="441"/>
      <c r="I132" s="445"/>
    </row>
    <row r="133" spans="1:11">
      <c r="E133" s="440"/>
      <c r="F133" s="440"/>
      <c r="G133" s="445"/>
      <c r="H133" s="440"/>
      <c r="I133" s="445"/>
    </row>
    <row r="134" spans="1:11">
      <c r="B134" s="434"/>
      <c r="E134" s="447"/>
      <c r="F134" s="447"/>
      <c r="G134" s="437"/>
      <c r="H134" s="447"/>
      <c r="K134" s="448"/>
    </row>
    <row r="135" spans="1:11">
      <c r="E135" s="447"/>
      <c r="F135" s="447"/>
      <c r="G135" s="437"/>
      <c r="H135" s="447"/>
      <c r="K135" s="448"/>
    </row>
    <row r="136" spans="1:11">
      <c r="B136" s="434"/>
    </row>
    <row r="137" spans="1:11">
      <c r="B137" s="434"/>
    </row>
    <row r="138" spans="1:11">
      <c r="B138" s="434"/>
    </row>
    <row r="139" spans="1:11">
      <c r="B139" s="434"/>
    </row>
    <row r="140" spans="1:11">
      <c r="B140" s="434"/>
    </row>
    <row r="141" spans="1:11">
      <c r="B141" s="434"/>
    </row>
    <row r="142" spans="1:11">
      <c r="B142" s="434"/>
    </row>
    <row r="143" spans="1:11">
      <c r="I143" s="435"/>
    </row>
    <row r="145" spans="1:11">
      <c r="B145" s="434"/>
    </row>
    <row r="146" spans="1:11">
      <c r="B146" s="434"/>
      <c r="E146" s="444"/>
      <c r="F146" s="440"/>
      <c r="G146" s="444"/>
      <c r="H146" s="441"/>
      <c r="J146" s="449"/>
      <c r="K146" s="435"/>
    </row>
    <row r="147" spans="1:11">
      <c r="B147" s="435"/>
      <c r="E147" s="439"/>
      <c r="F147" s="440"/>
      <c r="G147" s="439"/>
      <c r="H147" s="441"/>
      <c r="J147" s="440"/>
      <c r="K147" s="435"/>
    </row>
    <row r="148" spans="1:11">
      <c r="A148" s="435"/>
      <c r="B148" s="435"/>
      <c r="D148" s="442"/>
      <c r="E148" s="439"/>
      <c r="F148" s="440"/>
      <c r="G148" s="439"/>
      <c r="H148" s="441"/>
      <c r="J148" s="440"/>
      <c r="K148" s="435"/>
    </row>
    <row r="149" spans="1:11">
      <c r="A149" s="435"/>
      <c r="B149" s="435"/>
      <c r="D149" s="442"/>
      <c r="E149" s="439"/>
      <c r="F149" s="440"/>
      <c r="G149" s="439"/>
      <c r="H149" s="441"/>
      <c r="K149" s="450"/>
    </row>
    <row r="150" spans="1:11">
      <c r="A150" s="435"/>
      <c r="B150" s="435"/>
      <c r="D150" s="442"/>
      <c r="E150" s="439"/>
      <c r="F150" s="440"/>
      <c r="G150" s="439"/>
      <c r="H150" s="441"/>
      <c r="K150" s="450"/>
    </row>
    <row r="151" spans="1:11">
      <c r="A151" s="435"/>
      <c r="B151" s="435"/>
      <c r="D151" s="442"/>
      <c r="E151" s="439"/>
      <c r="F151" s="440"/>
      <c r="G151" s="439"/>
      <c r="H151" s="441"/>
      <c r="K151" s="435"/>
    </row>
    <row r="152" spans="1:11">
      <c r="A152" s="435"/>
      <c r="E152" s="444"/>
      <c r="F152" s="440"/>
      <c r="G152" s="445"/>
      <c r="H152" s="441"/>
    </row>
    <row r="153" spans="1:11">
      <c r="A153" s="435"/>
      <c r="E153" s="444"/>
      <c r="F153" s="440"/>
      <c r="G153" s="445"/>
      <c r="H153" s="441"/>
    </row>
    <row r="154" spans="1:11">
      <c r="A154" s="435"/>
      <c r="B154" s="435"/>
      <c r="E154" s="444"/>
      <c r="F154" s="440"/>
      <c r="G154" s="445"/>
      <c r="H154" s="441"/>
      <c r="K154" s="435"/>
    </row>
    <row r="155" spans="1:11">
      <c r="E155" s="440"/>
      <c r="F155" s="440"/>
      <c r="G155" s="445"/>
      <c r="H155" s="440"/>
      <c r="I155" s="445"/>
      <c r="K155" s="435"/>
    </row>
    <row r="156" spans="1:11">
      <c r="B156" s="434"/>
      <c r="E156" s="447"/>
      <c r="F156" s="447"/>
      <c r="G156" s="437"/>
      <c r="H156" s="447"/>
      <c r="K156" s="435"/>
    </row>
    <row r="157" spans="1:11">
      <c r="A157" s="435"/>
      <c r="B157" s="435"/>
      <c r="C157" s="435"/>
      <c r="D157" s="451"/>
      <c r="E157" s="440"/>
      <c r="F157" s="440"/>
      <c r="G157" s="440"/>
      <c r="H157" s="441"/>
      <c r="I157" s="440"/>
      <c r="J157" s="440"/>
      <c r="K157" s="435"/>
    </row>
    <row r="158" spans="1:11">
      <c r="A158" s="435"/>
      <c r="B158" s="435"/>
      <c r="C158" s="435"/>
      <c r="D158" s="451"/>
      <c r="E158" s="440"/>
      <c r="F158" s="440"/>
      <c r="G158" s="440"/>
      <c r="H158" s="441"/>
      <c r="I158" s="440"/>
      <c r="J158" s="440"/>
      <c r="K158" s="435"/>
    </row>
    <row r="159" spans="1:11">
      <c r="A159" s="435"/>
      <c r="B159" s="435"/>
      <c r="C159" s="435"/>
      <c r="D159" s="451"/>
      <c r="E159" s="440"/>
      <c r="F159" s="440"/>
      <c r="G159" s="440"/>
      <c r="H159" s="441"/>
      <c r="I159" s="440"/>
      <c r="J159" s="440"/>
      <c r="K159" s="435"/>
    </row>
    <row r="160" spans="1:11">
      <c r="A160" s="435"/>
      <c r="B160" s="435"/>
      <c r="C160" s="435"/>
      <c r="D160" s="451"/>
      <c r="E160" s="440"/>
      <c r="F160" s="440"/>
      <c r="G160" s="440"/>
      <c r="H160" s="441"/>
      <c r="I160" s="440"/>
      <c r="J160" s="440"/>
      <c r="K160" s="435"/>
    </row>
    <row r="161" spans="1:11">
      <c r="H161" s="435"/>
      <c r="J161" s="440"/>
      <c r="K161" s="435"/>
    </row>
    <row r="162" spans="1:11">
      <c r="J162" s="440"/>
      <c r="K162" s="435"/>
    </row>
    <row r="163" spans="1:11">
      <c r="J163" s="440"/>
      <c r="K163" s="435"/>
    </row>
    <row r="164" spans="1:11">
      <c r="A164" s="435"/>
      <c r="B164" s="435"/>
      <c r="C164" s="435"/>
      <c r="D164" s="435"/>
      <c r="E164" s="440"/>
      <c r="F164" s="440"/>
      <c r="G164" s="440"/>
      <c r="H164" s="441"/>
      <c r="I164" s="440"/>
      <c r="J164" s="440"/>
      <c r="K164" s="435"/>
    </row>
    <row r="165" spans="1:11">
      <c r="A165" s="435"/>
      <c r="B165" s="435"/>
      <c r="C165" s="435"/>
      <c r="D165" s="435"/>
      <c r="E165" s="440"/>
      <c r="F165" s="440"/>
      <c r="G165" s="440"/>
      <c r="H165" s="441"/>
      <c r="I165" s="440"/>
      <c r="J165" s="440"/>
      <c r="K165" s="435"/>
    </row>
    <row r="166" spans="1:11">
      <c r="A166" s="435"/>
      <c r="B166" s="435"/>
      <c r="C166" s="435"/>
      <c r="D166" s="435"/>
      <c r="E166" s="452"/>
      <c r="F166" s="440"/>
      <c r="G166" s="452"/>
      <c r="H166" s="441"/>
      <c r="I166" s="435"/>
      <c r="J166" s="436"/>
      <c r="K166" s="435"/>
    </row>
    <row r="167" spans="1:11">
      <c r="A167" s="435"/>
      <c r="B167" s="435"/>
      <c r="C167" s="435"/>
      <c r="D167" s="435"/>
      <c r="E167" s="452"/>
      <c r="F167" s="440"/>
      <c r="G167" s="452"/>
      <c r="H167" s="441"/>
      <c r="I167" s="435"/>
      <c r="J167" s="449"/>
      <c r="K167" s="435"/>
    </row>
    <row r="168" spans="1:11">
      <c r="A168" s="435"/>
      <c r="B168" s="435"/>
      <c r="C168" s="435"/>
      <c r="D168" s="435"/>
      <c r="E168" s="452"/>
      <c r="F168" s="440"/>
      <c r="G168" s="452"/>
      <c r="H168" s="441"/>
      <c r="I168" s="435"/>
      <c r="J168" s="449"/>
      <c r="K168" s="435"/>
    </row>
    <row r="169" spans="1:11">
      <c r="A169" s="435"/>
      <c r="B169" s="453"/>
      <c r="C169" s="435"/>
      <c r="D169" s="454"/>
      <c r="E169" s="440"/>
      <c r="F169" s="440"/>
      <c r="G169" s="440"/>
      <c r="H169" s="440"/>
      <c r="I169" s="452"/>
      <c r="J169" s="435"/>
      <c r="K169" s="435"/>
    </row>
    <row r="170" spans="1:11">
      <c r="A170" s="435"/>
      <c r="B170" s="434"/>
      <c r="C170" s="435"/>
      <c r="D170" s="435"/>
      <c r="E170" s="440"/>
      <c r="F170" s="440"/>
      <c r="G170" s="437"/>
      <c r="H170" s="441"/>
      <c r="I170" s="436"/>
      <c r="J170" s="452"/>
    </row>
    <row r="171" spans="1:11">
      <c r="A171" s="435"/>
      <c r="B171" s="434"/>
      <c r="C171" s="435"/>
      <c r="D171" s="435"/>
      <c r="E171" s="440"/>
      <c r="F171" s="440"/>
      <c r="G171" s="437"/>
      <c r="H171" s="441"/>
      <c r="I171" s="436"/>
      <c r="J171" s="452"/>
    </row>
    <row r="172" spans="1:11">
      <c r="B172" s="434"/>
      <c r="I172" s="445"/>
    </row>
    <row r="173" spans="1:11">
      <c r="E173" s="445"/>
      <c r="F173" s="445"/>
      <c r="G173" s="444"/>
      <c r="H173" s="441"/>
      <c r="I173" s="445"/>
    </row>
    <row r="174" spans="1:11">
      <c r="E174" s="445"/>
      <c r="F174" s="445"/>
      <c r="G174" s="444"/>
      <c r="H174" s="441"/>
      <c r="I174" s="445"/>
    </row>
    <row r="175" spans="1:11">
      <c r="E175" s="445"/>
      <c r="F175" s="445"/>
      <c r="G175" s="444"/>
      <c r="H175" s="441"/>
      <c r="I175" s="445"/>
    </row>
    <row r="176" spans="1:11">
      <c r="E176" s="445"/>
      <c r="F176" s="445"/>
      <c r="G176" s="444"/>
      <c r="H176" s="441"/>
      <c r="I176" s="445"/>
      <c r="J176" s="445"/>
    </row>
    <row r="177" spans="1:10">
      <c r="A177" s="435"/>
      <c r="E177" s="445"/>
      <c r="F177" s="445"/>
      <c r="G177" s="444"/>
      <c r="H177" s="441"/>
      <c r="I177" s="445"/>
    </row>
    <row r="178" spans="1:10">
      <c r="B178" s="434"/>
      <c r="H178" s="437"/>
    </row>
    <row r="179" spans="1:10">
      <c r="I179" s="445"/>
    </row>
    <row r="180" spans="1:10">
      <c r="B180" s="434"/>
      <c r="E180" s="447"/>
      <c r="F180" s="445"/>
      <c r="G180" s="437"/>
      <c r="H180" s="442"/>
      <c r="I180" s="442"/>
    </row>
    <row r="181" spans="1:10">
      <c r="G181" s="445"/>
      <c r="H181" s="441"/>
      <c r="I181" s="445"/>
    </row>
    <row r="182" spans="1:10">
      <c r="G182" s="445"/>
      <c r="H182" s="441"/>
      <c r="I182" s="445"/>
    </row>
    <row r="183" spans="1:10">
      <c r="G183" s="445"/>
      <c r="H183" s="441"/>
      <c r="I183" s="445"/>
    </row>
    <row r="184" spans="1:10">
      <c r="B184" s="434"/>
      <c r="G184" s="445"/>
      <c r="H184" s="437"/>
      <c r="I184" s="445"/>
    </row>
    <row r="186" spans="1:10">
      <c r="A186" s="435"/>
      <c r="B186" s="434"/>
      <c r="C186" s="435"/>
      <c r="D186" s="435"/>
      <c r="E186" s="435"/>
      <c r="F186" s="435"/>
      <c r="G186" s="435"/>
      <c r="H186" s="435"/>
      <c r="I186" s="440"/>
      <c r="J186" s="440"/>
    </row>
    <row r="187" spans="1:10">
      <c r="A187" s="435"/>
      <c r="B187" s="455"/>
      <c r="C187" s="435"/>
      <c r="D187" s="435"/>
      <c r="E187" s="456"/>
      <c r="F187" s="435"/>
      <c r="G187" s="436"/>
      <c r="H187" s="441"/>
      <c r="I187" s="435"/>
      <c r="J187" s="440"/>
    </row>
    <row r="188" spans="1:10">
      <c r="A188" s="435"/>
      <c r="B188" s="457"/>
      <c r="C188" s="455"/>
      <c r="D188" s="458"/>
      <c r="E188" s="459"/>
      <c r="F188" s="440"/>
      <c r="G188" s="459"/>
      <c r="H188" s="441"/>
      <c r="I188" s="435"/>
      <c r="J188" s="440"/>
    </row>
    <row r="189" spans="1:10">
      <c r="A189" s="435"/>
      <c r="B189" s="457"/>
      <c r="C189" s="455"/>
      <c r="D189" s="458"/>
      <c r="E189" s="459"/>
      <c r="F189" s="440"/>
      <c r="G189" s="459"/>
      <c r="H189" s="441"/>
      <c r="I189" s="435"/>
      <c r="J189" s="440"/>
    </row>
    <row r="190" spans="1:10">
      <c r="A190" s="435"/>
      <c r="B190" s="455"/>
      <c r="C190" s="435"/>
      <c r="D190" s="435"/>
      <c r="E190" s="456"/>
      <c r="F190" s="435"/>
      <c r="G190" s="436"/>
      <c r="H190" s="441"/>
      <c r="I190" s="435"/>
      <c r="J190" s="440"/>
    </row>
    <row r="191" spans="1:10">
      <c r="A191" s="435"/>
      <c r="B191" s="460"/>
      <c r="C191" s="461"/>
      <c r="D191" s="458"/>
      <c r="E191" s="459"/>
      <c r="F191" s="440"/>
      <c r="G191" s="459"/>
      <c r="H191" s="437"/>
      <c r="I191" s="435"/>
      <c r="J191" s="440"/>
    </row>
    <row r="192" spans="1:10">
      <c r="A192" s="435"/>
      <c r="B192" s="435"/>
      <c r="C192" s="435"/>
      <c r="D192" s="435"/>
      <c r="E192" s="452"/>
      <c r="F192" s="440"/>
      <c r="G192" s="452"/>
      <c r="H192" s="441"/>
      <c r="I192" s="435"/>
      <c r="J192" s="440"/>
    </row>
    <row r="193" spans="1:10">
      <c r="A193" s="435"/>
      <c r="B193" s="457"/>
      <c r="C193" s="461"/>
      <c r="D193" s="458"/>
      <c r="E193" s="459"/>
      <c r="F193" s="440"/>
      <c r="G193" s="456"/>
      <c r="H193" s="441"/>
      <c r="I193" s="435"/>
      <c r="J193" s="440"/>
    </row>
    <row r="194" spans="1:10">
      <c r="A194" s="435"/>
      <c r="B194" s="457"/>
      <c r="C194" s="461"/>
      <c r="D194" s="458"/>
      <c r="E194" s="459"/>
      <c r="F194" s="440"/>
      <c r="G194" s="459"/>
      <c r="H194" s="441"/>
      <c r="I194" s="462"/>
      <c r="J194" s="440"/>
    </row>
    <row r="198" spans="1:10">
      <c r="A198" s="435"/>
      <c r="B198" s="457"/>
      <c r="C198" s="457"/>
      <c r="D198" s="458"/>
      <c r="E198" s="459"/>
      <c r="F198" s="440"/>
      <c r="G198" s="459"/>
      <c r="H198" s="441"/>
      <c r="I198" s="435"/>
    </row>
    <row r="199" spans="1:10">
      <c r="A199" s="435"/>
      <c r="B199" s="435"/>
      <c r="C199" s="435"/>
      <c r="D199" s="435"/>
      <c r="E199" s="436"/>
      <c r="F199" s="440"/>
      <c r="G199" s="437"/>
      <c r="H199" s="440"/>
      <c r="I199" s="436"/>
    </row>
    <row r="200" spans="1:10">
      <c r="A200" s="435"/>
      <c r="B200" s="453"/>
      <c r="C200" s="435"/>
      <c r="D200" s="454"/>
      <c r="E200" s="440"/>
      <c r="F200" s="440"/>
      <c r="G200" s="440"/>
      <c r="H200" s="437"/>
      <c r="I200" s="452"/>
    </row>
    <row r="201" spans="1:10">
      <c r="A201" s="435"/>
      <c r="B201" s="453"/>
      <c r="C201" s="435"/>
      <c r="D201" s="454"/>
      <c r="E201" s="440"/>
      <c r="F201" s="440"/>
      <c r="G201" s="440"/>
      <c r="H201" s="437"/>
      <c r="I201" s="452"/>
    </row>
    <row r="202" spans="1:10">
      <c r="A202" s="435"/>
      <c r="B202" s="453"/>
      <c r="C202" s="435"/>
      <c r="D202" s="454"/>
      <c r="E202" s="440"/>
      <c r="F202" s="437"/>
      <c r="G202" s="440"/>
      <c r="H202" s="440"/>
      <c r="I202" s="452"/>
    </row>
    <row r="203" spans="1:10">
      <c r="A203" s="435"/>
      <c r="B203" s="453"/>
      <c r="C203" s="435"/>
      <c r="D203" s="454"/>
      <c r="E203" s="440"/>
      <c r="F203" s="440"/>
      <c r="G203" s="440"/>
      <c r="H203" s="440"/>
      <c r="I203" s="452"/>
    </row>
    <row r="204" spans="1:10">
      <c r="A204" s="435"/>
      <c r="B204" s="434"/>
      <c r="C204" s="435"/>
      <c r="D204" s="435"/>
      <c r="E204" s="440"/>
      <c r="F204" s="440"/>
      <c r="G204" s="437"/>
      <c r="H204" s="441"/>
      <c r="I204" s="436"/>
    </row>
    <row r="205" spans="1:10">
      <c r="B205" s="435"/>
      <c r="C205" s="435"/>
      <c r="D205" s="435"/>
      <c r="E205" s="435"/>
      <c r="F205" s="437"/>
      <c r="G205" s="435"/>
      <c r="I205" s="445"/>
    </row>
    <row r="206" spans="1:10">
      <c r="B206" s="435"/>
      <c r="C206" s="435"/>
      <c r="D206" s="435"/>
      <c r="E206" s="435"/>
      <c r="F206" s="437"/>
      <c r="G206" s="435"/>
      <c r="I206" s="445"/>
    </row>
    <row r="207" spans="1:10">
      <c r="B207" s="435"/>
      <c r="C207" s="435"/>
      <c r="D207" s="435"/>
      <c r="E207" s="435"/>
      <c r="F207" s="437"/>
      <c r="G207" s="435"/>
      <c r="I207" s="445"/>
    </row>
    <row r="209" spans="2:11">
      <c r="B209" s="435"/>
      <c r="C209" s="435"/>
      <c r="D209" s="435"/>
      <c r="E209" s="456"/>
      <c r="F209" s="435"/>
      <c r="G209" s="435"/>
      <c r="H209" s="435"/>
      <c r="I209" s="435"/>
    </row>
    <row r="210" spans="2:11">
      <c r="B210" s="435"/>
      <c r="C210" s="435"/>
      <c r="D210" s="435"/>
      <c r="E210" s="456"/>
      <c r="F210" s="435"/>
      <c r="G210" s="435"/>
      <c r="H210" s="435"/>
      <c r="I210" s="435"/>
    </row>
    <row r="211" spans="2:11">
      <c r="B211" s="434"/>
      <c r="G211" s="434"/>
      <c r="H211" s="449"/>
      <c r="I211" s="449"/>
    </row>
    <row r="212" spans="2:11">
      <c r="B212" s="434"/>
      <c r="C212" s="453"/>
      <c r="D212" s="453"/>
      <c r="E212" s="453"/>
      <c r="F212" s="453"/>
      <c r="G212" s="453"/>
      <c r="H212" s="453"/>
      <c r="I212" s="449"/>
    </row>
    <row r="213" spans="2:11">
      <c r="E213" s="444"/>
      <c r="F213" s="440"/>
      <c r="G213" s="444"/>
      <c r="H213" s="441"/>
      <c r="I213" s="444"/>
    </row>
    <row r="214" spans="2:11">
      <c r="E214" s="444"/>
      <c r="F214" s="440"/>
      <c r="G214" s="444"/>
      <c r="H214" s="441"/>
      <c r="I214" s="444"/>
      <c r="J214" s="463"/>
    </row>
    <row r="215" spans="2:11">
      <c r="E215" s="444"/>
      <c r="F215" s="440"/>
      <c r="G215" s="444"/>
      <c r="H215" s="441"/>
      <c r="I215" s="444"/>
      <c r="J215" s="449"/>
    </row>
    <row r="216" spans="2:11">
      <c r="E216" s="444"/>
      <c r="F216" s="440"/>
      <c r="G216" s="444"/>
      <c r="H216" s="441"/>
      <c r="I216" s="444"/>
      <c r="J216" s="444"/>
    </row>
    <row r="217" spans="2:11">
      <c r="E217" s="444"/>
      <c r="F217" s="440"/>
      <c r="G217" s="444"/>
      <c r="H217" s="441"/>
      <c r="I217" s="444"/>
      <c r="J217" s="444"/>
      <c r="K217" s="448"/>
    </row>
    <row r="218" spans="2:11">
      <c r="E218" s="444"/>
      <c r="F218" s="440"/>
      <c r="G218" s="444"/>
      <c r="H218" s="441"/>
      <c r="I218" s="444"/>
      <c r="J218" s="444"/>
      <c r="K218" s="448"/>
    </row>
    <row r="219" spans="2:11">
      <c r="E219" s="444"/>
      <c r="F219" s="440"/>
      <c r="G219" s="444"/>
      <c r="H219" s="441"/>
      <c r="I219" s="444"/>
      <c r="J219" s="444"/>
    </row>
    <row r="220" spans="2:11">
      <c r="E220" s="444"/>
      <c r="F220" s="440"/>
      <c r="G220" s="444"/>
      <c r="H220" s="441"/>
      <c r="I220" s="444"/>
      <c r="J220" s="444"/>
    </row>
    <row r="221" spans="2:11">
      <c r="E221" s="444"/>
      <c r="F221" s="440"/>
      <c r="G221" s="444"/>
      <c r="H221" s="441"/>
      <c r="I221" s="444"/>
      <c r="J221" s="444"/>
    </row>
    <row r="222" spans="2:11">
      <c r="D222" s="442"/>
      <c r="E222" s="444"/>
      <c r="F222" s="440"/>
      <c r="G222" s="444"/>
      <c r="H222" s="441"/>
      <c r="I222" s="444"/>
      <c r="J222" s="444"/>
    </row>
    <row r="223" spans="2:11">
      <c r="E223" s="444"/>
      <c r="F223" s="440"/>
      <c r="G223" s="444"/>
      <c r="H223" s="441"/>
      <c r="I223" s="444"/>
      <c r="J223" s="444"/>
    </row>
    <row r="224" spans="2:11">
      <c r="E224" s="444"/>
      <c r="F224" s="440"/>
      <c r="G224" s="444"/>
      <c r="H224" s="441"/>
      <c r="I224" s="444"/>
      <c r="J224" s="444"/>
    </row>
    <row r="225" spans="2:10">
      <c r="E225" s="444"/>
      <c r="F225" s="440"/>
      <c r="G225" s="444"/>
      <c r="H225" s="441"/>
      <c r="I225" s="444"/>
      <c r="J225" s="444"/>
    </row>
    <row r="226" spans="2:10">
      <c r="E226" s="444"/>
      <c r="F226" s="440"/>
      <c r="G226" s="444"/>
      <c r="H226" s="441"/>
      <c r="I226" s="444"/>
      <c r="J226" s="444"/>
    </row>
    <row r="227" spans="2:10">
      <c r="E227" s="444"/>
      <c r="F227" s="440"/>
      <c r="G227" s="444"/>
      <c r="H227" s="441"/>
      <c r="I227" s="444"/>
      <c r="J227" s="444"/>
    </row>
    <row r="228" spans="2:10">
      <c r="B228" s="435"/>
      <c r="C228" s="435"/>
      <c r="D228" s="435"/>
      <c r="E228" s="452"/>
      <c r="F228" s="440"/>
      <c r="G228" s="452"/>
      <c r="H228" s="441"/>
      <c r="I228" s="435"/>
      <c r="J228" s="444"/>
    </row>
    <row r="229" spans="2:10">
      <c r="B229" s="435"/>
      <c r="C229" s="435"/>
      <c r="D229" s="435"/>
      <c r="E229" s="452"/>
      <c r="F229" s="440"/>
      <c r="G229" s="452"/>
      <c r="H229" s="441"/>
      <c r="I229" s="435"/>
      <c r="J229" s="444"/>
    </row>
    <row r="230" spans="2:10">
      <c r="B230" s="435"/>
      <c r="C230" s="435"/>
      <c r="D230" s="435"/>
      <c r="E230" s="452"/>
      <c r="F230" s="440"/>
      <c r="G230" s="452"/>
      <c r="H230" s="441"/>
      <c r="I230" s="435"/>
      <c r="J230" s="446"/>
    </row>
    <row r="231" spans="2:10">
      <c r="B231" s="435"/>
      <c r="C231" s="435"/>
      <c r="D231" s="435"/>
      <c r="E231" s="452"/>
      <c r="F231" s="440"/>
      <c r="G231" s="452"/>
      <c r="H231" s="441"/>
      <c r="I231" s="452"/>
      <c r="J231" s="449"/>
    </row>
    <row r="232" spans="2:10">
      <c r="B232" s="435"/>
      <c r="C232" s="435"/>
      <c r="D232" s="435"/>
      <c r="E232" s="452"/>
      <c r="F232" s="440"/>
      <c r="G232" s="452"/>
      <c r="H232" s="441"/>
      <c r="I232" s="452"/>
      <c r="J232" s="449"/>
    </row>
    <row r="233" spans="2:10">
      <c r="B233" s="435"/>
      <c r="C233" s="435"/>
      <c r="D233" s="435"/>
      <c r="E233" s="452"/>
      <c r="F233" s="440"/>
      <c r="G233" s="452"/>
      <c r="H233" s="441"/>
      <c r="I233" s="452"/>
      <c r="J233" s="449"/>
    </row>
    <row r="234" spans="2:10">
      <c r="B234" s="435"/>
      <c r="C234" s="435"/>
      <c r="D234" s="435"/>
      <c r="E234" s="452"/>
      <c r="F234" s="440"/>
      <c r="G234" s="452"/>
      <c r="H234" s="441"/>
      <c r="I234" s="452"/>
      <c r="J234" s="449"/>
    </row>
    <row r="235" spans="2:10">
      <c r="B235" s="435"/>
      <c r="C235" s="435"/>
      <c r="D235" s="435"/>
      <c r="E235" s="452"/>
      <c r="F235" s="440"/>
      <c r="G235" s="452"/>
      <c r="H235" s="441"/>
      <c r="I235" s="435"/>
      <c r="J235" s="449"/>
    </row>
    <row r="236" spans="2:10">
      <c r="B236" s="435"/>
      <c r="C236" s="435"/>
      <c r="D236" s="435"/>
      <c r="E236" s="440"/>
      <c r="F236" s="440"/>
      <c r="G236" s="452"/>
      <c r="H236" s="441"/>
      <c r="I236" s="435"/>
      <c r="J236" s="449"/>
    </row>
    <row r="237" spans="2:10">
      <c r="B237" s="435"/>
      <c r="C237" s="435"/>
      <c r="D237" s="435"/>
      <c r="E237" s="440"/>
      <c r="F237" s="440"/>
      <c r="G237" s="452"/>
      <c r="H237" s="441"/>
      <c r="I237" s="435"/>
      <c r="J237" s="449"/>
    </row>
    <row r="238" spans="2:10">
      <c r="B238" s="435"/>
      <c r="C238" s="435"/>
      <c r="D238" s="435"/>
      <c r="E238" s="440"/>
      <c r="F238" s="440"/>
      <c r="G238" s="452"/>
      <c r="H238" s="441"/>
      <c r="I238" s="435"/>
      <c r="J238" s="449"/>
    </row>
    <row r="239" spans="2:10">
      <c r="B239" s="435"/>
      <c r="C239" s="435"/>
      <c r="D239" s="435"/>
      <c r="E239" s="452"/>
      <c r="F239" s="440"/>
      <c r="G239" s="452"/>
      <c r="H239" s="441"/>
      <c r="I239" s="452"/>
      <c r="J239" s="449"/>
    </row>
    <row r="240" spans="2:10">
      <c r="B240" s="435"/>
      <c r="C240" s="435"/>
      <c r="D240" s="435"/>
      <c r="E240" s="452"/>
      <c r="F240" s="440"/>
      <c r="G240" s="452"/>
      <c r="H240" s="441"/>
      <c r="I240" s="452"/>
      <c r="J240" s="449"/>
    </row>
    <row r="241" spans="2:11">
      <c r="B241" s="435"/>
      <c r="C241" s="435"/>
      <c r="D241" s="435"/>
      <c r="E241" s="452"/>
      <c r="F241" s="440"/>
      <c r="G241" s="452"/>
      <c r="H241" s="441"/>
      <c r="I241" s="452"/>
      <c r="J241" s="449"/>
    </row>
    <row r="242" spans="2:11">
      <c r="B242" s="435"/>
      <c r="C242" s="435"/>
      <c r="D242" s="435"/>
      <c r="E242" s="452"/>
      <c r="F242" s="440"/>
      <c r="G242" s="452"/>
      <c r="H242" s="441"/>
      <c r="I242" s="435"/>
      <c r="J242" s="452"/>
    </row>
    <row r="243" spans="2:11">
      <c r="B243" s="435"/>
      <c r="C243" s="435"/>
      <c r="D243" s="435"/>
      <c r="E243" s="452"/>
      <c r="F243" s="440"/>
      <c r="G243" s="452"/>
      <c r="H243" s="441"/>
      <c r="I243" s="452"/>
      <c r="J243" s="452"/>
    </row>
    <row r="244" spans="2:11">
      <c r="J244" s="452"/>
    </row>
    <row r="245" spans="2:11">
      <c r="B245" s="435"/>
      <c r="C245" s="435"/>
      <c r="D245" s="435"/>
      <c r="E245" s="456"/>
      <c r="F245" s="435"/>
      <c r="G245" s="435"/>
      <c r="H245" s="435"/>
      <c r="I245" s="435"/>
      <c r="J245" s="452"/>
      <c r="K245" s="435"/>
    </row>
    <row r="246" spans="2:11">
      <c r="B246" s="435"/>
      <c r="C246" s="435"/>
      <c r="D246" s="435"/>
      <c r="E246" s="456"/>
      <c r="F246" s="435"/>
      <c r="G246" s="435"/>
      <c r="H246" s="435"/>
      <c r="I246" s="435"/>
      <c r="J246" s="435"/>
    </row>
    <row r="247" spans="2:11">
      <c r="B247" s="435"/>
      <c r="C247" s="435"/>
      <c r="D247" s="435"/>
      <c r="E247" s="440"/>
      <c r="F247" s="440"/>
      <c r="G247" s="452"/>
      <c r="H247" s="441"/>
      <c r="I247" s="452"/>
    </row>
    <row r="248" spans="2:11">
      <c r="B248" s="435"/>
      <c r="C248" s="435"/>
      <c r="D248" s="435"/>
      <c r="E248" s="452"/>
      <c r="F248" s="440"/>
      <c r="G248" s="452"/>
      <c r="H248" s="441"/>
      <c r="I248" s="452"/>
    </row>
    <row r="249" spans="2:11">
      <c r="B249" s="435"/>
      <c r="C249" s="435"/>
      <c r="D249" s="435"/>
      <c r="E249" s="452"/>
      <c r="F249" s="440"/>
      <c r="G249" s="452"/>
      <c r="H249" s="441"/>
      <c r="I249" s="452"/>
    </row>
    <row r="250" spans="2:11">
      <c r="B250" s="435"/>
      <c r="C250" s="435"/>
      <c r="D250" s="435"/>
      <c r="E250" s="452"/>
      <c r="F250" s="440"/>
      <c r="G250" s="452"/>
      <c r="H250" s="441"/>
      <c r="I250" s="452"/>
      <c r="J250" s="435"/>
    </row>
    <row r="251" spans="2:11">
      <c r="B251" s="435"/>
      <c r="C251" s="435"/>
      <c r="D251" s="435"/>
      <c r="E251" s="452"/>
      <c r="F251" s="440"/>
      <c r="G251" s="440"/>
      <c r="H251" s="441"/>
      <c r="I251" s="452"/>
      <c r="J251" s="435"/>
    </row>
    <row r="252" spans="2:11">
      <c r="B252" s="453"/>
      <c r="C252" s="435"/>
      <c r="D252" s="454"/>
      <c r="E252" s="440"/>
      <c r="F252" s="437"/>
      <c r="G252" s="440"/>
      <c r="H252" s="437"/>
      <c r="I252" s="452"/>
      <c r="J252" s="435"/>
    </row>
    <row r="253" spans="2:11">
      <c r="E253" s="444"/>
      <c r="F253" s="440"/>
      <c r="G253" s="437"/>
      <c r="H253" s="441"/>
      <c r="I253" s="446"/>
      <c r="J253" s="435"/>
    </row>
    <row r="254" spans="2:11">
      <c r="B254" s="434"/>
      <c r="E254" s="447"/>
      <c r="F254" s="447"/>
      <c r="G254" s="464"/>
      <c r="H254" s="447"/>
      <c r="J254" s="435"/>
    </row>
    <row r="255" spans="2:11">
      <c r="B255" s="460"/>
      <c r="C255" s="457"/>
      <c r="D255" s="465"/>
      <c r="E255" s="466"/>
      <c r="F255" s="466"/>
      <c r="G255" s="466"/>
      <c r="H255" s="466"/>
      <c r="I255" s="467"/>
      <c r="J255" s="452"/>
      <c r="K255" s="435"/>
    </row>
    <row r="256" spans="2:11">
      <c r="B256" s="457"/>
      <c r="C256" s="457"/>
      <c r="D256" s="465"/>
      <c r="E256" s="466"/>
      <c r="F256" s="466"/>
      <c r="G256" s="466"/>
      <c r="H256" s="466"/>
      <c r="I256" s="467"/>
      <c r="J256" s="446"/>
    </row>
    <row r="257" spans="2:11">
      <c r="B257" s="457"/>
      <c r="C257" s="457"/>
      <c r="D257" s="465"/>
      <c r="E257" s="466"/>
      <c r="F257" s="466"/>
      <c r="G257" s="466"/>
      <c r="H257" s="466"/>
      <c r="I257" s="467"/>
      <c r="K257" s="445"/>
    </row>
    <row r="258" spans="2:11">
      <c r="B258" s="457"/>
      <c r="C258" s="457"/>
      <c r="D258" s="465"/>
      <c r="E258" s="466"/>
      <c r="F258" s="466"/>
      <c r="G258" s="466"/>
      <c r="H258" s="466"/>
      <c r="I258" s="467"/>
      <c r="J258" s="467"/>
      <c r="K258" s="445"/>
    </row>
    <row r="259" spans="2:11">
      <c r="B259" s="457"/>
      <c r="C259" s="457"/>
      <c r="D259" s="465"/>
      <c r="E259" s="466"/>
      <c r="F259" s="466"/>
      <c r="G259" s="466"/>
      <c r="H259" s="466"/>
      <c r="I259" s="467"/>
      <c r="J259" s="467"/>
      <c r="K259" s="445"/>
    </row>
    <row r="260" spans="2:11">
      <c r="B260" s="457"/>
      <c r="C260" s="457"/>
      <c r="D260" s="465"/>
      <c r="E260" s="466"/>
      <c r="F260" s="466"/>
      <c r="G260" s="466"/>
      <c r="H260" s="466"/>
      <c r="I260" s="467"/>
      <c r="J260" s="467"/>
      <c r="K260" s="452"/>
    </row>
    <row r="261" spans="2:11">
      <c r="B261" s="457"/>
      <c r="C261" s="457"/>
      <c r="D261" s="465"/>
      <c r="E261" s="466"/>
      <c r="F261" s="466"/>
      <c r="G261" s="466"/>
      <c r="H261" s="466"/>
      <c r="I261" s="467"/>
      <c r="J261" s="467"/>
      <c r="K261" s="435"/>
    </row>
    <row r="262" spans="2:11">
      <c r="B262" s="457"/>
      <c r="C262" s="457"/>
      <c r="D262" s="465"/>
      <c r="E262" s="466"/>
      <c r="F262" s="466"/>
      <c r="G262" s="466"/>
      <c r="H262" s="466"/>
      <c r="I262" s="467"/>
      <c r="J262" s="467"/>
      <c r="K262" s="435"/>
    </row>
    <row r="263" spans="2:11">
      <c r="B263" s="457"/>
      <c r="C263" s="457"/>
      <c r="D263" s="465"/>
      <c r="E263" s="466"/>
      <c r="F263" s="437"/>
      <c r="G263" s="466"/>
      <c r="H263" s="437"/>
      <c r="I263" s="467"/>
      <c r="J263" s="467"/>
      <c r="K263" s="445"/>
    </row>
    <row r="264" spans="2:11">
      <c r="B264" s="434"/>
      <c r="C264" s="453"/>
      <c r="D264" s="453"/>
      <c r="E264" s="468"/>
      <c r="F264" s="446"/>
      <c r="G264" s="437"/>
      <c r="H264" s="446"/>
      <c r="I264" s="441"/>
      <c r="J264" s="467"/>
    </row>
    <row r="265" spans="2:11">
      <c r="B265" s="434"/>
      <c r="C265" s="435"/>
      <c r="D265" s="435"/>
      <c r="E265" s="452"/>
      <c r="F265" s="452"/>
      <c r="G265" s="452"/>
      <c r="H265" s="452"/>
      <c r="I265" s="435"/>
      <c r="J265" s="467"/>
    </row>
    <row r="266" spans="2:11">
      <c r="B266" s="435"/>
      <c r="C266" s="435"/>
      <c r="D266" s="435"/>
      <c r="E266" s="452"/>
      <c r="F266" s="440"/>
      <c r="G266" s="452"/>
      <c r="H266" s="441"/>
      <c r="I266" s="435"/>
      <c r="J266" s="467"/>
    </row>
    <row r="267" spans="2:11">
      <c r="B267" s="435"/>
      <c r="C267" s="435"/>
      <c r="D267" s="435"/>
      <c r="E267" s="452"/>
      <c r="F267" s="440"/>
      <c r="G267" s="452"/>
      <c r="H267" s="441"/>
      <c r="I267" s="435"/>
    </row>
    <row r="268" spans="2:11">
      <c r="B268" s="435"/>
      <c r="C268" s="435"/>
      <c r="D268" s="435"/>
      <c r="E268" s="452"/>
      <c r="F268" s="440"/>
      <c r="G268" s="452"/>
      <c r="H268" s="441"/>
      <c r="I268" s="435"/>
      <c r="J268" s="444"/>
      <c r="K268" s="446"/>
    </row>
    <row r="269" spans="2:11">
      <c r="C269" s="435"/>
      <c r="D269" s="435"/>
      <c r="E269" s="444"/>
      <c r="F269" s="440"/>
      <c r="G269" s="444"/>
      <c r="H269" s="441"/>
      <c r="I269" s="444"/>
      <c r="J269" s="444"/>
      <c r="K269" s="446"/>
    </row>
    <row r="270" spans="2:11">
      <c r="C270" s="435"/>
      <c r="D270" s="435"/>
      <c r="E270" s="444"/>
      <c r="F270" s="440"/>
      <c r="G270" s="444"/>
      <c r="H270" s="441"/>
      <c r="I270" s="444"/>
      <c r="J270" s="444"/>
      <c r="K270" s="446"/>
    </row>
    <row r="271" spans="2:11">
      <c r="C271" s="435"/>
      <c r="D271" s="435"/>
      <c r="E271" s="444"/>
      <c r="F271" s="440"/>
      <c r="G271" s="444"/>
      <c r="H271" s="441"/>
      <c r="I271" s="444"/>
      <c r="J271" s="444"/>
      <c r="K271" s="446"/>
    </row>
    <row r="272" spans="2:11">
      <c r="C272" s="435"/>
      <c r="D272" s="435"/>
      <c r="E272" s="444"/>
      <c r="F272" s="440"/>
      <c r="G272" s="444"/>
      <c r="H272" s="441"/>
      <c r="I272" s="444"/>
      <c r="J272" s="444"/>
      <c r="K272" s="446"/>
    </row>
    <row r="273" spans="2:11">
      <c r="C273" s="435"/>
      <c r="D273" s="435"/>
      <c r="E273" s="444"/>
      <c r="F273" s="440"/>
      <c r="G273" s="444"/>
      <c r="H273" s="441"/>
      <c r="I273" s="444"/>
      <c r="J273" s="444"/>
      <c r="K273" s="446"/>
    </row>
    <row r="274" spans="2:11">
      <c r="C274" s="435"/>
      <c r="D274" s="435"/>
      <c r="E274" s="444"/>
      <c r="F274" s="440"/>
      <c r="G274" s="444"/>
      <c r="H274" s="441"/>
      <c r="I274" s="444"/>
      <c r="J274" s="444"/>
      <c r="K274" s="446"/>
    </row>
    <row r="275" spans="2:11">
      <c r="C275" s="435"/>
      <c r="D275" s="435"/>
      <c r="E275" s="444"/>
      <c r="F275" s="440"/>
      <c r="G275" s="444"/>
      <c r="H275" s="441"/>
      <c r="I275" s="444"/>
      <c r="J275" s="444"/>
      <c r="K275" s="446"/>
    </row>
    <row r="276" spans="2:11">
      <c r="C276" s="435"/>
      <c r="D276" s="435"/>
      <c r="E276" s="444"/>
      <c r="F276" s="440"/>
      <c r="G276" s="444"/>
      <c r="H276" s="441"/>
      <c r="I276" s="444"/>
      <c r="J276" s="444"/>
      <c r="K276" s="446"/>
    </row>
    <row r="277" spans="2:11">
      <c r="C277" s="435"/>
      <c r="D277" s="435"/>
      <c r="E277" s="444"/>
      <c r="F277" s="440"/>
      <c r="G277" s="444"/>
      <c r="H277" s="441"/>
      <c r="I277" s="444"/>
      <c r="J277" s="444"/>
      <c r="K277" s="446"/>
    </row>
    <row r="278" spans="2:11">
      <c r="C278" s="435"/>
      <c r="D278" s="435"/>
      <c r="E278" s="444"/>
      <c r="F278" s="440"/>
      <c r="G278" s="444"/>
      <c r="H278" s="441"/>
      <c r="I278" s="444"/>
      <c r="J278" s="444"/>
      <c r="K278" s="446"/>
    </row>
    <row r="279" spans="2:11">
      <c r="C279" s="435"/>
      <c r="D279" s="435"/>
      <c r="E279" s="444"/>
      <c r="F279" s="440"/>
      <c r="G279" s="444"/>
      <c r="H279" s="441"/>
      <c r="I279" s="444"/>
      <c r="J279" s="444"/>
      <c r="K279" s="446"/>
    </row>
    <row r="280" spans="2:11">
      <c r="J280" s="444"/>
      <c r="K280" s="446"/>
    </row>
    <row r="281" spans="2:11">
      <c r="B281" s="435"/>
      <c r="C281" s="435"/>
      <c r="D281" s="435"/>
      <c r="E281" s="456"/>
      <c r="F281" s="435"/>
      <c r="G281" s="435"/>
      <c r="H281" s="435"/>
      <c r="I281" s="435"/>
      <c r="J281" s="444"/>
      <c r="K281" s="446"/>
    </row>
    <row r="282" spans="2:11">
      <c r="B282" s="435"/>
      <c r="C282" s="435"/>
      <c r="D282" s="435"/>
      <c r="E282" s="456"/>
      <c r="F282" s="435"/>
      <c r="G282" s="435"/>
      <c r="H282" s="435"/>
      <c r="I282" s="435"/>
      <c r="J282" s="444"/>
      <c r="K282" s="446"/>
    </row>
    <row r="283" spans="2:11">
      <c r="C283" s="435"/>
      <c r="D283" s="435"/>
      <c r="E283" s="444"/>
      <c r="F283" s="440"/>
      <c r="G283" s="444"/>
      <c r="H283" s="441"/>
      <c r="I283" s="444"/>
      <c r="J283" s="444"/>
      <c r="K283" s="446"/>
    </row>
    <row r="284" spans="2:11">
      <c r="C284" s="435"/>
      <c r="D284" s="435"/>
      <c r="E284" s="444"/>
      <c r="F284" s="440"/>
      <c r="G284" s="444"/>
      <c r="H284" s="441"/>
      <c r="I284" s="444"/>
      <c r="J284" s="444"/>
      <c r="K284" s="446"/>
    </row>
    <row r="285" spans="2:11">
      <c r="C285" s="435"/>
      <c r="D285" s="435"/>
      <c r="E285" s="444"/>
      <c r="F285" s="440"/>
      <c r="G285" s="444"/>
      <c r="H285" s="441"/>
      <c r="I285" s="444"/>
      <c r="J285" s="444"/>
      <c r="K285" s="446"/>
    </row>
    <row r="286" spans="2:11">
      <c r="C286" s="435"/>
      <c r="D286" s="435"/>
      <c r="E286" s="444"/>
      <c r="F286" s="440"/>
      <c r="G286" s="444"/>
      <c r="H286" s="441"/>
      <c r="I286" s="444"/>
      <c r="J286" s="444"/>
      <c r="K286" s="446"/>
    </row>
    <row r="287" spans="2:11">
      <c r="C287" s="435"/>
      <c r="D287" s="435"/>
      <c r="E287" s="444"/>
      <c r="F287" s="440"/>
      <c r="G287" s="444"/>
      <c r="H287" s="441"/>
      <c r="I287" s="444"/>
      <c r="J287" s="444"/>
      <c r="K287" s="446"/>
    </row>
    <row r="288" spans="2:11">
      <c r="C288" s="435"/>
      <c r="D288" s="435"/>
      <c r="E288" s="444"/>
      <c r="F288" s="440"/>
      <c r="G288" s="444"/>
      <c r="H288" s="441"/>
      <c r="I288" s="444"/>
      <c r="J288" s="444"/>
      <c r="K288" s="446"/>
    </row>
    <row r="289" spans="3:11">
      <c r="C289" s="435"/>
      <c r="D289" s="435"/>
      <c r="E289" s="444"/>
      <c r="F289" s="440"/>
      <c r="G289" s="444"/>
      <c r="H289" s="441"/>
      <c r="I289" s="444"/>
      <c r="J289" s="444"/>
      <c r="K289" s="446"/>
    </row>
    <row r="290" spans="3:11">
      <c r="C290" s="435"/>
      <c r="D290" s="435"/>
      <c r="E290" s="444"/>
      <c r="F290" s="440"/>
      <c r="G290" s="444"/>
      <c r="H290" s="441"/>
      <c r="I290" s="444"/>
      <c r="J290" s="444"/>
      <c r="K290" s="446"/>
    </row>
    <row r="291" spans="3:11">
      <c r="C291" s="435"/>
      <c r="D291" s="435"/>
      <c r="E291" s="444"/>
      <c r="F291" s="440"/>
      <c r="G291" s="444"/>
      <c r="H291" s="441"/>
      <c r="I291" s="444"/>
      <c r="J291" s="444"/>
      <c r="K291" s="446"/>
    </row>
    <row r="292" spans="3:11">
      <c r="C292" s="435"/>
      <c r="D292" s="435"/>
      <c r="E292" s="444"/>
      <c r="F292" s="440"/>
      <c r="G292" s="444"/>
      <c r="H292" s="441"/>
      <c r="I292" s="444"/>
      <c r="J292" s="444"/>
      <c r="K292" s="446"/>
    </row>
    <row r="293" spans="3:11">
      <c r="C293" s="435"/>
      <c r="D293" s="435"/>
      <c r="E293" s="444"/>
      <c r="F293" s="440"/>
      <c r="G293" s="444"/>
      <c r="H293" s="441"/>
      <c r="I293" s="444"/>
      <c r="J293" s="444"/>
      <c r="K293" s="446"/>
    </row>
    <row r="294" spans="3:11">
      <c r="C294" s="435"/>
      <c r="D294" s="435"/>
      <c r="E294" s="444"/>
      <c r="F294" s="440"/>
      <c r="G294" s="444"/>
      <c r="H294" s="441"/>
      <c r="I294" s="444"/>
      <c r="J294" s="444"/>
      <c r="K294" s="446"/>
    </row>
    <row r="295" spans="3:11">
      <c r="C295" s="435"/>
      <c r="D295" s="435"/>
      <c r="E295" s="444"/>
      <c r="F295" s="440"/>
      <c r="G295" s="444"/>
      <c r="H295" s="441"/>
      <c r="I295" s="444"/>
      <c r="J295" s="444"/>
      <c r="K295" s="446"/>
    </row>
    <row r="296" spans="3:11">
      <c r="C296" s="435"/>
      <c r="D296" s="435"/>
      <c r="E296" s="444"/>
      <c r="F296" s="440"/>
      <c r="G296" s="444"/>
      <c r="H296" s="441"/>
      <c r="I296" s="444"/>
      <c r="J296" s="444"/>
      <c r="K296" s="446"/>
    </row>
    <row r="297" spans="3:11">
      <c r="C297" s="435"/>
      <c r="D297" s="435"/>
      <c r="E297" s="444"/>
      <c r="F297" s="440"/>
      <c r="G297" s="444"/>
      <c r="H297" s="441"/>
      <c r="I297" s="444"/>
      <c r="J297" s="444"/>
      <c r="K297" s="446"/>
    </row>
    <row r="298" spans="3:11">
      <c r="C298" s="435"/>
      <c r="D298" s="435"/>
      <c r="E298" s="444"/>
      <c r="F298" s="440"/>
      <c r="G298" s="444"/>
      <c r="H298" s="441"/>
      <c r="I298" s="444"/>
      <c r="J298" s="444"/>
      <c r="K298" s="446"/>
    </row>
    <row r="299" spans="3:11">
      <c r="C299" s="435"/>
      <c r="D299" s="435"/>
      <c r="E299" s="444"/>
      <c r="F299" s="440"/>
      <c r="G299" s="444"/>
      <c r="H299" s="441"/>
      <c r="I299" s="444"/>
      <c r="J299" s="444"/>
      <c r="K299" s="446"/>
    </row>
    <row r="300" spans="3:11">
      <c r="C300" s="435"/>
      <c r="D300" s="435"/>
      <c r="E300" s="444"/>
      <c r="F300" s="440"/>
      <c r="G300" s="444"/>
      <c r="H300" s="441"/>
      <c r="I300" s="444"/>
      <c r="J300" s="444"/>
      <c r="K300" s="446"/>
    </row>
    <row r="301" spans="3:11">
      <c r="C301" s="435"/>
      <c r="D301" s="435"/>
      <c r="E301" s="444"/>
      <c r="F301" s="440"/>
      <c r="G301" s="444"/>
      <c r="H301" s="441"/>
      <c r="I301" s="444"/>
      <c r="J301" s="444"/>
      <c r="K301" s="446"/>
    </row>
    <row r="302" spans="3:11">
      <c r="C302" s="435"/>
      <c r="D302" s="435"/>
      <c r="E302" s="444"/>
      <c r="F302" s="440"/>
      <c r="G302" s="444"/>
      <c r="H302" s="441"/>
      <c r="I302" s="444"/>
      <c r="J302" s="444"/>
      <c r="K302" s="446"/>
    </row>
    <row r="303" spans="3:11">
      <c r="C303" s="435"/>
      <c r="D303" s="435"/>
      <c r="E303" s="444"/>
      <c r="F303" s="440"/>
      <c r="G303" s="444"/>
      <c r="H303" s="441"/>
      <c r="I303" s="444"/>
      <c r="J303" s="444"/>
      <c r="K303" s="446"/>
    </row>
    <row r="304" spans="3:11">
      <c r="C304" s="435"/>
      <c r="D304" s="435"/>
      <c r="E304" s="444"/>
      <c r="F304" s="440"/>
      <c r="G304" s="444"/>
      <c r="H304" s="441"/>
      <c r="I304" s="444"/>
      <c r="J304" s="444"/>
      <c r="K304" s="446"/>
    </row>
    <row r="305" spans="2:11">
      <c r="C305" s="435"/>
      <c r="D305" s="435"/>
      <c r="E305" s="444"/>
      <c r="F305" s="440"/>
      <c r="G305" s="444"/>
      <c r="H305" s="441"/>
      <c r="I305" s="444"/>
      <c r="J305" s="444"/>
      <c r="K305" s="446"/>
    </row>
    <row r="306" spans="2:11">
      <c r="C306" s="435"/>
      <c r="D306" s="435"/>
      <c r="E306" s="444"/>
      <c r="F306" s="440"/>
      <c r="G306" s="444"/>
      <c r="H306" s="441"/>
      <c r="I306" s="444"/>
      <c r="J306" s="444"/>
      <c r="K306" s="446"/>
    </row>
    <row r="307" spans="2:11">
      <c r="C307" s="435"/>
      <c r="D307" s="435"/>
      <c r="E307" s="444"/>
      <c r="F307" s="440"/>
      <c r="G307" s="444"/>
      <c r="H307" s="441"/>
      <c r="I307" s="444"/>
      <c r="J307" s="444"/>
      <c r="K307" s="446"/>
    </row>
    <row r="308" spans="2:11">
      <c r="C308" s="435"/>
      <c r="D308" s="435"/>
      <c r="E308" s="444"/>
      <c r="F308" s="440"/>
      <c r="G308" s="444"/>
      <c r="H308" s="441"/>
      <c r="I308" s="444"/>
      <c r="J308" s="444"/>
      <c r="K308" s="446"/>
    </row>
    <row r="309" spans="2:11">
      <c r="C309" s="435"/>
      <c r="D309" s="435"/>
      <c r="E309" s="444"/>
      <c r="F309" s="440"/>
      <c r="G309" s="444"/>
      <c r="H309" s="441"/>
      <c r="I309" s="444"/>
      <c r="J309" s="444"/>
      <c r="K309" s="446"/>
    </row>
    <row r="310" spans="2:11">
      <c r="C310" s="435"/>
      <c r="D310" s="435"/>
      <c r="E310" s="444"/>
      <c r="F310" s="440"/>
      <c r="G310" s="444"/>
      <c r="H310" s="441"/>
      <c r="I310" s="444"/>
      <c r="J310" s="444"/>
      <c r="K310" s="446"/>
    </row>
    <row r="311" spans="2:11">
      <c r="B311" s="435"/>
      <c r="C311" s="435"/>
      <c r="D311" s="435"/>
      <c r="E311" s="452"/>
      <c r="F311" s="440"/>
      <c r="G311" s="452"/>
      <c r="H311" s="441"/>
      <c r="I311" s="435"/>
      <c r="J311" s="444"/>
      <c r="K311" s="446"/>
    </row>
    <row r="312" spans="2:11">
      <c r="B312" s="434"/>
      <c r="E312" s="446"/>
      <c r="F312" s="437"/>
      <c r="G312" s="444"/>
      <c r="H312" s="437"/>
      <c r="I312" s="446"/>
      <c r="J312" s="444"/>
      <c r="K312" s="446"/>
    </row>
    <row r="313" spans="2:11">
      <c r="E313" s="444"/>
      <c r="F313" s="440"/>
      <c r="G313" s="437"/>
      <c r="H313" s="440"/>
      <c r="I313" s="444"/>
      <c r="J313" s="444"/>
      <c r="K313" s="446"/>
    </row>
    <row r="314" spans="2:11">
      <c r="E314" s="444"/>
      <c r="F314" s="440"/>
      <c r="G314" s="437"/>
      <c r="H314" s="440"/>
      <c r="I314" s="444"/>
      <c r="J314" s="444"/>
      <c r="K314" s="446"/>
    </row>
    <row r="315" spans="2:11">
      <c r="E315" s="444"/>
      <c r="F315" s="440"/>
      <c r="G315" s="437"/>
      <c r="H315" s="440"/>
      <c r="I315" s="444"/>
      <c r="J315" s="446"/>
      <c r="K315" s="445"/>
    </row>
    <row r="316" spans="2:11">
      <c r="J316" s="444"/>
    </row>
    <row r="317" spans="2:11">
      <c r="B317" s="435"/>
      <c r="C317" s="435"/>
      <c r="D317" s="435"/>
      <c r="E317" s="456"/>
      <c r="F317" s="435"/>
      <c r="G317" s="435"/>
      <c r="H317" s="435"/>
      <c r="I317" s="435"/>
      <c r="J317" s="444"/>
    </row>
    <row r="318" spans="2:11">
      <c r="B318" s="435"/>
      <c r="C318" s="435"/>
      <c r="D318" s="435"/>
      <c r="E318" s="456"/>
      <c r="F318" s="435"/>
      <c r="G318" s="435"/>
      <c r="H318" s="435"/>
      <c r="I318" s="435"/>
      <c r="J318" s="444"/>
    </row>
    <row r="319" spans="2:11">
      <c r="B319" s="434"/>
      <c r="C319" s="435"/>
      <c r="D319" s="435"/>
      <c r="E319" s="456"/>
      <c r="F319" s="435"/>
      <c r="G319" s="452"/>
      <c r="H319" s="452"/>
      <c r="I319" s="451"/>
      <c r="J319" s="444"/>
    </row>
    <row r="320" spans="2:11">
      <c r="B320" s="434"/>
      <c r="C320" s="435"/>
      <c r="D320" s="435"/>
      <c r="E320" s="456"/>
      <c r="F320" s="435"/>
      <c r="G320" s="452"/>
      <c r="H320" s="452"/>
      <c r="I320" s="451"/>
      <c r="J320" s="444"/>
    </row>
    <row r="321" spans="1:14">
      <c r="B321" s="434"/>
      <c r="C321" s="435"/>
      <c r="D321" s="435"/>
      <c r="E321" s="456"/>
      <c r="F321" s="435"/>
      <c r="G321" s="452"/>
      <c r="H321" s="452"/>
      <c r="I321" s="451"/>
      <c r="J321" s="444"/>
    </row>
    <row r="322" spans="1:14">
      <c r="B322" s="457"/>
      <c r="C322" s="461"/>
      <c r="D322" s="458"/>
      <c r="E322" s="459"/>
      <c r="F322" s="440"/>
      <c r="G322" s="459"/>
      <c r="H322" s="441"/>
      <c r="I322" s="462"/>
      <c r="J322" s="452"/>
      <c r="K322" s="435"/>
      <c r="L322" s="435"/>
      <c r="M322" s="435"/>
      <c r="N322" s="435"/>
    </row>
    <row r="323" spans="1:14">
      <c r="B323" s="457"/>
      <c r="C323" s="461"/>
      <c r="D323" s="458"/>
      <c r="E323" s="459"/>
      <c r="F323" s="440"/>
      <c r="G323" s="459"/>
      <c r="H323" s="441"/>
      <c r="I323" s="462"/>
      <c r="J323" s="452"/>
      <c r="K323" s="435"/>
      <c r="L323" s="435"/>
      <c r="M323" s="435"/>
      <c r="N323" s="435"/>
    </row>
    <row r="324" spans="1:14">
      <c r="B324" s="457"/>
      <c r="C324" s="461"/>
      <c r="D324" s="458"/>
      <c r="E324" s="459"/>
      <c r="F324" s="440"/>
      <c r="G324" s="459"/>
      <c r="H324" s="441"/>
      <c r="I324" s="462"/>
      <c r="J324" s="452"/>
      <c r="K324" s="435"/>
      <c r="L324" s="435"/>
      <c r="M324" s="435"/>
      <c r="N324" s="435"/>
    </row>
    <row r="325" spans="1:14">
      <c r="B325" s="457"/>
      <c r="C325" s="461"/>
      <c r="D325" s="458"/>
      <c r="E325" s="459"/>
      <c r="F325" s="440"/>
      <c r="G325" s="459"/>
      <c r="H325" s="441"/>
      <c r="I325" s="462"/>
      <c r="J325" s="462"/>
      <c r="K325" s="453"/>
      <c r="L325" s="435"/>
      <c r="M325" s="435"/>
      <c r="N325" s="435"/>
    </row>
    <row r="326" spans="1:14">
      <c r="B326" s="435"/>
      <c r="C326" s="435"/>
      <c r="D326" s="451"/>
      <c r="E326" s="452"/>
      <c r="F326" s="440"/>
      <c r="G326" s="452"/>
      <c r="H326" s="441"/>
      <c r="I326" s="452"/>
      <c r="J326" s="462"/>
      <c r="K326" s="445"/>
      <c r="N326" s="435"/>
    </row>
    <row r="327" spans="1:14">
      <c r="B327" s="435"/>
      <c r="C327" s="435"/>
      <c r="D327" s="451"/>
      <c r="E327" s="452"/>
      <c r="F327" s="440"/>
      <c r="G327" s="452"/>
      <c r="H327" s="441"/>
      <c r="I327" s="452"/>
      <c r="J327" s="462"/>
      <c r="K327" s="449"/>
      <c r="L327" s="435"/>
      <c r="M327" s="435"/>
      <c r="N327" s="435"/>
    </row>
    <row r="328" spans="1:14">
      <c r="B328" s="435"/>
      <c r="C328" s="435"/>
      <c r="D328" s="435"/>
      <c r="E328" s="440"/>
      <c r="F328" s="440"/>
      <c r="G328" s="440"/>
      <c r="H328" s="441"/>
      <c r="I328" s="435"/>
      <c r="J328" s="462"/>
      <c r="K328" s="453"/>
      <c r="L328" s="435"/>
      <c r="M328" s="435"/>
      <c r="N328" s="435"/>
    </row>
    <row r="329" spans="1:14">
      <c r="B329" s="435"/>
      <c r="C329" s="435"/>
      <c r="D329" s="435"/>
      <c r="E329" s="440"/>
      <c r="F329" s="440"/>
      <c r="G329" s="440"/>
      <c r="H329" s="441"/>
      <c r="I329" s="435"/>
      <c r="J329" s="435"/>
      <c r="K329" s="435"/>
      <c r="L329" s="435"/>
      <c r="M329" s="435"/>
      <c r="N329" s="435"/>
    </row>
    <row r="330" spans="1:14">
      <c r="B330" s="435"/>
      <c r="C330" s="435"/>
      <c r="D330" s="435"/>
      <c r="E330" s="440"/>
      <c r="F330" s="440"/>
      <c r="G330" s="440"/>
      <c r="H330" s="441"/>
      <c r="I330" s="435"/>
      <c r="J330" s="435"/>
      <c r="K330" s="435"/>
      <c r="L330" s="435"/>
      <c r="M330" s="435"/>
      <c r="N330" s="435"/>
    </row>
    <row r="331" spans="1:14">
      <c r="B331" s="435"/>
      <c r="C331" s="435"/>
      <c r="D331" s="435"/>
      <c r="E331" s="440"/>
      <c r="F331" s="440"/>
      <c r="G331" s="440"/>
      <c r="H331" s="441"/>
      <c r="I331" s="435"/>
      <c r="J331" s="435"/>
      <c r="K331" s="435"/>
      <c r="L331" s="435"/>
      <c r="M331" s="435"/>
      <c r="N331" s="435"/>
    </row>
    <row r="332" spans="1:14">
      <c r="A332" s="435"/>
      <c r="B332" s="469"/>
      <c r="C332" s="469"/>
      <c r="D332" s="469"/>
      <c r="E332" s="470"/>
      <c r="F332" s="471"/>
      <c r="G332" s="470"/>
      <c r="H332" s="471"/>
      <c r="I332" s="452"/>
      <c r="J332" s="435"/>
      <c r="K332" s="435"/>
      <c r="L332" s="435"/>
      <c r="M332" s="435"/>
      <c r="N332" s="435"/>
    </row>
    <row r="333" spans="1:14">
      <c r="A333" s="435"/>
      <c r="B333" s="469"/>
      <c r="C333" s="469"/>
      <c r="D333" s="469"/>
      <c r="E333" s="440"/>
      <c r="F333" s="440"/>
      <c r="G333" s="440"/>
      <c r="H333" s="441"/>
      <c r="I333" s="435"/>
      <c r="J333" s="435"/>
      <c r="K333" s="435"/>
      <c r="L333" s="435"/>
      <c r="M333" s="435"/>
      <c r="N333" s="435"/>
    </row>
    <row r="334" spans="1:14">
      <c r="A334" s="435"/>
      <c r="B334" s="469"/>
      <c r="C334" s="469"/>
      <c r="D334" s="469"/>
      <c r="E334" s="440"/>
      <c r="F334" s="440"/>
      <c r="G334" s="440"/>
      <c r="H334" s="441"/>
      <c r="I334" s="435"/>
      <c r="J334" s="435"/>
      <c r="K334" s="435"/>
      <c r="L334" s="435"/>
      <c r="M334" s="435"/>
      <c r="N334" s="435"/>
    </row>
    <row r="335" spans="1:14">
      <c r="A335" s="435"/>
      <c r="B335" s="469"/>
      <c r="C335" s="469"/>
      <c r="D335" s="435"/>
      <c r="E335" s="440"/>
      <c r="F335" s="440"/>
      <c r="G335" s="440"/>
      <c r="H335" s="441"/>
      <c r="I335" s="435"/>
      <c r="J335" s="452"/>
      <c r="K335" s="452"/>
      <c r="L335" s="452"/>
      <c r="M335" s="435"/>
      <c r="N335" s="435"/>
    </row>
    <row r="336" spans="1:14">
      <c r="A336" s="435"/>
      <c r="B336" s="469"/>
      <c r="C336" s="469"/>
      <c r="D336" s="435"/>
      <c r="E336" s="440"/>
      <c r="F336" s="440"/>
      <c r="G336" s="440"/>
      <c r="H336" s="441"/>
      <c r="I336" s="435"/>
      <c r="J336" s="435"/>
      <c r="K336" s="435"/>
      <c r="L336" s="435"/>
      <c r="M336" s="435"/>
      <c r="N336" s="435"/>
    </row>
    <row r="337" spans="1:14">
      <c r="A337" s="435"/>
      <c r="B337" s="469"/>
      <c r="C337" s="469"/>
      <c r="D337" s="435"/>
      <c r="E337" s="440"/>
      <c r="F337" s="440"/>
      <c r="G337" s="440"/>
      <c r="H337" s="441"/>
      <c r="I337" s="435"/>
      <c r="J337" s="435"/>
      <c r="K337" s="435"/>
      <c r="L337" s="435"/>
      <c r="M337" s="435"/>
      <c r="N337" s="435"/>
    </row>
    <row r="338" spans="1:14">
      <c r="A338" s="435"/>
      <c r="B338" s="469"/>
      <c r="C338" s="469"/>
      <c r="D338" s="435"/>
      <c r="E338" s="440"/>
      <c r="F338" s="440"/>
      <c r="G338" s="440"/>
      <c r="H338" s="441"/>
      <c r="I338" s="435"/>
      <c r="J338" s="435"/>
      <c r="K338" s="435"/>
      <c r="L338" s="435"/>
      <c r="M338" s="435"/>
      <c r="N338" s="435"/>
    </row>
    <row r="339" spans="1:14">
      <c r="B339" s="435"/>
      <c r="E339" s="446"/>
      <c r="F339" s="437"/>
      <c r="G339" s="437"/>
      <c r="H339" s="437"/>
      <c r="I339" s="446"/>
      <c r="J339" s="435"/>
      <c r="K339" s="435"/>
      <c r="L339" s="435"/>
      <c r="M339" s="435"/>
      <c r="N339" s="435"/>
    </row>
    <row r="340" spans="1:14">
      <c r="B340" s="434"/>
      <c r="E340" s="444"/>
      <c r="F340" s="440"/>
      <c r="G340" s="437"/>
      <c r="H340" s="440"/>
      <c r="I340" s="444"/>
      <c r="J340" s="435"/>
      <c r="K340" s="435"/>
      <c r="L340" s="435"/>
      <c r="M340" s="435"/>
      <c r="N340" s="435"/>
    </row>
    <row r="341" spans="1:14">
      <c r="E341" s="442"/>
      <c r="F341" s="444"/>
      <c r="G341" s="444"/>
      <c r="H341" s="444"/>
      <c r="I341" s="442"/>
      <c r="J341" s="435"/>
      <c r="K341" s="435"/>
      <c r="L341" s="435"/>
      <c r="M341" s="435"/>
      <c r="N341" s="435"/>
    </row>
    <row r="342" spans="1:14">
      <c r="B342" s="434"/>
      <c r="C342" s="435"/>
      <c r="D342" s="435"/>
      <c r="E342" s="452"/>
      <c r="F342" s="452"/>
      <c r="G342" s="452"/>
      <c r="H342" s="452"/>
      <c r="I342" s="435"/>
      <c r="J342" s="446"/>
      <c r="K342" s="445"/>
      <c r="L342" s="435"/>
      <c r="M342" s="435"/>
      <c r="N342" s="435"/>
    </row>
    <row r="343" spans="1:14">
      <c r="B343" s="435"/>
      <c r="C343" s="435"/>
      <c r="D343" s="451"/>
      <c r="E343" s="440"/>
      <c r="F343" s="440"/>
      <c r="G343" s="452"/>
      <c r="H343" s="441"/>
      <c r="I343" s="452"/>
      <c r="J343" s="444"/>
      <c r="K343" s="446"/>
    </row>
    <row r="344" spans="1:14">
      <c r="B344" s="435"/>
      <c r="C344" s="435"/>
      <c r="D344" s="451"/>
      <c r="E344" s="440"/>
      <c r="F344" s="440"/>
      <c r="G344" s="452"/>
      <c r="H344" s="441"/>
      <c r="I344" s="452"/>
      <c r="J344" s="442"/>
    </row>
    <row r="345" spans="1:14">
      <c r="B345" s="435"/>
      <c r="E345" s="446"/>
      <c r="F345" s="440"/>
      <c r="G345" s="440"/>
      <c r="H345" s="441"/>
      <c r="J345" s="444"/>
      <c r="K345" s="446"/>
    </row>
    <row r="346" spans="1:14">
      <c r="B346" s="435"/>
      <c r="E346" s="446"/>
      <c r="F346" s="440"/>
      <c r="G346" s="446"/>
      <c r="H346" s="441"/>
      <c r="J346" s="435"/>
      <c r="K346" s="435"/>
    </row>
    <row r="347" spans="1:14">
      <c r="B347" s="435"/>
      <c r="E347" s="446"/>
      <c r="G347" s="446"/>
      <c r="J347" s="435"/>
      <c r="K347" s="435"/>
    </row>
    <row r="348" spans="1:14">
      <c r="B348" s="435"/>
      <c r="E348" s="446"/>
      <c r="F348" s="440"/>
      <c r="G348" s="446"/>
      <c r="H348" s="441"/>
    </row>
    <row r="349" spans="1:14">
      <c r="B349" s="435"/>
      <c r="E349" s="446"/>
      <c r="F349" s="440"/>
      <c r="G349" s="446"/>
      <c r="H349" s="441"/>
    </row>
    <row r="350" spans="1:14">
      <c r="B350" s="435"/>
      <c r="E350" s="446"/>
      <c r="F350" s="440"/>
      <c r="G350" s="446"/>
      <c r="H350" s="441"/>
      <c r="J350" s="445"/>
    </row>
    <row r="351" spans="1:14">
      <c r="B351" s="435"/>
      <c r="E351" s="446"/>
      <c r="F351" s="440"/>
      <c r="G351" s="446"/>
      <c r="H351" s="441"/>
      <c r="J351" s="445"/>
    </row>
    <row r="352" spans="1:14">
      <c r="J352" s="445"/>
    </row>
    <row r="353" spans="2:13">
      <c r="B353" s="435"/>
      <c r="C353" s="435"/>
      <c r="D353" s="435"/>
      <c r="E353" s="456"/>
      <c r="F353" s="435"/>
      <c r="G353" s="435"/>
      <c r="H353" s="435"/>
      <c r="I353" s="435"/>
      <c r="J353" s="445"/>
    </row>
    <row r="354" spans="2:13">
      <c r="B354" s="435"/>
      <c r="C354" s="435"/>
      <c r="D354" s="435"/>
      <c r="E354" s="456"/>
      <c r="F354" s="435"/>
      <c r="G354" s="435"/>
      <c r="H354" s="435"/>
      <c r="I354" s="435"/>
      <c r="J354" s="445"/>
    </row>
    <row r="355" spans="2:13">
      <c r="B355" s="435"/>
      <c r="E355" s="446"/>
      <c r="F355" s="440"/>
      <c r="G355" s="446"/>
      <c r="H355" s="441"/>
      <c r="J355" s="445"/>
    </row>
    <row r="356" spans="2:13">
      <c r="B356" s="435"/>
      <c r="E356" s="446"/>
      <c r="F356" s="440"/>
      <c r="G356" s="446"/>
      <c r="H356" s="441"/>
      <c r="J356" s="445"/>
    </row>
    <row r="357" spans="2:13">
      <c r="B357" s="469"/>
      <c r="C357" s="469"/>
      <c r="D357" s="469"/>
      <c r="E357" s="472"/>
      <c r="F357" s="441"/>
      <c r="G357" s="470"/>
      <c r="H357" s="471"/>
      <c r="I357" s="452"/>
      <c r="J357" s="445"/>
    </row>
    <row r="358" spans="2:13">
      <c r="B358" s="469"/>
      <c r="C358" s="469"/>
      <c r="D358" s="469"/>
      <c r="E358" s="472"/>
      <c r="F358" s="471"/>
      <c r="G358" s="470"/>
      <c r="H358" s="471"/>
      <c r="I358" s="452"/>
      <c r="J358" s="445"/>
    </row>
    <row r="359" spans="2:13">
      <c r="B359" s="435"/>
      <c r="E359" s="446"/>
      <c r="F359" s="437"/>
      <c r="G359" s="437"/>
      <c r="H359" s="437"/>
      <c r="I359" s="446"/>
      <c r="J359" s="445"/>
    </row>
    <row r="360" spans="2:13">
      <c r="B360" s="434"/>
      <c r="E360" s="444"/>
      <c r="F360" s="440"/>
      <c r="G360" s="437"/>
      <c r="H360" s="440"/>
      <c r="I360" s="444"/>
      <c r="J360" s="452"/>
      <c r="K360" s="452"/>
      <c r="L360" s="452"/>
      <c r="M360" s="452"/>
    </row>
    <row r="361" spans="2:13">
      <c r="E361" s="446"/>
      <c r="F361" s="440"/>
      <c r="G361" s="444"/>
      <c r="H361" s="440"/>
      <c r="I361" s="446"/>
      <c r="J361" s="452"/>
      <c r="K361" s="452"/>
      <c r="L361" s="452"/>
      <c r="M361" s="452"/>
    </row>
    <row r="362" spans="2:13">
      <c r="B362" s="434"/>
      <c r="E362" s="444"/>
      <c r="F362" s="444"/>
      <c r="G362" s="444"/>
      <c r="H362" s="444"/>
      <c r="I362" s="446"/>
      <c r="J362" s="446"/>
    </row>
    <row r="363" spans="2:13">
      <c r="B363" s="473"/>
      <c r="C363" s="474"/>
      <c r="E363" s="444"/>
      <c r="F363" s="440"/>
      <c r="G363" s="444"/>
      <c r="H363" s="441"/>
      <c r="I363" s="446"/>
      <c r="J363" s="444"/>
    </row>
    <row r="364" spans="2:13">
      <c r="B364" s="473"/>
      <c r="C364" s="474"/>
      <c r="E364" s="444"/>
      <c r="F364" s="440"/>
      <c r="G364" s="444"/>
      <c r="H364" s="441"/>
      <c r="I364" s="446"/>
      <c r="J364" s="446"/>
      <c r="K364" s="445"/>
    </row>
    <row r="365" spans="2:13">
      <c r="B365" s="473"/>
      <c r="C365" s="474"/>
      <c r="E365" s="446"/>
      <c r="F365" s="440"/>
      <c r="G365" s="440"/>
      <c r="H365" s="441"/>
      <c r="I365" s="446"/>
      <c r="J365" s="446"/>
      <c r="K365" s="448"/>
    </row>
    <row r="366" spans="2:13">
      <c r="B366" s="473"/>
      <c r="C366" s="474"/>
      <c r="E366" s="447"/>
      <c r="F366" s="440"/>
      <c r="G366" s="456"/>
      <c r="H366" s="441"/>
      <c r="J366" s="444"/>
    </row>
    <row r="367" spans="2:13">
      <c r="B367" s="473"/>
      <c r="C367" s="474"/>
      <c r="E367" s="444"/>
      <c r="F367" s="440"/>
      <c r="G367" s="444"/>
      <c r="H367" s="441"/>
      <c r="I367" s="444"/>
      <c r="J367" s="444"/>
    </row>
    <row r="368" spans="2:13">
      <c r="B368" s="473"/>
      <c r="C368" s="474"/>
      <c r="E368" s="444"/>
      <c r="F368" s="440"/>
      <c r="G368" s="444"/>
      <c r="H368" s="441"/>
      <c r="I368" s="444"/>
      <c r="J368" s="446"/>
    </row>
    <row r="369" spans="2:10">
      <c r="B369" s="473"/>
      <c r="C369" s="475"/>
      <c r="D369" s="435"/>
      <c r="E369" s="440"/>
      <c r="F369" s="440"/>
      <c r="G369" s="440"/>
      <c r="H369" s="441"/>
      <c r="I369" s="440"/>
      <c r="J369" s="445"/>
    </row>
    <row r="370" spans="2:10">
      <c r="B370" s="473"/>
      <c r="C370" s="474"/>
      <c r="D370" s="435"/>
      <c r="E370" s="440"/>
      <c r="F370" s="440"/>
      <c r="G370" s="440"/>
      <c r="H370" s="441"/>
      <c r="I370" s="440"/>
      <c r="J370" s="444"/>
    </row>
    <row r="371" spans="2:10">
      <c r="B371" s="473"/>
      <c r="C371" s="475"/>
      <c r="D371" s="435"/>
      <c r="E371" s="440"/>
      <c r="F371" s="440"/>
      <c r="G371" s="440"/>
      <c r="H371" s="441"/>
      <c r="I371" s="440"/>
      <c r="J371" s="446"/>
    </row>
    <row r="372" spans="2:10">
      <c r="B372" s="473"/>
      <c r="C372" s="475"/>
      <c r="D372" s="435"/>
      <c r="E372" s="440"/>
      <c r="F372" s="440"/>
      <c r="G372" s="440"/>
      <c r="H372" s="441"/>
      <c r="I372" s="440"/>
      <c r="J372" s="436"/>
    </row>
    <row r="373" spans="2:10">
      <c r="B373" s="473"/>
      <c r="C373" s="475"/>
      <c r="D373" s="435"/>
      <c r="E373" s="440"/>
      <c r="F373" s="440"/>
      <c r="G373" s="440"/>
      <c r="H373" s="441"/>
      <c r="I373" s="440"/>
      <c r="J373" s="436"/>
    </row>
    <row r="374" spans="2:10">
      <c r="B374" s="473"/>
      <c r="C374" s="475"/>
      <c r="D374" s="435"/>
      <c r="E374" s="440"/>
      <c r="F374" s="440"/>
      <c r="G374" s="440"/>
      <c r="H374" s="441"/>
      <c r="I374" s="440"/>
      <c r="J374" s="436"/>
    </row>
    <row r="375" spans="2:10">
      <c r="B375" s="473"/>
      <c r="C375" s="475"/>
      <c r="D375" s="435"/>
      <c r="E375" s="440"/>
      <c r="F375" s="440"/>
      <c r="G375" s="440"/>
      <c r="H375" s="441"/>
      <c r="I375" s="440"/>
      <c r="J375" s="436"/>
    </row>
    <row r="376" spans="2:10">
      <c r="B376" s="473"/>
      <c r="C376" s="475"/>
      <c r="D376" s="451"/>
      <c r="E376" s="452"/>
      <c r="F376" s="440"/>
      <c r="G376" s="452"/>
      <c r="H376" s="441"/>
      <c r="I376" s="440"/>
      <c r="J376" s="436"/>
    </row>
    <row r="377" spans="2:10">
      <c r="B377" s="435"/>
      <c r="E377" s="446"/>
      <c r="F377" s="437"/>
      <c r="G377" s="437"/>
      <c r="H377" s="437"/>
      <c r="I377" s="446"/>
      <c r="J377" s="436"/>
    </row>
    <row r="378" spans="2:10">
      <c r="B378" s="434"/>
      <c r="E378" s="444"/>
      <c r="F378" s="440"/>
      <c r="G378" s="437"/>
      <c r="H378" s="440"/>
      <c r="I378" s="444"/>
      <c r="J378" s="436"/>
    </row>
    <row r="379" spans="2:10">
      <c r="B379" s="435"/>
      <c r="C379" s="435"/>
      <c r="D379" s="435"/>
      <c r="E379" s="440"/>
      <c r="F379" s="440"/>
      <c r="G379" s="440"/>
      <c r="H379" s="441"/>
      <c r="I379" s="440"/>
      <c r="J379" s="436"/>
    </row>
    <row r="380" spans="2:10">
      <c r="B380" s="434"/>
      <c r="C380" s="435"/>
      <c r="D380" s="435"/>
      <c r="E380" s="440"/>
      <c r="F380" s="440"/>
      <c r="G380" s="440"/>
      <c r="H380" s="441"/>
      <c r="I380" s="440"/>
      <c r="J380" s="446"/>
    </row>
    <row r="381" spans="2:10">
      <c r="B381" s="453"/>
      <c r="C381" s="453"/>
      <c r="D381" s="453"/>
      <c r="E381" s="440"/>
      <c r="F381" s="440"/>
      <c r="G381" s="440"/>
      <c r="H381" s="441"/>
      <c r="I381" s="440"/>
      <c r="J381" s="444"/>
    </row>
    <row r="382" spans="2:10">
      <c r="B382" s="453"/>
      <c r="C382" s="453"/>
      <c r="D382" s="453"/>
      <c r="E382" s="440"/>
      <c r="F382" s="440"/>
      <c r="G382" s="440"/>
      <c r="H382" s="441"/>
      <c r="I382" s="440"/>
      <c r="J382" s="436"/>
    </row>
    <row r="383" spans="2:10">
      <c r="B383" s="453"/>
      <c r="C383" s="453"/>
      <c r="D383" s="453"/>
      <c r="E383" s="439"/>
      <c r="F383" s="440"/>
      <c r="G383" s="439"/>
      <c r="H383" s="441"/>
      <c r="I383" s="444"/>
      <c r="J383" s="444"/>
    </row>
    <row r="384" spans="2:10">
      <c r="B384" s="453"/>
      <c r="C384" s="453"/>
      <c r="D384" s="453"/>
      <c r="E384" s="444"/>
      <c r="F384" s="440"/>
      <c r="G384" s="444"/>
      <c r="H384" s="441"/>
      <c r="I384" s="444"/>
      <c r="J384" s="444"/>
    </row>
    <row r="385" spans="2:13">
      <c r="B385" s="453"/>
      <c r="C385" s="453"/>
      <c r="D385" s="453"/>
      <c r="E385" s="444"/>
      <c r="F385" s="440"/>
      <c r="G385" s="444"/>
      <c r="H385" s="441"/>
      <c r="I385" s="444"/>
      <c r="J385" s="444"/>
    </row>
    <row r="386" spans="2:13">
      <c r="B386" s="453"/>
      <c r="E386" s="446"/>
      <c r="F386" s="437"/>
      <c r="G386" s="437"/>
      <c r="H386" s="437"/>
      <c r="I386" s="446"/>
      <c r="J386" s="436"/>
    </row>
    <row r="387" spans="2:13">
      <c r="B387" s="434"/>
      <c r="E387" s="444"/>
      <c r="F387" s="440"/>
      <c r="G387" s="437"/>
      <c r="H387" s="440"/>
      <c r="I387" s="444"/>
      <c r="J387" s="444"/>
    </row>
    <row r="388" spans="2:13">
      <c r="J388" s="444"/>
    </row>
    <row r="389" spans="2:13">
      <c r="B389" s="435"/>
      <c r="C389" s="435"/>
      <c r="D389" s="435"/>
      <c r="E389" s="456"/>
      <c r="F389" s="435"/>
      <c r="G389" s="435"/>
      <c r="H389" s="435"/>
      <c r="I389" s="435"/>
      <c r="J389" s="444"/>
    </row>
    <row r="390" spans="2:13">
      <c r="B390" s="435"/>
      <c r="C390" s="435"/>
      <c r="D390" s="435"/>
      <c r="E390" s="456"/>
      <c r="F390" s="435"/>
      <c r="G390" s="435"/>
      <c r="H390" s="435"/>
      <c r="I390" s="435"/>
      <c r="J390" s="446"/>
    </row>
    <row r="391" spans="2:13">
      <c r="B391" s="434"/>
      <c r="C391" s="435"/>
      <c r="D391" s="435"/>
      <c r="E391" s="440"/>
      <c r="F391" s="440"/>
      <c r="G391" s="440"/>
      <c r="H391" s="441"/>
      <c r="I391" s="440"/>
      <c r="J391" s="445"/>
    </row>
    <row r="392" spans="2:13">
      <c r="B392" s="457"/>
      <c r="C392" s="461"/>
      <c r="D392" s="458"/>
      <c r="E392" s="459"/>
      <c r="F392" s="440"/>
      <c r="G392" s="459"/>
      <c r="H392" s="441"/>
      <c r="I392" s="462"/>
      <c r="J392" s="445"/>
    </row>
    <row r="393" spans="2:13">
      <c r="B393" s="457"/>
      <c r="C393" s="461"/>
      <c r="D393" s="458"/>
      <c r="E393" s="459"/>
      <c r="F393" s="440"/>
      <c r="G393" s="459"/>
      <c r="H393" s="441"/>
      <c r="I393" s="462"/>
      <c r="J393" s="445"/>
    </row>
    <row r="394" spans="2:13">
      <c r="B394" s="435"/>
      <c r="C394" s="435"/>
      <c r="D394" s="451"/>
      <c r="E394" s="452"/>
      <c r="F394" s="440"/>
      <c r="G394" s="452"/>
      <c r="H394" s="441"/>
      <c r="I394" s="452"/>
      <c r="J394" s="444"/>
    </row>
    <row r="395" spans="2:13">
      <c r="D395" s="442"/>
      <c r="E395" s="444"/>
      <c r="F395" s="440"/>
      <c r="G395" s="444"/>
      <c r="H395" s="441"/>
      <c r="I395" s="444"/>
      <c r="J395" s="462"/>
      <c r="K395" s="453"/>
    </row>
    <row r="396" spans="2:13">
      <c r="E396" s="445"/>
      <c r="F396" s="445"/>
      <c r="G396" s="445"/>
      <c r="H396" s="445"/>
      <c r="J396" s="462"/>
    </row>
    <row r="397" spans="2:13">
      <c r="B397" s="453"/>
      <c r="E397" s="446"/>
      <c r="F397" s="437"/>
      <c r="G397" s="437"/>
      <c r="H397" s="437"/>
      <c r="I397" s="446"/>
      <c r="J397" s="435"/>
    </row>
    <row r="398" spans="2:13">
      <c r="B398" s="434"/>
      <c r="E398" s="444"/>
      <c r="F398" s="440"/>
      <c r="G398" s="437"/>
      <c r="H398" s="440"/>
      <c r="I398" s="444"/>
    </row>
    <row r="399" spans="2:13">
      <c r="E399" s="445"/>
      <c r="F399" s="445"/>
      <c r="G399" s="445"/>
      <c r="H399" s="445"/>
      <c r="M399" s="445"/>
    </row>
    <row r="400" spans="2:13">
      <c r="B400" s="434"/>
      <c r="E400" s="445"/>
      <c r="F400" s="445"/>
      <c r="G400" s="445"/>
      <c r="H400" s="445"/>
      <c r="J400" s="444"/>
      <c r="L400" s="445"/>
      <c r="M400" s="445"/>
    </row>
    <row r="401" spans="2:13">
      <c r="E401" s="445"/>
      <c r="F401" s="445"/>
      <c r="G401" s="445"/>
      <c r="H401" s="445"/>
      <c r="J401" s="446"/>
      <c r="L401" s="445"/>
      <c r="M401" s="445"/>
    </row>
    <row r="402" spans="2:13">
      <c r="B402" s="435"/>
      <c r="E402" s="445"/>
      <c r="F402" s="445"/>
      <c r="G402" s="445"/>
      <c r="H402" s="445"/>
      <c r="L402" s="445"/>
      <c r="M402" s="445"/>
    </row>
    <row r="403" spans="2:13">
      <c r="B403" s="435"/>
      <c r="E403" s="445"/>
      <c r="F403" s="445"/>
      <c r="G403" s="445"/>
      <c r="H403" s="445"/>
      <c r="J403" s="445"/>
      <c r="L403" s="445"/>
      <c r="M403" s="445"/>
    </row>
    <row r="404" spans="2:13">
      <c r="B404" s="435"/>
      <c r="E404" s="445"/>
      <c r="F404" s="445"/>
      <c r="G404" s="445"/>
      <c r="H404" s="445"/>
      <c r="J404" s="445"/>
      <c r="L404" s="445"/>
      <c r="M404" s="445"/>
    </row>
    <row r="405" spans="2:13">
      <c r="B405" s="435"/>
      <c r="E405" s="445"/>
      <c r="F405" s="445"/>
      <c r="G405" s="445"/>
      <c r="H405" s="445"/>
      <c r="J405" s="445"/>
      <c r="L405" s="445"/>
      <c r="M405" s="445"/>
    </row>
    <row r="406" spans="2:13">
      <c r="B406" s="435"/>
      <c r="E406" s="445"/>
      <c r="F406" s="445"/>
      <c r="G406" s="445"/>
      <c r="H406" s="445"/>
      <c r="J406" s="445"/>
      <c r="L406" s="445"/>
      <c r="M406" s="445"/>
    </row>
    <row r="407" spans="2:13">
      <c r="B407" s="435"/>
      <c r="E407" s="445"/>
      <c r="F407" s="445"/>
      <c r="G407" s="445"/>
      <c r="H407" s="445"/>
      <c r="J407" s="445"/>
      <c r="L407" s="445"/>
      <c r="M407" s="445"/>
    </row>
    <row r="408" spans="2:13">
      <c r="E408" s="445"/>
      <c r="F408" s="445"/>
      <c r="G408" s="445"/>
      <c r="H408" s="445"/>
      <c r="J408" s="445"/>
      <c r="L408" s="445"/>
      <c r="M408" s="445"/>
    </row>
    <row r="409" spans="2:13">
      <c r="E409" s="445"/>
      <c r="F409" s="445"/>
      <c r="G409" s="445"/>
      <c r="H409" s="445"/>
      <c r="J409" s="445"/>
      <c r="L409" s="445"/>
      <c r="M409" s="445"/>
    </row>
    <row r="410" spans="2:13">
      <c r="E410" s="445"/>
      <c r="F410" s="445"/>
      <c r="G410" s="445"/>
      <c r="H410" s="445"/>
      <c r="J410" s="445"/>
      <c r="L410" s="445"/>
      <c r="M410" s="445"/>
    </row>
    <row r="411" spans="2:13">
      <c r="E411" s="445"/>
      <c r="F411" s="445"/>
      <c r="G411" s="445"/>
      <c r="H411" s="445"/>
      <c r="J411" s="445"/>
      <c r="L411" s="445"/>
      <c r="M411" s="445"/>
    </row>
    <row r="412" spans="2:13">
      <c r="E412" s="445"/>
      <c r="F412" s="445"/>
      <c r="G412" s="445"/>
      <c r="H412" s="445"/>
      <c r="J412" s="445"/>
      <c r="L412" s="445"/>
      <c r="M412" s="445"/>
    </row>
    <row r="413" spans="2:13">
      <c r="E413" s="445"/>
      <c r="F413" s="445"/>
      <c r="G413" s="445"/>
      <c r="H413" s="445"/>
      <c r="J413" s="445"/>
      <c r="L413" s="445"/>
      <c r="M413" s="445"/>
    </row>
    <row r="414" spans="2:13">
      <c r="E414" s="445"/>
      <c r="F414" s="445"/>
      <c r="G414" s="445"/>
      <c r="H414" s="445"/>
      <c r="J414" s="445"/>
      <c r="L414" s="445"/>
      <c r="M414" s="445"/>
    </row>
    <row r="415" spans="2:13">
      <c r="E415" s="445"/>
      <c r="F415" s="445"/>
      <c r="G415" s="445"/>
      <c r="H415" s="445"/>
      <c r="J415" s="445"/>
      <c r="L415" s="445"/>
      <c r="M415" s="445"/>
    </row>
    <row r="416" spans="2:13">
      <c r="E416" s="445"/>
      <c r="F416" s="445"/>
      <c r="G416" s="445"/>
      <c r="H416" s="445"/>
      <c r="J416" s="445"/>
      <c r="L416" s="445"/>
      <c r="M416" s="445"/>
    </row>
    <row r="417" spans="2:13">
      <c r="E417" s="445"/>
      <c r="F417" s="445"/>
      <c r="G417" s="445"/>
      <c r="H417" s="445"/>
      <c r="J417" s="445"/>
      <c r="L417" s="445"/>
      <c r="M417" s="445"/>
    </row>
    <row r="418" spans="2:13">
      <c r="E418" s="445"/>
      <c r="F418" s="445"/>
      <c r="G418" s="445"/>
      <c r="H418" s="445"/>
      <c r="J418" s="445"/>
      <c r="L418" s="445"/>
      <c r="M418" s="445"/>
    </row>
    <row r="419" spans="2:13">
      <c r="E419" s="445"/>
      <c r="F419" s="445"/>
      <c r="G419" s="445"/>
      <c r="H419" s="445"/>
      <c r="J419" s="445"/>
      <c r="L419" s="445"/>
      <c r="M419" s="445"/>
    </row>
    <row r="420" spans="2:13">
      <c r="E420" s="445"/>
      <c r="F420" s="445"/>
      <c r="G420" s="445"/>
      <c r="H420" s="445"/>
      <c r="J420" s="445"/>
      <c r="L420" s="445"/>
      <c r="M420" s="445"/>
    </row>
    <row r="421" spans="2:13">
      <c r="E421" s="445"/>
      <c r="F421" s="445"/>
      <c r="G421" s="445"/>
      <c r="H421" s="445"/>
      <c r="J421" s="445"/>
      <c r="L421" s="445"/>
      <c r="M421" s="445"/>
    </row>
    <row r="422" spans="2:13">
      <c r="E422" s="445"/>
      <c r="F422" s="445"/>
      <c r="G422" s="445"/>
      <c r="H422" s="445"/>
      <c r="J422" s="445"/>
      <c r="L422" s="445"/>
      <c r="M422" s="445"/>
    </row>
    <row r="423" spans="2:13">
      <c r="E423" s="445"/>
      <c r="F423" s="445"/>
      <c r="G423" s="445"/>
      <c r="H423" s="445"/>
      <c r="J423" s="445"/>
      <c r="L423" s="445"/>
      <c r="M423" s="445"/>
    </row>
    <row r="424" spans="2:13">
      <c r="E424" s="445"/>
      <c r="F424" s="445"/>
      <c r="G424" s="445"/>
      <c r="H424" s="445"/>
      <c r="J424" s="445"/>
      <c r="L424" s="445"/>
      <c r="M424" s="445"/>
    </row>
    <row r="425" spans="2:13">
      <c r="E425" s="445"/>
      <c r="F425" s="445"/>
      <c r="G425" s="445"/>
      <c r="H425" s="445"/>
      <c r="J425" s="445"/>
      <c r="L425" s="445"/>
      <c r="M425" s="445"/>
    </row>
    <row r="426" spans="2:13">
      <c r="E426" s="445"/>
      <c r="F426" s="445"/>
      <c r="G426" s="445"/>
      <c r="H426" s="445"/>
      <c r="J426" s="445"/>
      <c r="L426" s="445"/>
      <c r="M426" s="445"/>
    </row>
    <row r="427" spans="2:13">
      <c r="E427" s="445"/>
      <c r="F427" s="445"/>
      <c r="G427" s="445"/>
      <c r="H427" s="445"/>
      <c r="J427" s="445"/>
      <c r="L427" s="445"/>
      <c r="M427" s="445"/>
    </row>
    <row r="428" spans="2:13">
      <c r="B428" s="434"/>
      <c r="I428" s="445"/>
      <c r="J428" s="445"/>
      <c r="L428" s="445"/>
      <c r="M428" s="445"/>
    </row>
    <row r="429" spans="2:13">
      <c r="E429" s="445"/>
      <c r="F429" s="445"/>
      <c r="G429" s="444"/>
      <c r="H429" s="441"/>
      <c r="I429" s="445"/>
      <c r="J429" s="445"/>
      <c r="L429" s="445"/>
      <c r="M429" s="445"/>
    </row>
    <row r="430" spans="2:13">
      <c r="E430" s="445"/>
      <c r="F430" s="445"/>
      <c r="G430" s="444"/>
      <c r="H430" s="441"/>
      <c r="I430" s="445"/>
      <c r="J430" s="445"/>
      <c r="L430" s="445"/>
      <c r="M430" s="445"/>
    </row>
    <row r="431" spans="2:13">
      <c r="E431" s="445"/>
      <c r="F431" s="445"/>
      <c r="G431" s="444"/>
      <c r="H431" s="441"/>
      <c r="I431" s="445"/>
      <c r="L431" s="445"/>
      <c r="M431" s="445"/>
    </row>
    <row r="432" spans="2:13">
      <c r="E432" s="445"/>
      <c r="F432" s="445"/>
      <c r="G432" s="444"/>
      <c r="H432" s="441"/>
      <c r="I432" s="445"/>
      <c r="J432" s="445"/>
      <c r="L432" s="445"/>
      <c r="M432" s="445"/>
    </row>
    <row r="433" spans="2:13">
      <c r="E433" s="445"/>
      <c r="F433" s="445"/>
      <c r="G433" s="444"/>
      <c r="H433" s="441"/>
      <c r="I433" s="445"/>
      <c r="J433" s="445"/>
      <c r="L433" s="445"/>
      <c r="M433" s="445"/>
    </row>
    <row r="434" spans="2:13">
      <c r="E434" s="445"/>
      <c r="F434" s="445"/>
      <c r="G434" s="444"/>
      <c r="H434" s="441"/>
      <c r="I434" s="445"/>
      <c r="J434" s="445"/>
      <c r="L434" s="445"/>
      <c r="M434" s="445"/>
    </row>
    <row r="435" spans="2:13">
      <c r="E435" s="445"/>
      <c r="F435" s="445"/>
      <c r="G435" s="444"/>
      <c r="H435" s="441"/>
      <c r="I435" s="445"/>
      <c r="L435" s="445"/>
      <c r="M435" s="445"/>
    </row>
    <row r="436" spans="2:13">
      <c r="B436" s="434"/>
      <c r="H436" s="437"/>
      <c r="L436" s="445"/>
      <c r="M436" s="445"/>
    </row>
    <row r="437" spans="2:13">
      <c r="L437" s="445"/>
    </row>
    <row r="440" spans="2:13">
      <c r="J440" s="445"/>
    </row>
    <row r="441" spans="2:13">
      <c r="F441" s="442"/>
      <c r="G441" s="442"/>
      <c r="H441" s="442"/>
      <c r="J441" s="445"/>
    </row>
    <row r="442" spans="2:13">
      <c r="F442" s="442"/>
      <c r="G442" s="442"/>
      <c r="H442" s="442"/>
      <c r="J442" s="445"/>
    </row>
    <row r="443" spans="2:13">
      <c r="F443" s="442"/>
      <c r="G443" s="442"/>
      <c r="H443" s="442"/>
      <c r="J443" s="445"/>
    </row>
    <row r="444" spans="2:13">
      <c r="F444" s="442"/>
      <c r="G444" s="442"/>
      <c r="H444" s="442"/>
      <c r="J444" s="445"/>
    </row>
    <row r="445" spans="2:13">
      <c r="F445" s="442"/>
      <c r="G445" s="442"/>
      <c r="H445" s="442"/>
      <c r="J445" s="445"/>
    </row>
    <row r="446" spans="2:13">
      <c r="B446" s="434"/>
      <c r="F446" s="442"/>
      <c r="G446" s="442"/>
      <c r="H446" s="442"/>
      <c r="J446" s="445"/>
    </row>
    <row r="447" spans="2:13">
      <c r="F447" s="442"/>
      <c r="G447" s="442"/>
      <c r="H447" s="442"/>
      <c r="J447" s="445"/>
    </row>
    <row r="448" spans="2:13">
      <c r="F448" s="442"/>
      <c r="G448" s="442"/>
      <c r="H448" s="442"/>
      <c r="J448" s="445"/>
    </row>
    <row r="449" spans="1:13">
      <c r="F449" s="442"/>
      <c r="G449" s="442"/>
      <c r="H449" s="442"/>
      <c r="J449" s="445"/>
      <c r="K449" s="445"/>
    </row>
    <row r="450" spans="1:13">
      <c r="J450" s="445"/>
      <c r="K450" s="445"/>
      <c r="M450" s="445"/>
    </row>
    <row r="451" spans="1:13">
      <c r="B451" s="435"/>
      <c r="C451" s="435"/>
      <c r="D451" s="435"/>
      <c r="E451" s="456"/>
      <c r="F451" s="435"/>
      <c r="G451" s="435"/>
      <c r="H451" s="435"/>
      <c r="I451" s="435"/>
      <c r="J451" s="445"/>
      <c r="M451" s="445"/>
    </row>
    <row r="452" spans="1:13">
      <c r="B452" s="435"/>
      <c r="C452" s="435"/>
      <c r="D452" s="435"/>
      <c r="E452" s="456"/>
      <c r="F452" s="435"/>
      <c r="G452" s="435"/>
      <c r="H452" s="435"/>
      <c r="I452" s="435"/>
      <c r="J452" s="445"/>
      <c r="M452" s="445"/>
    </row>
    <row r="453" spans="1:13">
      <c r="F453" s="442"/>
      <c r="G453" s="442"/>
      <c r="H453" s="442"/>
      <c r="J453" s="445"/>
      <c r="K453" s="445"/>
      <c r="M453" s="445"/>
    </row>
    <row r="454" spans="1:13">
      <c r="A454" s="434"/>
      <c r="B454" s="434"/>
      <c r="C454" s="435"/>
      <c r="D454" s="435"/>
      <c r="E454" s="435"/>
      <c r="F454" s="450"/>
      <c r="G454" s="435"/>
      <c r="H454" s="442"/>
      <c r="J454" s="445"/>
      <c r="K454" s="445"/>
      <c r="M454" s="445"/>
    </row>
    <row r="455" spans="1:13">
      <c r="A455" s="434"/>
      <c r="B455" s="435"/>
      <c r="C455" s="435"/>
      <c r="D455" s="435"/>
      <c r="E455" s="435"/>
      <c r="F455" s="450"/>
      <c r="G455" s="435"/>
      <c r="J455" s="445"/>
      <c r="K455" s="445"/>
      <c r="M455" s="445"/>
    </row>
    <row r="456" spans="1:13">
      <c r="A456" s="434"/>
      <c r="B456" s="453"/>
      <c r="C456" s="440"/>
      <c r="D456" s="440"/>
      <c r="E456" s="435"/>
      <c r="F456" s="450"/>
      <c r="G456" s="435"/>
      <c r="H456" s="445"/>
      <c r="J456" s="445"/>
      <c r="K456" s="445"/>
      <c r="M456" s="445"/>
    </row>
    <row r="457" spans="1:13">
      <c r="A457" s="453"/>
      <c r="B457" s="435"/>
      <c r="C457" s="435"/>
      <c r="D457" s="435"/>
      <c r="E457" s="435"/>
      <c r="F457" s="450"/>
      <c r="G457" s="435"/>
      <c r="J457" s="445"/>
      <c r="K457" s="449"/>
      <c r="M457" s="445"/>
    </row>
    <row r="458" spans="1:13">
      <c r="A458" s="435"/>
      <c r="B458" s="435"/>
      <c r="C458" s="435"/>
      <c r="D458" s="435"/>
      <c r="E458" s="435"/>
      <c r="F458" s="450"/>
      <c r="G458" s="435"/>
      <c r="J458" s="445"/>
      <c r="K458" s="453"/>
      <c r="M458" s="445"/>
    </row>
    <row r="459" spans="1:13">
      <c r="A459" s="453"/>
      <c r="B459" s="440"/>
      <c r="C459" s="440"/>
      <c r="D459" s="441"/>
      <c r="E459" s="452"/>
      <c r="F459" s="450"/>
      <c r="G459" s="435"/>
      <c r="H459" s="447"/>
      <c r="J459" s="445"/>
      <c r="K459" s="453"/>
    </row>
    <row r="460" spans="1:13">
      <c r="A460" s="453"/>
      <c r="B460" s="440"/>
      <c r="C460" s="440"/>
      <c r="D460" s="440"/>
      <c r="E460" s="450"/>
      <c r="F460" s="450"/>
      <c r="G460" s="435"/>
      <c r="H460" s="445"/>
      <c r="I460" s="445"/>
      <c r="J460" s="445"/>
      <c r="K460" s="449"/>
    </row>
    <row r="461" spans="1:13">
      <c r="A461" s="435"/>
      <c r="B461" s="440"/>
      <c r="C461" s="440"/>
      <c r="D461" s="440"/>
      <c r="E461" s="450"/>
      <c r="F461" s="450"/>
      <c r="G461" s="435"/>
      <c r="H461" s="445"/>
      <c r="I461" s="445"/>
      <c r="J461" s="445"/>
      <c r="K461" s="449"/>
    </row>
    <row r="462" spans="1:13">
      <c r="A462" s="435"/>
      <c r="B462" s="440"/>
      <c r="C462" s="440"/>
      <c r="D462" s="440"/>
      <c r="E462" s="450"/>
      <c r="F462" s="450"/>
      <c r="G462" s="435"/>
      <c r="H462" s="445"/>
      <c r="I462" s="445"/>
      <c r="J462" s="445"/>
      <c r="K462" s="448"/>
    </row>
    <row r="463" spans="1:13">
      <c r="A463" s="434"/>
      <c r="B463" s="435"/>
      <c r="C463" s="435"/>
      <c r="D463" s="435"/>
      <c r="E463" s="435"/>
      <c r="F463" s="450"/>
      <c r="G463" s="435"/>
      <c r="H463" s="445"/>
      <c r="I463" s="445"/>
      <c r="J463" s="445"/>
      <c r="K463" s="448"/>
    </row>
    <row r="464" spans="1:13">
      <c r="A464" s="434"/>
      <c r="B464" s="435"/>
      <c r="C464" s="435"/>
      <c r="D464" s="435"/>
      <c r="E464" s="435"/>
      <c r="F464" s="450"/>
      <c r="G464" s="435"/>
      <c r="H464" s="445"/>
      <c r="I464" s="445"/>
      <c r="J464" s="445"/>
    </row>
    <row r="465" spans="1:16">
      <c r="A465" s="434"/>
      <c r="B465" s="435"/>
      <c r="C465" s="435"/>
      <c r="D465" s="435"/>
      <c r="E465" s="435"/>
      <c r="F465" s="450"/>
      <c r="G465" s="435"/>
      <c r="H465" s="445"/>
      <c r="I465" s="445"/>
      <c r="J465" s="445"/>
      <c r="P465" s="434"/>
    </row>
    <row r="466" spans="1:16">
      <c r="A466" s="453"/>
      <c r="B466" s="435"/>
      <c r="C466" s="435"/>
      <c r="D466" s="435"/>
      <c r="E466" s="435"/>
      <c r="F466" s="450"/>
      <c r="G466" s="435"/>
      <c r="H466" s="445"/>
      <c r="I466" s="445"/>
      <c r="J466" s="445"/>
      <c r="K466" s="445"/>
    </row>
    <row r="467" spans="1:16">
      <c r="A467" s="435"/>
      <c r="B467" s="435"/>
      <c r="C467" s="435"/>
      <c r="D467" s="435"/>
      <c r="E467" s="435"/>
      <c r="F467" s="450"/>
      <c r="G467" s="450"/>
      <c r="H467" s="445"/>
      <c r="I467" s="445"/>
      <c r="K467" s="445"/>
    </row>
    <row r="468" spans="1:16">
      <c r="A468" s="453"/>
      <c r="B468" s="440"/>
      <c r="C468" s="440"/>
      <c r="D468" s="441"/>
      <c r="E468" s="452"/>
      <c r="F468" s="450"/>
      <c r="G468" s="450"/>
      <c r="H468" s="445"/>
      <c r="I468" s="445"/>
      <c r="K468" s="445"/>
    </row>
    <row r="469" spans="1:16">
      <c r="A469" s="453"/>
      <c r="B469" s="440"/>
      <c r="C469" s="440"/>
      <c r="D469" s="440"/>
      <c r="E469" s="450"/>
      <c r="F469" s="450"/>
      <c r="G469" s="450"/>
      <c r="H469" s="445"/>
      <c r="I469" s="445"/>
      <c r="J469" s="445"/>
      <c r="K469" s="445"/>
    </row>
    <row r="470" spans="1:16">
      <c r="A470" s="435"/>
      <c r="B470" s="440"/>
      <c r="C470" s="452"/>
      <c r="D470" s="441"/>
      <c r="E470" s="452"/>
      <c r="F470" s="452"/>
      <c r="G470" s="450"/>
      <c r="J470" s="445"/>
      <c r="K470" s="445"/>
    </row>
    <row r="471" spans="1:16">
      <c r="A471" s="435"/>
      <c r="B471" s="440"/>
      <c r="C471" s="452"/>
      <c r="D471" s="441"/>
      <c r="E471" s="452"/>
      <c r="F471" s="452"/>
      <c r="G471" s="450"/>
      <c r="K471" s="445"/>
    </row>
    <row r="472" spans="1:16">
      <c r="A472" s="435"/>
      <c r="B472" s="440"/>
      <c r="C472" s="452"/>
      <c r="D472" s="441"/>
      <c r="E472" s="452"/>
      <c r="F472" s="452"/>
      <c r="G472" s="450"/>
      <c r="H472" s="445"/>
      <c r="I472" s="445"/>
      <c r="K472" s="445"/>
    </row>
    <row r="473" spans="1:16">
      <c r="A473" s="435"/>
      <c r="B473" s="440"/>
      <c r="C473" s="452"/>
      <c r="D473" s="441"/>
      <c r="E473" s="452"/>
      <c r="F473" s="452"/>
      <c r="G473" s="450"/>
      <c r="K473" s="445"/>
    </row>
    <row r="474" spans="1:16">
      <c r="A474" s="435"/>
      <c r="B474" s="440"/>
      <c r="C474" s="452"/>
      <c r="D474" s="441"/>
      <c r="E474" s="452"/>
      <c r="F474" s="452"/>
      <c r="G474" s="450"/>
      <c r="H474" s="435"/>
      <c r="I474" s="435"/>
      <c r="K474" s="445"/>
    </row>
    <row r="475" spans="1:16">
      <c r="A475" s="434"/>
      <c r="B475" s="435"/>
      <c r="C475" s="435"/>
      <c r="D475" s="435"/>
      <c r="E475" s="452"/>
      <c r="F475" s="452"/>
      <c r="G475" s="450"/>
      <c r="K475" s="445"/>
    </row>
    <row r="476" spans="1:16">
      <c r="A476" s="434"/>
      <c r="B476" s="435"/>
      <c r="C476" s="435"/>
      <c r="D476" s="435"/>
      <c r="E476" s="435"/>
      <c r="F476" s="435"/>
      <c r="G476" s="450"/>
      <c r="K476" s="445"/>
      <c r="P476" s="434"/>
    </row>
    <row r="477" spans="1:16">
      <c r="A477" s="434"/>
      <c r="B477" s="435"/>
      <c r="C477" s="435"/>
      <c r="D477" s="435"/>
      <c r="E477" s="435"/>
      <c r="F477" s="435"/>
      <c r="G477" s="450"/>
      <c r="H477" s="445"/>
      <c r="I477" s="445"/>
      <c r="K477" s="449"/>
    </row>
    <row r="478" spans="1:16">
      <c r="A478" s="453"/>
      <c r="B478" s="435"/>
      <c r="C478" s="435"/>
      <c r="D478" s="435"/>
      <c r="E478" s="452"/>
      <c r="F478" s="452"/>
      <c r="G478" s="450"/>
      <c r="H478" s="445"/>
      <c r="I478" s="445"/>
      <c r="K478" s="449"/>
    </row>
    <row r="479" spans="1:16">
      <c r="A479" s="435"/>
      <c r="B479" s="435"/>
      <c r="C479" s="435"/>
      <c r="D479" s="435"/>
      <c r="E479" s="452"/>
      <c r="F479" s="435"/>
      <c r="G479" s="435"/>
      <c r="H479" s="445"/>
      <c r="I479" s="445"/>
      <c r="K479" s="445"/>
    </row>
    <row r="480" spans="1:16">
      <c r="A480" s="453"/>
      <c r="B480" s="440"/>
      <c r="C480" s="440"/>
      <c r="D480" s="441"/>
      <c r="E480" s="452"/>
      <c r="F480" s="435"/>
      <c r="G480" s="435"/>
      <c r="H480" s="445"/>
      <c r="I480" s="445"/>
    </row>
    <row r="481" spans="1:20">
      <c r="A481" s="453"/>
      <c r="B481" s="440"/>
      <c r="C481" s="440"/>
      <c r="D481" s="440"/>
      <c r="E481" s="452"/>
      <c r="F481" s="435"/>
      <c r="G481" s="435"/>
      <c r="H481" s="445"/>
      <c r="I481" s="445"/>
    </row>
    <row r="482" spans="1:20">
      <c r="E482" s="445"/>
      <c r="F482" s="445"/>
      <c r="G482" s="445"/>
      <c r="H482" s="445"/>
      <c r="I482" s="445"/>
    </row>
    <row r="483" spans="1:20">
      <c r="E483" s="445"/>
      <c r="F483" s="445"/>
      <c r="G483" s="445"/>
      <c r="H483" s="445"/>
      <c r="I483" s="445"/>
    </row>
    <row r="484" spans="1:20">
      <c r="E484" s="445"/>
      <c r="F484" s="445"/>
      <c r="G484" s="445"/>
      <c r="H484" s="445"/>
      <c r="I484" s="445"/>
    </row>
    <row r="485" spans="1:20">
      <c r="E485" s="445"/>
      <c r="F485" s="445"/>
      <c r="G485" s="445"/>
      <c r="H485" s="445"/>
      <c r="I485" s="445"/>
    </row>
    <row r="486" spans="1:20">
      <c r="E486" s="445"/>
      <c r="F486" s="445"/>
      <c r="G486" s="445"/>
      <c r="H486" s="445"/>
      <c r="I486" s="445"/>
      <c r="J486" s="445"/>
    </row>
    <row r="487" spans="1:20">
      <c r="B487" s="434"/>
      <c r="C487" s="434"/>
      <c r="D487" s="434"/>
      <c r="E487" s="434"/>
      <c r="F487" s="434"/>
      <c r="G487" s="434"/>
      <c r="H487" s="434"/>
      <c r="I487" s="434"/>
    </row>
    <row r="488" spans="1:20">
      <c r="K488" s="445"/>
      <c r="T488" s="442"/>
    </row>
    <row r="489" spans="1:20">
      <c r="B489" s="434"/>
      <c r="E489" s="445"/>
      <c r="F489" s="445"/>
      <c r="G489" s="445"/>
      <c r="H489" s="445"/>
      <c r="I489" s="445"/>
      <c r="K489" s="445"/>
      <c r="T489" s="442"/>
    </row>
    <row r="490" spans="1:20">
      <c r="E490" s="445"/>
      <c r="F490" s="445"/>
      <c r="G490" s="445"/>
      <c r="H490" s="445"/>
      <c r="I490" s="445"/>
      <c r="J490" s="445"/>
      <c r="K490" s="445"/>
      <c r="T490" s="442"/>
    </row>
    <row r="491" spans="1:20">
      <c r="E491" s="445"/>
      <c r="F491" s="445"/>
      <c r="G491" s="445"/>
      <c r="H491" s="445"/>
      <c r="I491" s="445"/>
      <c r="K491" s="445"/>
      <c r="T491" s="442"/>
    </row>
    <row r="492" spans="1:20">
      <c r="E492" s="445"/>
      <c r="F492" s="445"/>
      <c r="G492" s="445"/>
      <c r="H492" s="445"/>
      <c r="I492" s="445"/>
      <c r="K492" s="445"/>
      <c r="T492" s="442"/>
    </row>
    <row r="493" spans="1:20">
      <c r="E493" s="445"/>
      <c r="F493" s="445"/>
      <c r="G493" s="445"/>
      <c r="H493" s="445"/>
      <c r="I493" s="445"/>
      <c r="J493" s="445"/>
      <c r="T493" s="442"/>
    </row>
    <row r="494" spans="1:20">
      <c r="E494" s="445"/>
      <c r="F494" s="445"/>
      <c r="G494" s="445"/>
      <c r="H494" s="445"/>
      <c r="I494" s="445"/>
      <c r="J494" s="445"/>
      <c r="T494" s="442"/>
    </row>
    <row r="495" spans="1:20">
      <c r="E495" s="445"/>
      <c r="F495" s="445"/>
      <c r="G495" s="445"/>
      <c r="H495" s="445"/>
      <c r="I495" s="445"/>
      <c r="J495" s="445"/>
      <c r="S495" s="447"/>
      <c r="T495" s="442"/>
    </row>
    <row r="496" spans="1:20">
      <c r="E496" s="445"/>
      <c r="F496" s="452"/>
      <c r="G496" s="452"/>
      <c r="H496" s="452"/>
      <c r="I496" s="445"/>
      <c r="J496" s="445"/>
      <c r="T496" s="442"/>
    </row>
    <row r="497" spans="2:20">
      <c r="G497" s="434"/>
      <c r="J497" s="445"/>
      <c r="K497" s="445"/>
      <c r="T497" s="476"/>
    </row>
    <row r="498" spans="2:20">
      <c r="J498" s="445"/>
      <c r="K498" s="445"/>
    </row>
    <row r="499" spans="2:20">
      <c r="E499" s="447"/>
      <c r="F499" s="447"/>
      <c r="G499" s="464"/>
      <c r="H499" s="447"/>
      <c r="J499" s="445"/>
      <c r="K499" s="445"/>
    </row>
    <row r="500" spans="2:20">
      <c r="B500" s="434"/>
      <c r="E500" s="447"/>
      <c r="F500" s="447"/>
      <c r="G500" s="464"/>
      <c r="H500" s="447"/>
      <c r="J500" s="445"/>
      <c r="K500" s="445"/>
    </row>
    <row r="501" spans="2:20">
      <c r="E501" s="447"/>
      <c r="F501" s="447"/>
      <c r="G501" s="464"/>
      <c r="H501" s="447"/>
      <c r="J501" s="445"/>
      <c r="K501" s="445"/>
    </row>
    <row r="502" spans="2:20">
      <c r="E502" s="447"/>
      <c r="F502" s="447"/>
      <c r="G502" s="456"/>
      <c r="H502" s="464"/>
      <c r="J502" s="445"/>
      <c r="K502" s="449"/>
    </row>
    <row r="503" spans="2:20">
      <c r="E503" s="447"/>
      <c r="F503" s="447"/>
      <c r="G503" s="464"/>
      <c r="H503" s="447"/>
      <c r="K503" s="449"/>
    </row>
    <row r="504" spans="2:20">
      <c r="E504" s="447"/>
      <c r="F504" s="447"/>
      <c r="G504" s="464"/>
      <c r="H504" s="447"/>
      <c r="K504" s="445"/>
    </row>
    <row r="505" spans="2:20">
      <c r="E505" s="447"/>
      <c r="F505" s="447"/>
      <c r="G505" s="464"/>
      <c r="H505" s="447"/>
      <c r="J505" s="445"/>
      <c r="K505" s="445"/>
    </row>
    <row r="506" spans="2:20">
      <c r="K506" s="445"/>
    </row>
    <row r="507" spans="2:20">
      <c r="K507" s="445"/>
    </row>
    <row r="508" spans="2:20">
      <c r="B508" s="434"/>
    </row>
    <row r="510" spans="2:20">
      <c r="J510" s="445"/>
    </row>
    <row r="511" spans="2:20">
      <c r="G511" s="445"/>
      <c r="H511" s="445"/>
      <c r="I511" s="445"/>
      <c r="J511" s="445"/>
    </row>
    <row r="512" spans="2:20">
      <c r="E512" s="445"/>
      <c r="F512" s="445"/>
      <c r="G512" s="445"/>
      <c r="H512" s="445"/>
      <c r="I512" s="445"/>
      <c r="J512" s="445"/>
    </row>
    <row r="513" spans="5:11">
      <c r="E513" s="445"/>
      <c r="F513" s="445"/>
      <c r="G513" s="445"/>
      <c r="H513" s="445"/>
      <c r="I513" s="445"/>
      <c r="J513" s="445"/>
    </row>
    <row r="514" spans="5:11">
      <c r="E514" s="445"/>
      <c r="F514" s="445"/>
      <c r="G514" s="445"/>
      <c r="H514" s="445"/>
      <c r="I514" s="445"/>
      <c r="J514" s="445"/>
    </row>
    <row r="515" spans="5:11">
      <c r="E515" s="445"/>
      <c r="F515" s="445"/>
      <c r="G515" s="445"/>
      <c r="H515" s="445"/>
      <c r="I515" s="445"/>
      <c r="J515" s="445"/>
    </row>
    <row r="516" spans="5:11">
      <c r="E516" s="445"/>
      <c r="F516" s="445"/>
      <c r="G516" s="445"/>
      <c r="H516" s="445"/>
      <c r="I516" s="445"/>
      <c r="J516" s="445"/>
    </row>
    <row r="517" spans="5:11">
      <c r="E517" s="445"/>
      <c r="F517" s="445"/>
      <c r="G517" s="445"/>
      <c r="H517" s="445"/>
      <c r="I517" s="445"/>
      <c r="J517" s="445"/>
    </row>
    <row r="518" spans="5:11">
      <c r="E518" s="445"/>
      <c r="F518" s="445"/>
      <c r="G518" s="445"/>
      <c r="H518" s="445"/>
      <c r="I518" s="445"/>
      <c r="J518" s="445"/>
    </row>
    <row r="519" spans="5:11">
      <c r="E519" s="445"/>
      <c r="F519" s="445"/>
      <c r="G519" s="445"/>
      <c r="H519" s="445"/>
      <c r="I519" s="445"/>
      <c r="J519" s="445"/>
    </row>
    <row r="520" spans="5:11">
      <c r="E520" s="445"/>
      <c r="F520" s="445"/>
      <c r="G520" s="445"/>
      <c r="H520" s="445"/>
      <c r="I520" s="445"/>
      <c r="K520" s="445"/>
    </row>
    <row r="521" spans="5:11">
      <c r="E521" s="445"/>
      <c r="F521" s="445"/>
      <c r="G521" s="445"/>
      <c r="H521" s="445"/>
      <c r="I521" s="445"/>
      <c r="K521" s="445"/>
    </row>
    <row r="522" spans="5:11">
      <c r="E522" s="445"/>
      <c r="F522" s="445"/>
      <c r="G522" s="445"/>
      <c r="H522" s="445"/>
      <c r="I522" s="445"/>
      <c r="J522" s="445"/>
      <c r="K522" s="445"/>
    </row>
    <row r="523" spans="5:11">
      <c r="E523" s="445"/>
      <c r="F523" s="445"/>
      <c r="G523" s="445"/>
      <c r="H523" s="445"/>
      <c r="I523" s="445"/>
      <c r="J523" s="445"/>
      <c r="K523" s="445"/>
    </row>
    <row r="524" spans="5:11">
      <c r="E524" s="445"/>
      <c r="F524" s="445"/>
      <c r="G524" s="445"/>
      <c r="H524" s="445"/>
      <c r="I524" s="445"/>
      <c r="J524" s="445"/>
      <c r="K524" s="445"/>
    </row>
    <row r="525" spans="5:11">
      <c r="E525" s="445"/>
      <c r="F525" s="445"/>
      <c r="G525" s="445"/>
      <c r="H525" s="445"/>
      <c r="I525" s="445"/>
      <c r="J525" s="445"/>
      <c r="K525" s="445"/>
    </row>
    <row r="526" spans="5:11">
      <c r="E526" s="445"/>
      <c r="F526" s="445"/>
      <c r="G526" s="445"/>
      <c r="H526" s="445"/>
      <c r="I526" s="445"/>
      <c r="J526" s="445"/>
      <c r="K526" s="445"/>
    </row>
    <row r="527" spans="5:11">
      <c r="E527" s="445"/>
      <c r="F527" s="445"/>
      <c r="G527" s="445"/>
      <c r="H527" s="445"/>
      <c r="I527" s="445"/>
      <c r="J527" s="445"/>
      <c r="K527" s="445"/>
    </row>
    <row r="528" spans="5:11">
      <c r="E528" s="445"/>
      <c r="F528" s="445"/>
      <c r="G528" s="445"/>
      <c r="H528" s="445"/>
      <c r="I528" s="445"/>
      <c r="J528" s="445"/>
      <c r="K528" s="445"/>
    </row>
    <row r="529" spans="2:11">
      <c r="E529" s="445"/>
      <c r="F529" s="445"/>
      <c r="G529" s="445"/>
      <c r="H529" s="445"/>
      <c r="I529" s="445"/>
      <c r="J529" s="445"/>
      <c r="K529" s="445"/>
    </row>
    <row r="530" spans="2:11">
      <c r="B530" s="434"/>
      <c r="H530" s="434"/>
      <c r="K530" s="445"/>
    </row>
    <row r="531" spans="2:11">
      <c r="K531" s="445"/>
    </row>
    <row r="532" spans="2:11">
      <c r="K532" s="445"/>
    </row>
    <row r="533" spans="2:11">
      <c r="K533" s="445"/>
    </row>
    <row r="534" spans="2:11">
      <c r="K534" s="445"/>
    </row>
    <row r="535" spans="2:11">
      <c r="K535" s="445"/>
    </row>
    <row r="536" spans="2:11">
      <c r="K536" s="445"/>
    </row>
    <row r="537" spans="2:11">
      <c r="K537" s="445"/>
    </row>
    <row r="538" spans="2:11">
      <c r="K538" s="445"/>
    </row>
    <row r="539" spans="2:11">
      <c r="K539" s="445"/>
    </row>
    <row r="540" spans="2:11">
      <c r="K540" s="445"/>
    </row>
    <row r="544" spans="2:11">
      <c r="J544" s="445"/>
    </row>
    <row r="546" spans="2:11">
      <c r="F546" s="442"/>
      <c r="G546" s="442"/>
      <c r="H546" s="442"/>
      <c r="J546" s="445"/>
    </row>
    <row r="547" spans="2:11">
      <c r="F547" s="442"/>
      <c r="G547" s="442"/>
      <c r="H547" s="442"/>
      <c r="J547" s="445"/>
    </row>
    <row r="548" spans="2:11">
      <c r="F548" s="442"/>
      <c r="G548" s="442"/>
      <c r="H548" s="442"/>
      <c r="J548" s="445"/>
    </row>
    <row r="549" spans="2:11">
      <c r="F549" s="442"/>
      <c r="G549" s="442"/>
      <c r="H549" s="442"/>
      <c r="J549" s="445"/>
    </row>
    <row r="550" spans="2:11">
      <c r="F550" s="442"/>
      <c r="G550" s="442"/>
      <c r="H550" s="442"/>
      <c r="J550" s="445"/>
    </row>
    <row r="551" spans="2:11">
      <c r="F551" s="442"/>
      <c r="G551" s="442"/>
      <c r="H551" s="442"/>
      <c r="J551" s="445"/>
    </row>
    <row r="552" spans="2:11">
      <c r="F552" s="442"/>
      <c r="G552" s="442"/>
      <c r="H552" s="442"/>
      <c r="J552" s="445"/>
    </row>
    <row r="553" spans="2:11">
      <c r="F553" s="442"/>
      <c r="G553" s="442"/>
      <c r="H553" s="442"/>
      <c r="J553" s="445"/>
    </row>
    <row r="554" spans="2:11">
      <c r="F554" s="442"/>
      <c r="G554" s="442"/>
      <c r="H554" s="442"/>
      <c r="J554" s="445"/>
    </row>
    <row r="555" spans="2:11">
      <c r="F555" s="442"/>
      <c r="G555" s="442"/>
      <c r="H555" s="442"/>
      <c r="J555" s="445"/>
    </row>
    <row r="556" spans="2:11">
      <c r="F556" s="442"/>
      <c r="G556" s="442"/>
      <c r="H556" s="442"/>
      <c r="J556" s="445"/>
    </row>
    <row r="557" spans="2:11">
      <c r="B557" s="434"/>
      <c r="F557" s="476"/>
      <c r="G557" s="442"/>
      <c r="H557" s="442"/>
      <c r="J557" s="445"/>
      <c r="K557" s="445"/>
    </row>
    <row r="558" spans="2:11">
      <c r="J558" s="445"/>
      <c r="K558" s="445"/>
    </row>
    <row r="559" spans="2:11">
      <c r="J559" s="445"/>
    </row>
    <row r="560" spans="2:11">
      <c r="J560" s="445"/>
    </row>
    <row r="561" spans="10:11">
      <c r="J561" s="445"/>
    </row>
    <row r="562" spans="10:11">
      <c r="J562" s="445"/>
    </row>
    <row r="563" spans="10:11">
      <c r="J563" s="445"/>
    </row>
    <row r="564" spans="10:11">
      <c r="J564" s="445"/>
    </row>
    <row r="565" spans="10:11">
      <c r="J565" s="445"/>
    </row>
    <row r="567" spans="10:11">
      <c r="K567" s="445"/>
    </row>
    <row r="568" spans="10:11">
      <c r="K568" s="445"/>
    </row>
    <row r="576" spans="10:11">
      <c r="K576" s="445"/>
    </row>
    <row r="577" spans="11:11">
      <c r="K577" s="445"/>
    </row>
    <row r="578" spans="11:11">
      <c r="K578" s="445"/>
    </row>
    <row r="579" spans="11:11">
      <c r="K579" s="445"/>
    </row>
    <row r="580" spans="11:11">
      <c r="K580" s="445"/>
    </row>
    <row r="581" spans="11:11">
      <c r="K581" s="445"/>
    </row>
    <row r="582" spans="11:11">
      <c r="K582" s="445"/>
    </row>
    <row r="583" spans="11:11">
      <c r="K583" s="445"/>
    </row>
    <row r="584" spans="11:11">
      <c r="K584" s="445"/>
    </row>
    <row r="585" spans="11:11">
      <c r="K585" s="445"/>
    </row>
    <row r="586" spans="11:11">
      <c r="K586" s="445"/>
    </row>
    <row r="587" spans="11:11">
      <c r="K587" s="445"/>
    </row>
    <row r="588" spans="11:11">
      <c r="K588" s="445"/>
    </row>
    <row r="606" spans="11:11">
      <c r="K606" s="445"/>
    </row>
    <row r="607" spans="11:11">
      <c r="K607" s="445"/>
    </row>
  </sheetData>
  <phoneticPr fontId="0" type="noConversion"/>
  <pageMargins left="0.78740157480314965" right="0.78740157480314965" top="0.98425196850393704" bottom="0.98425196850393704" header="0.4921259845" footer="0.4921259845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6"/>
    <pageSetUpPr fitToPage="1"/>
  </sheetPr>
  <dimension ref="A1:BI30"/>
  <sheetViews>
    <sheetView workbookViewId="0">
      <pane ySplit="11" topLeftCell="A12" activePane="bottomLeft" state="frozen"/>
      <selection pane="bottomLeft" activeCell="C2" sqref="C2:E3"/>
    </sheetView>
  </sheetViews>
  <sheetFormatPr defaultColWidth="11.5703125" defaultRowHeight="12.75"/>
  <cols>
    <col min="1" max="1" width="3.7109375" style="486" customWidth="1"/>
    <col min="2" max="2" width="7.5703125" style="486" customWidth="1"/>
    <col min="3" max="3" width="14.140625" style="486" customWidth="1"/>
    <col min="4" max="4" width="1.42578125" style="486" customWidth="1"/>
    <col min="5" max="5" width="59.140625" style="486" customWidth="1"/>
    <col min="6" max="6" width="4.140625" style="486" customWidth="1"/>
    <col min="7" max="7" width="12.85546875" style="486" customWidth="1"/>
    <col min="8" max="8" width="12" style="486" customWidth="1"/>
    <col min="9" max="11" width="14.140625" style="486" customWidth="1"/>
    <col min="12" max="21" width="11.5703125" style="486" customWidth="1"/>
    <col min="22" max="61" width="10.85546875" style="486" hidden="1" customWidth="1"/>
    <col min="62" max="16384" width="11.5703125" style="486"/>
  </cols>
  <sheetData>
    <row r="1" spans="1:61" ht="72.95" customHeight="1">
      <c r="A1" s="631" t="s">
        <v>573</v>
      </c>
      <c r="B1" s="631"/>
      <c r="C1" s="631"/>
      <c r="D1" s="631"/>
      <c r="E1" s="631"/>
      <c r="F1" s="631"/>
      <c r="G1" s="631"/>
      <c r="H1" s="631"/>
      <c r="I1" s="631"/>
      <c r="J1" s="631"/>
      <c r="K1" s="631"/>
    </row>
    <row r="2" spans="1:61" ht="12.2" customHeight="1">
      <c r="A2" s="632" t="s">
        <v>146</v>
      </c>
      <c r="B2" s="632"/>
      <c r="C2" s="633" t="s">
        <v>147</v>
      </c>
      <c r="D2" s="633"/>
      <c r="E2" s="633"/>
      <c r="F2" s="634" t="s">
        <v>148</v>
      </c>
      <c r="G2" s="634"/>
      <c r="H2" s="634" t="s">
        <v>149</v>
      </c>
      <c r="I2" s="635"/>
      <c r="J2" s="636" t="s">
        <v>150</v>
      </c>
      <c r="K2" s="636"/>
      <c r="L2" s="487"/>
    </row>
    <row r="3" spans="1:61" ht="12.2" customHeight="1">
      <c r="A3" s="632"/>
      <c r="B3" s="632"/>
      <c r="C3" s="633"/>
      <c r="D3" s="633"/>
      <c r="E3" s="633"/>
      <c r="F3" s="634"/>
      <c r="G3" s="634"/>
      <c r="H3" s="634"/>
      <c r="I3" s="634"/>
      <c r="J3" s="636"/>
      <c r="K3" s="636"/>
      <c r="L3" s="487"/>
    </row>
    <row r="4" spans="1:61" ht="12.75" customHeight="1">
      <c r="A4" s="630" t="s">
        <v>151</v>
      </c>
      <c r="B4" s="630"/>
      <c r="C4" s="616" t="s">
        <v>152</v>
      </c>
      <c r="D4" s="616"/>
      <c r="E4" s="616"/>
      <c r="F4" s="618"/>
      <c r="G4" s="618"/>
      <c r="H4" s="618" t="s">
        <v>149</v>
      </c>
      <c r="I4" s="627"/>
      <c r="J4" s="629" t="s">
        <v>150</v>
      </c>
      <c r="K4" s="629"/>
      <c r="L4" s="487"/>
    </row>
    <row r="5" spans="1:61">
      <c r="A5" s="630"/>
      <c r="B5" s="630"/>
      <c r="C5" s="616"/>
      <c r="D5" s="616"/>
      <c r="E5" s="616"/>
      <c r="F5" s="618"/>
      <c r="G5" s="618"/>
      <c r="H5" s="618"/>
      <c r="I5" s="618"/>
      <c r="J5" s="629"/>
      <c r="K5" s="629"/>
      <c r="L5" s="487"/>
    </row>
    <row r="6" spans="1:61" ht="12.75" customHeight="1">
      <c r="A6" s="630" t="s">
        <v>153</v>
      </c>
      <c r="B6" s="630"/>
      <c r="C6" s="616" t="s">
        <v>154</v>
      </c>
      <c r="D6" s="616"/>
      <c r="E6" s="616"/>
      <c r="F6" s="618"/>
      <c r="G6" s="618"/>
      <c r="H6" s="618" t="s">
        <v>149</v>
      </c>
      <c r="I6" s="627"/>
      <c r="J6" s="629" t="s">
        <v>150</v>
      </c>
      <c r="K6" s="629"/>
      <c r="L6" s="487"/>
    </row>
    <row r="7" spans="1:61">
      <c r="A7" s="630"/>
      <c r="B7" s="630"/>
      <c r="C7" s="616"/>
      <c r="D7" s="616"/>
      <c r="E7" s="616"/>
      <c r="F7" s="618"/>
      <c r="G7" s="618"/>
      <c r="H7" s="618"/>
      <c r="I7" s="618"/>
      <c r="J7" s="629"/>
      <c r="K7" s="629"/>
      <c r="L7" s="487"/>
    </row>
    <row r="8" spans="1:61" ht="12.75" customHeight="1">
      <c r="A8" s="628"/>
      <c r="B8" s="628"/>
      <c r="C8" s="625" t="s">
        <v>149</v>
      </c>
      <c r="D8" s="625"/>
      <c r="E8" s="625"/>
      <c r="F8" s="626" t="s">
        <v>155</v>
      </c>
      <c r="G8" s="626"/>
      <c r="H8" s="626" t="s">
        <v>156</v>
      </c>
      <c r="I8" s="625" t="s">
        <v>157</v>
      </c>
      <c r="J8" s="620" t="s">
        <v>158</v>
      </c>
      <c r="K8" s="620"/>
      <c r="L8" s="487"/>
    </row>
    <row r="9" spans="1:61">
      <c r="A9" s="628"/>
      <c r="B9" s="628"/>
      <c r="C9" s="625"/>
      <c r="D9" s="625"/>
      <c r="E9" s="625"/>
      <c r="F9" s="626"/>
      <c r="G9" s="626"/>
      <c r="H9" s="626"/>
      <c r="I9" s="626"/>
      <c r="J9" s="620"/>
      <c r="K9" s="620"/>
      <c r="L9" s="487"/>
    </row>
    <row r="10" spans="1:61" ht="12.2" customHeight="1">
      <c r="A10" s="489" t="s">
        <v>159</v>
      </c>
      <c r="B10" s="490" t="s">
        <v>160</v>
      </c>
      <c r="C10" s="490" t="s">
        <v>526</v>
      </c>
      <c r="D10" s="621" t="s">
        <v>161</v>
      </c>
      <c r="E10" s="621"/>
      <c r="F10" s="490" t="s">
        <v>1474</v>
      </c>
      <c r="G10" s="491" t="s">
        <v>1475</v>
      </c>
      <c r="H10" s="492" t="s">
        <v>162</v>
      </c>
      <c r="I10" s="622" t="s">
        <v>163</v>
      </c>
      <c r="J10" s="622"/>
      <c r="K10" s="622"/>
      <c r="L10" s="493"/>
      <c r="BH10" s="494" t="s">
        <v>164</v>
      </c>
      <c r="BI10" s="495" t="s">
        <v>165</v>
      </c>
    </row>
    <row r="11" spans="1:61" ht="12.2" customHeight="1">
      <c r="A11" s="496" t="s">
        <v>149</v>
      </c>
      <c r="B11" s="497" t="s">
        <v>149</v>
      </c>
      <c r="C11" s="497" t="s">
        <v>149</v>
      </c>
      <c r="D11" s="623" t="s">
        <v>166</v>
      </c>
      <c r="E11" s="623"/>
      <c r="F11" s="497" t="s">
        <v>149</v>
      </c>
      <c r="G11" s="497" t="s">
        <v>149</v>
      </c>
      <c r="H11" s="498" t="s">
        <v>167</v>
      </c>
      <c r="I11" s="499" t="s">
        <v>1403</v>
      </c>
      <c r="J11" s="500" t="s">
        <v>1404</v>
      </c>
      <c r="K11" s="501" t="s">
        <v>1402</v>
      </c>
      <c r="L11" s="493"/>
      <c r="W11" s="494" t="s">
        <v>168</v>
      </c>
      <c r="X11" s="494" t="s">
        <v>169</v>
      </c>
      <c r="Y11" s="494" t="s">
        <v>170</v>
      </c>
      <c r="Z11" s="494" t="s">
        <v>171</v>
      </c>
      <c r="AA11" s="494" t="s">
        <v>172</v>
      </c>
      <c r="AB11" s="494" t="s">
        <v>173</v>
      </c>
      <c r="AC11" s="494" t="s">
        <v>174</v>
      </c>
      <c r="AD11" s="494" t="s">
        <v>175</v>
      </c>
      <c r="AE11" s="494" t="s">
        <v>176</v>
      </c>
      <c r="BE11" s="494" t="s">
        <v>177</v>
      </c>
      <c r="BF11" s="494" t="s">
        <v>178</v>
      </c>
      <c r="BG11" s="494" t="s">
        <v>179</v>
      </c>
    </row>
    <row r="12" spans="1:61" ht="12.2" customHeight="1">
      <c r="A12" s="502"/>
      <c r="B12" s="503"/>
      <c r="C12" s="503" t="s">
        <v>180</v>
      </c>
      <c r="D12" s="624" t="s">
        <v>181</v>
      </c>
      <c r="E12" s="624"/>
      <c r="F12" s="504" t="s">
        <v>149</v>
      </c>
      <c r="G12" s="504" t="s">
        <v>149</v>
      </c>
      <c r="H12" s="504" t="s">
        <v>149</v>
      </c>
      <c r="I12" s="505">
        <f>SUM(I13:I22)</f>
        <v>0</v>
      </c>
      <c r="J12" s="505">
        <f>SUM(J13:J22)</f>
        <v>0</v>
      </c>
      <c r="K12" s="505">
        <f>SUM(K13:K22)</f>
        <v>0</v>
      </c>
      <c r="L12" s="487"/>
      <c r="AF12" s="494"/>
      <c r="AP12" s="506">
        <f>SUM(AG13:AG22)</f>
        <v>0</v>
      </c>
      <c r="AQ12" s="506">
        <f>SUM(AH13:AH22)</f>
        <v>0</v>
      </c>
      <c r="AR12" s="506">
        <f>SUM(AI13:AI22)</f>
        <v>0</v>
      </c>
    </row>
    <row r="13" spans="1:61" ht="12.2" customHeight="1">
      <c r="A13" s="507" t="s">
        <v>23</v>
      </c>
      <c r="B13" s="488"/>
      <c r="C13" s="488" t="s">
        <v>182</v>
      </c>
      <c r="D13" s="618" t="s">
        <v>183</v>
      </c>
      <c r="E13" s="618"/>
      <c r="F13" s="488" t="s">
        <v>1261</v>
      </c>
      <c r="G13" s="508">
        <v>1</v>
      </c>
      <c r="H13" s="519"/>
      <c r="I13" s="508">
        <f t="shared" ref="I13:I22" si="0">G13*AL13</f>
        <v>0</v>
      </c>
      <c r="J13" s="508">
        <f t="shared" ref="J13:J22" si="1">G13*AM13</f>
        <v>0</v>
      </c>
      <c r="K13" s="508">
        <f t="shared" ref="K13:K22" si="2">G13*H13</f>
        <v>0</v>
      </c>
      <c r="L13" s="487"/>
      <c r="W13" s="508">
        <f t="shared" ref="W13:W22" si="3">IF(AN13="5",BG13,0)</f>
        <v>0</v>
      </c>
      <c r="Y13" s="508">
        <f t="shared" ref="Y13:Y22" si="4">IF(AN13="1",BE13,0)</f>
        <v>0</v>
      </c>
      <c r="Z13" s="508">
        <f t="shared" ref="Z13:Z22" si="5">IF(AN13="1",BF13,0)</f>
        <v>0</v>
      </c>
      <c r="AA13" s="508">
        <f t="shared" ref="AA13:AA22" si="6">IF(AN13="7",BE13,0)</f>
        <v>0</v>
      </c>
      <c r="AB13" s="508">
        <f t="shared" ref="AB13:AB22" si="7">IF(AN13="7",BF13,0)</f>
        <v>0</v>
      </c>
      <c r="AC13" s="508">
        <f t="shared" ref="AC13:AC22" si="8">IF(AN13="2",BE13,0)</f>
        <v>0</v>
      </c>
      <c r="AD13" s="508">
        <f t="shared" ref="AD13:AD22" si="9">IF(AN13="2",BF13,0)</f>
        <v>0</v>
      </c>
      <c r="AE13" s="508">
        <f t="shared" ref="AE13:AE22" si="10">IF(AN13="0",BG13,0)</f>
        <v>0</v>
      </c>
      <c r="AF13" s="494"/>
      <c r="AG13" s="508">
        <f t="shared" ref="AG13:AG22" si="11">IF(AK13=0,K13,0)</f>
        <v>0</v>
      </c>
      <c r="AH13" s="508">
        <f t="shared" ref="AH13:AH22" si="12">IF(AK13=15,K13,0)</f>
        <v>0</v>
      </c>
      <c r="AI13" s="508">
        <f t="shared" ref="AI13:AI22" si="13">IF(AK13=21,K13,0)</f>
        <v>0</v>
      </c>
      <c r="AK13" s="508">
        <v>15</v>
      </c>
      <c r="AL13" s="508">
        <f>H13*1</f>
        <v>0</v>
      </c>
      <c r="AM13" s="508">
        <f>H13*(1-1)</f>
        <v>0</v>
      </c>
      <c r="AN13" s="509" t="s">
        <v>566</v>
      </c>
      <c r="AS13" s="508">
        <f t="shared" ref="AS13:AS22" si="14">AT13+AU13</f>
        <v>0</v>
      </c>
      <c r="AT13" s="508">
        <f t="shared" ref="AT13:AT22" si="15">G13*AL13</f>
        <v>0</v>
      </c>
      <c r="AU13" s="508">
        <f t="shared" ref="AU13:AU22" si="16">G13*AM13</f>
        <v>0</v>
      </c>
      <c r="AV13" s="509" t="s">
        <v>184</v>
      </c>
      <c r="AW13" s="509" t="s">
        <v>185</v>
      </c>
      <c r="AX13" s="494" t="s">
        <v>186</v>
      </c>
      <c r="AZ13" s="508">
        <f t="shared" ref="AZ13:AZ22" si="17">AT13+AU13</f>
        <v>0</v>
      </c>
      <c r="BA13" s="508">
        <f t="shared" ref="BA13:BA22" si="18">H13/(100-BB13)*100</f>
        <v>0</v>
      </c>
      <c r="BB13" s="508">
        <v>0</v>
      </c>
      <c r="BC13" s="508">
        <f t="shared" ref="BC13:BC22" si="19">BB13</f>
        <v>0</v>
      </c>
      <c r="BE13" s="508">
        <f t="shared" ref="BE13:BE22" si="20">G13*AL13</f>
        <v>0</v>
      </c>
      <c r="BF13" s="508">
        <f t="shared" ref="BF13:BF22" si="21">G13*AM13</f>
        <v>0</v>
      </c>
      <c r="BG13" s="508">
        <f t="shared" ref="BG13:BG22" si="22">G13*H13</f>
        <v>0</v>
      </c>
      <c r="BH13" s="508" t="s">
        <v>187</v>
      </c>
      <c r="BI13" s="508">
        <v>723</v>
      </c>
    </row>
    <row r="14" spans="1:61" ht="12.2" customHeight="1">
      <c r="A14" s="507" t="s">
        <v>486</v>
      </c>
      <c r="B14" s="488"/>
      <c r="C14" s="488" t="s">
        <v>188</v>
      </c>
      <c r="D14" s="618" t="s">
        <v>189</v>
      </c>
      <c r="E14" s="618"/>
      <c r="F14" s="488" t="s">
        <v>1497</v>
      </c>
      <c r="G14" s="508">
        <v>2</v>
      </c>
      <c r="H14" s="519"/>
      <c r="I14" s="508">
        <f t="shared" si="0"/>
        <v>0</v>
      </c>
      <c r="J14" s="508">
        <f t="shared" si="1"/>
        <v>0</v>
      </c>
      <c r="K14" s="508">
        <f t="shared" si="2"/>
        <v>0</v>
      </c>
      <c r="L14" s="487"/>
      <c r="W14" s="508">
        <f t="shared" si="3"/>
        <v>0</v>
      </c>
      <c r="Y14" s="508">
        <f t="shared" si="4"/>
        <v>0</v>
      </c>
      <c r="Z14" s="508">
        <f t="shared" si="5"/>
        <v>0</v>
      </c>
      <c r="AA14" s="508">
        <f t="shared" si="6"/>
        <v>0</v>
      </c>
      <c r="AB14" s="508">
        <f t="shared" si="7"/>
        <v>0</v>
      </c>
      <c r="AC14" s="508">
        <f t="shared" si="8"/>
        <v>0</v>
      </c>
      <c r="AD14" s="508">
        <f t="shared" si="9"/>
        <v>0</v>
      </c>
      <c r="AE14" s="508">
        <f t="shared" si="10"/>
        <v>0</v>
      </c>
      <c r="AF14" s="494"/>
      <c r="AG14" s="508">
        <f t="shared" si="11"/>
        <v>0</v>
      </c>
      <c r="AH14" s="508">
        <f t="shared" si="12"/>
        <v>0</v>
      </c>
      <c r="AI14" s="508">
        <f t="shared" si="13"/>
        <v>0</v>
      </c>
      <c r="AK14" s="508">
        <v>15</v>
      </c>
      <c r="AL14" s="508">
        <f>H14*0.745596529284165</f>
        <v>0</v>
      </c>
      <c r="AM14" s="508">
        <f>H14*(1-0.745596529284165)</f>
        <v>0</v>
      </c>
      <c r="AN14" s="509" t="s">
        <v>566</v>
      </c>
      <c r="AS14" s="508">
        <f t="shared" si="14"/>
        <v>0</v>
      </c>
      <c r="AT14" s="508">
        <f t="shared" si="15"/>
        <v>0</v>
      </c>
      <c r="AU14" s="508">
        <f t="shared" si="16"/>
        <v>0</v>
      </c>
      <c r="AV14" s="509" t="s">
        <v>184</v>
      </c>
      <c r="AW14" s="509" t="s">
        <v>185</v>
      </c>
      <c r="AX14" s="494" t="s">
        <v>186</v>
      </c>
      <c r="AZ14" s="508">
        <f t="shared" si="17"/>
        <v>0</v>
      </c>
      <c r="BA14" s="508">
        <f t="shared" si="18"/>
        <v>0</v>
      </c>
      <c r="BB14" s="508">
        <v>0</v>
      </c>
      <c r="BC14" s="508">
        <f t="shared" si="19"/>
        <v>0</v>
      </c>
      <c r="BE14" s="508">
        <f t="shared" si="20"/>
        <v>0</v>
      </c>
      <c r="BF14" s="508">
        <f t="shared" si="21"/>
        <v>0</v>
      </c>
      <c r="BG14" s="508">
        <f t="shared" si="22"/>
        <v>0</v>
      </c>
      <c r="BH14" s="508" t="s">
        <v>187</v>
      </c>
      <c r="BI14" s="508">
        <v>723</v>
      </c>
    </row>
    <row r="15" spans="1:61" ht="12.2" customHeight="1">
      <c r="A15" s="507" t="s">
        <v>1425</v>
      </c>
      <c r="B15" s="488"/>
      <c r="C15" s="488" t="s">
        <v>190</v>
      </c>
      <c r="D15" s="618" t="s">
        <v>191</v>
      </c>
      <c r="E15" s="618"/>
      <c r="F15" s="488" t="s">
        <v>1497</v>
      </c>
      <c r="G15" s="508">
        <v>3</v>
      </c>
      <c r="H15" s="519"/>
      <c r="I15" s="508">
        <f t="shared" si="0"/>
        <v>0</v>
      </c>
      <c r="J15" s="508">
        <f t="shared" si="1"/>
        <v>0</v>
      </c>
      <c r="K15" s="508">
        <f t="shared" si="2"/>
        <v>0</v>
      </c>
      <c r="L15" s="487"/>
      <c r="W15" s="508">
        <f t="shared" si="3"/>
        <v>0</v>
      </c>
      <c r="Y15" s="508">
        <f t="shared" si="4"/>
        <v>0</v>
      </c>
      <c r="Z15" s="508">
        <f t="shared" si="5"/>
        <v>0</v>
      </c>
      <c r="AA15" s="508">
        <f t="shared" si="6"/>
        <v>0</v>
      </c>
      <c r="AB15" s="508">
        <f t="shared" si="7"/>
        <v>0</v>
      </c>
      <c r="AC15" s="508">
        <f t="shared" si="8"/>
        <v>0</v>
      </c>
      <c r="AD15" s="508">
        <f t="shared" si="9"/>
        <v>0</v>
      </c>
      <c r="AE15" s="508">
        <f t="shared" si="10"/>
        <v>0</v>
      </c>
      <c r="AF15" s="494"/>
      <c r="AG15" s="508">
        <f t="shared" si="11"/>
        <v>0</v>
      </c>
      <c r="AH15" s="508">
        <f t="shared" si="12"/>
        <v>0</v>
      </c>
      <c r="AI15" s="508">
        <f t="shared" si="13"/>
        <v>0</v>
      </c>
      <c r="AK15" s="508">
        <v>15</v>
      </c>
      <c r="AL15" s="508">
        <f>H15*0.05944</f>
        <v>0</v>
      </c>
      <c r="AM15" s="508">
        <f>H15*(1-0.05944)</f>
        <v>0</v>
      </c>
      <c r="AN15" s="509" t="s">
        <v>566</v>
      </c>
      <c r="AS15" s="508">
        <f t="shared" si="14"/>
        <v>0</v>
      </c>
      <c r="AT15" s="508">
        <f t="shared" si="15"/>
        <v>0</v>
      </c>
      <c r="AU15" s="508">
        <f t="shared" si="16"/>
        <v>0</v>
      </c>
      <c r="AV15" s="509" t="s">
        <v>184</v>
      </c>
      <c r="AW15" s="509" t="s">
        <v>185</v>
      </c>
      <c r="AX15" s="494" t="s">
        <v>186</v>
      </c>
      <c r="AZ15" s="508">
        <f t="shared" si="17"/>
        <v>0</v>
      </c>
      <c r="BA15" s="508">
        <f t="shared" si="18"/>
        <v>0</v>
      </c>
      <c r="BB15" s="508">
        <v>0</v>
      </c>
      <c r="BC15" s="508">
        <f t="shared" si="19"/>
        <v>0</v>
      </c>
      <c r="BE15" s="508">
        <f t="shared" si="20"/>
        <v>0</v>
      </c>
      <c r="BF15" s="508">
        <f t="shared" si="21"/>
        <v>0</v>
      </c>
      <c r="BG15" s="508">
        <f t="shared" si="22"/>
        <v>0</v>
      </c>
      <c r="BH15" s="508" t="s">
        <v>187</v>
      </c>
      <c r="BI15" s="508">
        <v>723</v>
      </c>
    </row>
    <row r="16" spans="1:61" ht="12.2" customHeight="1">
      <c r="A16" s="507" t="s">
        <v>32</v>
      </c>
      <c r="B16" s="488"/>
      <c r="C16" s="488" t="s">
        <v>192</v>
      </c>
      <c r="D16" s="618" t="s">
        <v>193</v>
      </c>
      <c r="E16" s="618"/>
      <c r="F16" s="488" t="s">
        <v>1548</v>
      </c>
      <c r="G16" s="508">
        <v>2.5</v>
      </c>
      <c r="H16" s="519"/>
      <c r="I16" s="508">
        <f t="shared" si="0"/>
        <v>0</v>
      </c>
      <c r="J16" s="508">
        <f t="shared" si="1"/>
        <v>0</v>
      </c>
      <c r="K16" s="508">
        <f t="shared" si="2"/>
        <v>0</v>
      </c>
      <c r="L16" s="487"/>
      <c r="W16" s="508">
        <f t="shared" si="3"/>
        <v>0</v>
      </c>
      <c r="Y16" s="508">
        <f t="shared" si="4"/>
        <v>0</v>
      </c>
      <c r="Z16" s="508">
        <f t="shared" si="5"/>
        <v>0</v>
      </c>
      <c r="AA16" s="508">
        <f t="shared" si="6"/>
        <v>0</v>
      </c>
      <c r="AB16" s="508">
        <f t="shared" si="7"/>
        <v>0</v>
      </c>
      <c r="AC16" s="508">
        <f t="shared" si="8"/>
        <v>0</v>
      </c>
      <c r="AD16" s="508">
        <f t="shared" si="9"/>
        <v>0</v>
      </c>
      <c r="AE16" s="508">
        <f t="shared" si="10"/>
        <v>0</v>
      </c>
      <c r="AF16" s="494"/>
      <c r="AG16" s="508">
        <f t="shared" si="11"/>
        <v>0</v>
      </c>
      <c r="AH16" s="508">
        <f t="shared" si="12"/>
        <v>0</v>
      </c>
      <c r="AI16" s="508">
        <f t="shared" si="13"/>
        <v>0</v>
      </c>
      <c r="AK16" s="508">
        <v>15</v>
      </c>
      <c r="AL16" s="508">
        <f>H16*0.321579892280072</f>
        <v>0</v>
      </c>
      <c r="AM16" s="508">
        <f>H16*(1-0.321579892280072)</f>
        <v>0</v>
      </c>
      <c r="AN16" s="509" t="s">
        <v>566</v>
      </c>
      <c r="AS16" s="508">
        <f t="shared" si="14"/>
        <v>0</v>
      </c>
      <c r="AT16" s="508">
        <f t="shared" si="15"/>
        <v>0</v>
      </c>
      <c r="AU16" s="508">
        <f t="shared" si="16"/>
        <v>0</v>
      </c>
      <c r="AV16" s="509" t="s">
        <v>184</v>
      </c>
      <c r="AW16" s="509" t="s">
        <v>185</v>
      </c>
      <c r="AX16" s="494" t="s">
        <v>186</v>
      </c>
      <c r="AZ16" s="508">
        <f t="shared" si="17"/>
        <v>0</v>
      </c>
      <c r="BA16" s="508">
        <f t="shared" si="18"/>
        <v>0</v>
      </c>
      <c r="BB16" s="508">
        <v>0</v>
      </c>
      <c r="BC16" s="508">
        <f t="shared" si="19"/>
        <v>0</v>
      </c>
      <c r="BE16" s="508">
        <f t="shared" si="20"/>
        <v>0</v>
      </c>
      <c r="BF16" s="508">
        <f t="shared" si="21"/>
        <v>0</v>
      </c>
      <c r="BG16" s="508">
        <f t="shared" si="22"/>
        <v>0</v>
      </c>
      <c r="BH16" s="508" t="s">
        <v>187</v>
      </c>
      <c r="BI16" s="508">
        <v>723</v>
      </c>
    </row>
    <row r="17" spans="1:61" ht="12.2" customHeight="1">
      <c r="A17" s="507" t="s">
        <v>558</v>
      </c>
      <c r="B17" s="488"/>
      <c r="C17" s="488" t="s">
        <v>194</v>
      </c>
      <c r="D17" s="619" t="s">
        <v>195</v>
      </c>
      <c r="E17" s="619"/>
      <c r="F17" s="488" t="s">
        <v>1548</v>
      </c>
      <c r="G17" s="508">
        <v>18</v>
      </c>
      <c r="H17" s="519"/>
      <c r="I17" s="508">
        <f t="shared" si="0"/>
        <v>0</v>
      </c>
      <c r="J17" s="508">
        <f t="shared" si="1"/>
        <v>0</v>
      </c>
      <c r="K17" s="508">
        <f t="shared" si="2"/>
        <v>0</v>
      </c>
      <c r="L17" s="487"/>
      <c r="W17" s="508">
        <f t="shared" si="3"/>
        <v>0</v>
      </c>
      <c r="Y17" s="508">
        <f t="shared" si="4"/>
        <v>0</v>
      </c>
      <c r="Z17" s="508">
        <f t="shared" si="5"/>
        <v>0</v>
      </c>
      <c r="AA17" s="508">
        <f t="shared" si="6"/>
        <v>0</v>
      </c>
      <c r="AB17" s="508">
        <f t="shared" si="7"/>
        <v>0</v>
      </c>
      <c r="AC17" s="508">
        <f t="shared" si="8"/>
        <v>0</v>
      </c>
      <c r="AD17" s="508">
        <f t="shared" si="9"/>
        <v>0</v>
      </c>
      <c r="AE17" s="508">
        <f t="shared" si="10"/>
        <v>0</v>
      </c>
      <c r="AF17" s="494"/>
      <c r="AG17" s="508">
        <f t="shared" si="11"/>
        <v>0</v>
      </c>
      <c r="AH17" s="508">
        <f t="shared" si="12"/>
        <v>0</v>
      </c>
      <c r="AI17" s="508">
        <f t="shared" si="13"/>
        <v>0</v>
      </c>
      <c r="AK17" s="508">
        <v>15</v>
      </c>
      <c r="AL17" s="508">
        <f>H17*0.356752881486792</f>
        <v>0</v>
      </c>
      <c r="AM17" s="508">
        <f>H17*(1-0.356752881486792)</f>
        <v>0</v>
      </c>
      <c r="AN17" s="509" t="s">
        <v>566</v>
      </c>
      <c r="AS17" s="508">
        <f t="shared" si="14"/>
        <v>0</v>
      </c>
      <c r="AT17" s="508">
        <f t="shared" si="15"/>
        <v>0</v>
      </c>
      <c r="AU17" s="508">
        <f t="shared" si="16"/>
        <v>0</v>
      </c>
      <c r="AV17" s="509" t="s">
        <v>184</v>
      </c>
      <c r="AW17" s="509" t="s">
        <v>185</v>
      </c>
      <c r="AX17" s="494" t="s">
        <v>186</v>
      </c>
      <c r="AZ17" s="508">
        <f t="shared" si="17"/>
        <v>0</v>
      </c>
      <c r="BA17" s="508">
        <f t="shared" si="18"/>
        <v>0</v>
      </c>
      <c r="BB17" s="508">
        <v>0</v>
      </c>
      <c r="BC17" s="508">
        <f t="shared" si="19"/>
        <v>0</v>
      </c>
      <c r="BE17" s="508">
        <f t="shared" si="20"/>
        <v>0</v>
      </c>
      <c r="BF17" s="508">
        <f t="shared" si="21"/>
        <v>0</v>
      </c>
      <c r="BG17" s="508">
        <f t="shared" si="22"/>
        <v>0</v>
      </c>
      <c r="BH17" s="508" t="s">
        <v>187</v>
      </c>
      <c r="BI17" s="508">
        <v>723</v>
      </c>
    </row>
    <row r="18" spans="1:61" ht="12.2" customHeight="1">
      <c r="A18" s="507" t="s">
        <v>562</v>
      </c>
      <c r="B18" s="488"/>
      <c r="C18" s="488" t="s">
        <v>196</v>
      </c>
      <c r="D18" s="618" t="s">
        <v>197</v>
      </c>
      <c r="E18" s="618"/>
      <c r="F18" s="488" t="s">
        <v>1497</v>
      </c>
      <c r="G18" s="508">
        <v>3</v>
      </c>
      <c r="H18" s="519"/>
      <c r="I18" s="508">
        <f t="shared" si="0"/>
        <v>0</v>
      </c>
      <c r="J18" s="508">
        <f t="shared" si="1"/>
        <v>0</v>
      </c>
      <c r="K18" s="508">
        <f t="shared" si="2"/>
        <v>0</v>
      </c>
      <c r="L18" s="487"/>
      <c r="W18" s="508">
        <f t="shared" si="3"/>
        <v>0</v>
      </c>
      <c r="Y18" s="508">
        <f t="shared" si="4"/>
        <v>0</v>
      </c>
      <c r="Z18" s="508">
        <f t="shared" si="5"/>
        <v>0</v>
      </c>
      <c r="AA18" s="508">
        <f t="shared" si="6"/>
        <v>0</v>
      </c>
      <c r="AB18" s="508">
        <f t="shared" si="7"/>
        <v>0</v>
      </c>
      <c r="AC18" s="508">
        <f t="shared" si="8"/>
        <v>0</v>
      </c>
      <c r="AD18" s="508">
        <f t="shared" si="9"/>
        <v>0</v>
      </c>
      <c r="AE18" s="508">
        <f t="shared" si="10"/>
        <v>0</v>
      </c>
      <c r="AF18" s="494"/>
      <c r="AG18" s="508">
        <f t="shared" si="11"/>
        <v>0</v>
      </c>
      <c r="AH18" s="508">
        <f t="shared" si="12"/>
        <v>0</v>
      </c>
      <c r="AI18" s="508">
        <f t="shared" si="13"/>
        <v>0</v>
      </c>
      <c r="AK18" s="508">
        <v>15</v>
      </c>
      <c r="AL18" s="508">
        <f>H18*0</f>
        <v>0</v>
      </c>
      <c r="AM18" s="508">
        <f>H18*(1-0)</f>
        <v>0</v>
      </c>
      <c r="AN18" s="509" t="s">
        <v>486</v>
      </c>
      <c r="AS18" s="508">
        <f t="shared" si="14"/>
        <v>0</v>
      </c>
      <c r="AT18" s="508">
        <f t="shared" si="15"/>
        <v>0</v>
      </c>
      <c r="AU18" s="508">
        <f t="shared" si="16"/>
        <v>0</v>
      </c>
      <c r="AV18" s="509" t="s">
        <v>184</v>
      </c>
      <c r="AW18" s="509" t="s">
        <v>185</v>
      </c>
      <c r="AX18" s="494" t="s">
        <v>186</v>
      </c>
      <c r="AZ18" s="508">
        <f t="shared" si="17"/>
        <v>0</v>
      </c>
      <c r="BA18" s="508">
        <f t="shared" si="18"/>
        <v>0</v>
      </c>
      <c r="BB18" s="508">
        <v>0</v>
      </c>
      <c r="BC18" s="508">
        <f t="shared" si="19"/>
        <v>0</v>
      </c>
      <c r="BE18" s="508">
        <f t="shared" si="20"/>
        <v>0</v>
      </c>
      <c r="BF18" s="508">
        <f t="shared" si="21"/>
        <v>0</v>
      </c>
      <c r="BG18" s="508">
        <f t="shared" si="22"/>
        <v>0</v>
      </c>
      <c r="BH18" s="508" t="s">
        <v>187</v>
      </c>
      <c r="BI18" s="508">
        <v>723</v>
      </c>
    </row>
    <row r="19" spans="1:61" ht="12.2" customHeight="1">
      <c r="A19" s="507" t="s">
        <v>566</v>
      </c>
      <c r="B19" s="488"/>
      <c r="C19" s="488" t="s">
        <v>198</v>
      </c>
      <c r="D19" s="618" t="s">
        <v>199</v>
      </c>
      <c r="E19" s="618"/>
      <c r="F19" s="488" t="s">
        <v>1548</v>
      </c>
      <c r="G19" s="508">
        <v>20.5</v>
      </c>
      <c r="H19" s="519"/>
      <c r="I19" s="508">
        <f t="shared" si="0"/>
        <v>0</v>
      </c>
      <c r="J19" s="508">
        <f t="shared" si="1"/>
        <v>0</v>
      </c>
      <c r="K19" s="508">
        <f t="shared" si="2"/>
        <v>0</v>
      </c>
      <c r="L19" s="487"/>
      <c r="W19" s="508">
        <f t="shared" si="3"/>
        <v>0</v>
      </c>
      <c r="Y19" s="508">
        <f t="shared" si="4"/>
        <v>0</v>
      </c>
      <c r="Z19" s="508">
        <f t="shared" si="5"/>
        <v>0</v>
      </c>
      <c r="AA19" s="508">
        <f t="shared" si="6"/>
        <v>0</v>
      </c>
      <c r="AB19" s="508">
        <f t="shared" si="7"/>
        <v>0</v>
      </c>
      <c r="AC19" s="508">
        <f t="shared" si="8"/>
        <v>0</v>
      </c>
      <c r="AD19" s="508">
        <f t="shared" si="9"/>
        <v>0</v>
      </c>
      <c r="AE19" s="508">
        <f t="shared" si="10"/>
        <v>0</v>
      </c>
      <c r="AF19" s="494"/>
      <c r="AG19" s="508">
        <f t="shared" si="11"/>
        <v>0</v>
      </c>
      <c r="AH19" s="508">
        <f t="shared" si="12"/>
        <v>0</v>
      </c>
      <c r="AI19" s="508">
        <f t="shared" si="13"/>
        <v>0</v>
      </c>
      <c r="AK19" s="508">
        <v>15</v>
      </c>
      <c r="AL19" s="508">
        <f>H19*0.0232142857142857</f>
        <v>0</v>
      </c>
      <c r="AM19" s="508">
        <f>H19*(1-0.0232142857142857)</f>
        <v>0</v>
      </c>
      <c r="AN19" s="509" t="s">
        <v>566</v>
      </c>
      <c r="AS19" s="508">
        <f t="shared" si="14"/>
        <v>0</v>
      </c>
      <c r="AT19" s="508">
        <f t="shared" si="15"/>
        <v>0</v>
      </c>
      <c r="AU19" s="508">
        <f t="shared" si="16"/>
        <v>0</v>
      </c>
      <c r="AV19" s="509" t="s">
        <v>184</v>
      </c>
      <c r="AW19" s="509" t="s">
        <v>185</v>
      </c>
      <c r="AX19" s="494" t="s">
        <v>186</v>
      </c>
      <c r="AZ19" s="508">
        <f t="shared" si="17"/>
        <v>0</v>
      </c>
      <c r="BA19" s="508">
        <f t="shared" si="18"/>
        <v>0</v>
      </c>
      <c r="BB19" s="508">
        <v>0</v>
      </c>
      <c r="BC19" s="508">
        <f t="shared" si="19"/>
        <v>0</v>
      </c>
      <c r="BE19" s="508">
        <f t="shared" si="20"/>
        <v>0</v>
      </c>
      <c r="BF19" s="508">
        <f t="shared" si="21"/>
        <v>0</v>
      </c>
      <c r="BG19" s="508">
        <f t="shared" si="22"/>
        <v>0</v>
      </c>
      <c r="BH19" s="508" t="s">
        <v>187</v>
      </c>
      <c r="BI19" s="508">
        <v>723</v>
      </c>
    </row>
    <row r="20" spans="1:61" ht="12.2" customHeight="1">
      <c r="A20" s="507" t="s">
        <v>570</v>
      </c>
      <c r="B20" s="488"/>
      <c r="C20" s="488" t="s">
        <v>200</v>
      </c>
      <c r="D20" s="618" t="s">
        <v>201</v>
      </c>
      <c r="E20" s="618"/>
      <c r="F20" s="488" t="s">
        <v>1548</v>
      </c>
      <c r="G20" s="508">
        <v>20.5</v>
      </c>
      <c r="H20" s="519"/>
      <c r="I20" s="508">
        <f t="shared" si="0"/>
        <v>0</v>
      </c>
      <c r="J20" s="508">
        <f t="shared" si="1"/>
        <v>0</v>
      </c>
      <c r="K20" s="508">
        <f t="shared" si="2"/>
        <v>0</v>
      </c>
      <c r="L20" s="487"/>
      <c r="W20" s="508">
        <f t="shared" si="3"/>
        <v>0</v>
      </c>
      <c r="Y20" s="508">
        <f t="shared" si="4"/>
        <v>0</v>
      </c>
      <c r="Z20" s="508">
        <f t="shared" si="5"/>
        <v>0</v>
      </c>
      <c r="AA20" s="508">
        <f t="shared" si="6"/>
        <v>0</v>
      </c>
      <c r="AB20" s="508">
        <f t="shared" si="7"/>
        <v>0</v>
      </c>
      <c r="AC20" s="508">
        <f t="shared" si="8"/>
        <v>0</v>
      </c>
      <c r="AD20" s="508">
        <f t="shared" si="9"/>
        <v>0</v>
      </c>
      <c r="AE20" s="508">
        <f t="shared" si="10"/>
        <v>0</v>
      </c>
      <c r="AF20" s="494"/>
      <c r="AG20" s="508">
        <f t="shared" si="11"/>
        <v>0</v>
      </c>
      <c r="AH20" s="508">
        <f t="shared" si="12"/>
        <v>0</v>
      </c>
      <c r="AI20" s="508">
        <f t="shared" si="13"/>
        <v>0</v>
      </c>
      <c r="AK20" s="508">
        <v>15</v>
      </c>
      <c r="AL20" s="508">
        <f>H20*0</f>
        <v>0</v>
      </c>
      <c r="AM20" s="508">
        <f>H20*(1-0)</f>
        <v>0</v>
      </c>
      <c r="AN20" s="509" t="s">
        <v>566</v>
      </c>
      <c r="AS20" s="508">
        <f t="shared" si="14"/>
        <v>0</v>
      </c>
      <c r="AT20" s="508">
        <f t="shared" si="15"/>
        <v>0</v>
      </c>
      <c r="AU20" s="508">
        <f t="shared" si="16"/>
        <v>0</v>
      </c>
      <c r="AV20" s="509" t="s">
        <v>184</v>
      </c>
      <c r="AW20" s="509" t="s">
        <v>185</v>
      </c>
      <c r="AX20" s="494" t="s">
        <v>186</v>
      </c>
      <c r="AZ20" s="508">
        <f t="shared" si="17"/>
        <v>0</v>
      </c>
      <c r="BA20" s="508">
        <f t="shared" si="18"/>
        <v>0</v>
      </c>
      <c r="BB20" s="508">
        <v>0</v>
      </c>
      <c r="BC20" s="508">
        <f t="shared" si="19"/>
        <v>0</v>
      </c>
      <c r="BE20" s="508">
        <f t="shared" si="20"/>
        <v>0</v>
      </c>
      <c r="BF20" s="508">
        <f t="shared" si="21"/>
        <v>0</v>
      </c>
      <c r="BG20" s="508">
        <f t="shared" si="22"/>
        <v>0</v>
      </c>
      <c r="BH20" s="508" t="s">
        <v>187</v>
      </c>
      <c r="BI20" s="508">
        <v>723</v>
      </c>
    </row>
    <row r="21" spans="1:61" ht="12.2" customHeight="1">
      <c r="A21" s="507" t="s">
        <v>578</v>
      </c>
      <c r="B21" s="488"/>
      <c r="C21" s="488" t="s">
        <v>202</v>
      </c>
      <c r="D21" s="618" t="s">
        <v>203</v>
      </c>
      <c r="E21" s="618"/>
      <c r="F21" s="488" t="s">
        <v>1548</v>
      </c>
      <c r="G21" s="508">
        <v>20.5</v>
      </c>
      <c r="H21" s="519"/>
      <c r="I21" s="508">
        <f t="shared" si="0"/>
        <v>0</v>
      </c>
      <c r="J21" s="508">
        <f t="shared" si="1"/>
        <v>0</v>
      </c>
      <c r="K21" s="508">
        <f t="shared" si="2"/>
        <v>0</v>
      </c>
      <c r="L21" s="487"/>
      <c r="W21" s="508">
        <f t="shared" si="3"/>
        <v>0</v>
      </c>
      <c r="Y21" s="508">
        <f t="shared" si="4"/>
        <v>0</v>
      </c>
      <c r="Z21" s="508">
        <f t="shared" si="5"/>
        <v>0</v>
      </c>
      <c r="AA21" s="508">
        <f t="shared" si="6"/>
        <v>0</v>
      </c>
      <c r="AB21" s="508">
        <f t="shared" si="7"/>
        <v>0</v>
      </c>
      <c r="AC21" s="508">
        <f t="shared" si="8"/>
        <v>0</v>
      </c>
      <c r="AD21" s="508">
        <f t="shared" si="9"/>
        <v>0</v>
      </c>
      <c r="AE21" s="508">
        <f t="shared" si="10"/>
        <v>0</v>
      </c>
      <c r="AF21" s="494"/>
      <c r="AG21" s="508">
        <f t="shared" si="11"/>
        <v>0</v>
      </c>
      <c r="AH21" s="508">
        <f t="shared" si="12"/>
        <v>0</v>
      </c>
      <c r="AI21" s="508">
        <f t="shared" si="13"/>
        <v>0</v>
      </c>
      <c r="AK21" s="508">
        <v>15</v>
      </c>
      <c r="AL21" s="508">
        <f>H21*0.187195726353278</f>
        <v>0</v>
      </c>
      <c r="AM21" s="508">
        <f>H21*(1-0.187195726353278)</f>
        <v>0</v>
      </c>
      <c r="AN21" s="509" t="s">
        <v>566</v>
      </c>
      <c r="AS21" s="508">
        <f t="shared" si="14"/>
        <v>0</v>
      </c>
      <c r="AT21" s="508">
        <f t="shared" si="15"/>
        <v>0</v>
      </c>
      <c r="AU21" s="508">
        <f t="shared" si="16"/>
        <v>0</v>
      </c>
      <c r="AV21" s="509" t="s">
        <v>184</v>
      </c>
      <c r="AW21" s="509" t="s">
        <v>185</v>
      </c>
      <c r="AX21" s="494" t="s">
        <v>186</v>
      </c>
      <c r="AZ21" s="508">
        <f t="shared" si="17"/>
        <v>0</v>
      </c>
      <c r="BA21" s="508">
        <f t="shared" si="18"/>
        <v>0</v>
      </c>
      <c r="BB21" s="508">
        <v>0</v>
      </c>
      <c r="BC21" s="508">
        <f t="shared" si="19"/>
        <v>0</v>
      </c>
      <c r="BE21" s="508">
        <f t="shared" si="20"/>
        <v>0</v>
      </c>
      <c r="BF21" s="508">
        <f t="shared" si="21"/>
        <v>0</v>
      </c>
      <c r="BG21" s="508">
        <f t="shared" si="22"/>
        <v>0</v>
      </c>
      <c r="BH21" s="508" t="s">
        <v>187</v>
      </c>
      <c r="BI21" s="508">
        <v>723</v>
      </c>
    </row>
    <row r="22" spans="1:61" ht="12.2" customHeight="1">
      <c r="A22" s="507" t="s">
        <v>582</v>
      </c>
      <c r="B22" s="488"/>
      <c r="C22" s="488" t="s">
        <v>182</v>
      </c>
      <c r="D22" s="618" t="s">
        <v>204</v>
      </c>
      <c r="E22" s="618"/>
      <c r="F22" s="488" t="s">
        <v>1261</v>
      </c>
      <c r="G22" s="508">
        <v>1</v>
      </c>
      <c r="H22" s="519"/>
      <c r="I22" s="508">
        <f t="shared" si="0"/>
        <v>0</v>
      </c>
      <c r="J22" s="508">
        <f t="shared" si="1"/>
        <v>0</v>
      </c>
      <c r="K22" s="508">
        <f t="shared" si="2"/>
        <v>0</v>
      </c>
      <c r="L22" s="487"/>
      <c r="W22" s="508">
        <f t="shared" si="3"/>
        <v>0</v>
      </c>
      <c r="Y22" s="508">
        <f t="shared" si="4"/>
        <v>0</v>
      </c>
      <c r="Z22" s="508">
        <f t="shared" si="5"/>
        <v>0</v>
      </c>
      <c r="AA22" s="508">
        <f t="shared" si="6"/>
        <v>0</v>
      </c>
      <c r="AB22" s="508">
        <f t="shared" si="7"/>
        <v>0</v>
      </c>
      <c r="AC22" s="508">
        <f t="shared" si="8"/>
        <v>0</v>
      </c>
      <c r="AD22" s="508">
        <f t="shared" si="9"/>
        <v>0</v>
      </c>
      <c r="AE22" s="508">
        <f t="shared" si="10"/>
        <v>0</v>
      </c>
      <c r="AF22" s="494"/>
      <c r="AG22" s="508">
        <f t="shared" si="11"/>
        <v>0</v>
      </c>
      <c r="AH22" s="508">
        <f t="shared" si="12"/>
        <v>0</v>
      </c>
      <c r="AI22" s="508">
        <f t="shared" si="13"/>
        <v>0</v>
      </c>
      <c r="AK22" s="508">
        <v>15</v>
      </c>
      <c r="AL22" s="508">
        <f>H22*0</f>
        <v>0</v>
      </c>
      <c r="AM22" s="508">
        <f>H22*(1-0)</f>
        <v>0</v>
      </c>
      <c r="AN22" s="509" t="s">
        <v>566</v>
      </c>
      <c r="AS22" s="508">
        <f t="shared" si="14"/>
        <v>0</v>
      </c>
      <c r="AT22" s="508">
        <f t="shared" si="15"/>
        <v>0</v>
      </c>
      <c r="AU22" s="508">
        <f t="shared" si="16"/>
        <v>0</v>
      </c>
      <c r="AV22" s="509" t="s">
        <v>184</v>
      </c>
      <c r="AW22" s="509" t="s">
        <v>185</v>
      </c>
      <c r="AX22" s="494" t="s">
        <v>186</v>
      </c>
      <c r="AZ22" s="508">
        <f t="shared" si="17"/>
        <v>0</v>
      </c>
      <c r="BA22" s="508">
        <f t="shared" si="18"/>
        <v>0</v>
      </c>
      <c r="BB22" s="508">
        <v>0</v>
      </c>
      <c r="BC22" s="508">
        <f t="shared" si="19"/>
        <v>0</v>
      </c>
      <c r="BE22" s="508">
        <f t="shared" si="20"/>
        <v>0</v>
      </c>
      <c r="BF22" s="508">
        <f t="shared" si="21"/>
        <v>0</v>
      </c>
      <c r="BG22" s="508">
        <f t="shared" si="22"/>
        <v>0</v>
      </c>
      <c r="BH22" s="508" t="s">
        <v>187</v>
      </c>
      <c r="BI22" s="508">
        <v>723</v>
      </c>
    </row>
    <row r="23" spans="1:61" ht="12.2" customHeight="1">
      <c r="A23" s="510"/>
      <c r="B23" s="511"/>
      <c r="C23" s="511" t="s">
        <v>205</v>
      </c>
      <c r="D23" s="617" t="s">
        <v>206</v>
      </c>
      <c r="E23" s="617"/>
      <c r="F23" s="512" t="s">
        <v>149</v>
      </c>
      <c r="G23" s="512" t="s">
        <v>149</v>
      </c>
      <c r="H23" s="512"/>
      <c r="I23" s="506">
        <f>SUM(I24:I25)</f>
        <v>0</v>
      </c>
      <c r="J23" s="506">
        <f>SUM(J24:J25)</f>
        <v>0</v>
      </c>
      <c r="K23" s="506">
        <f>SUM(K24:K25)</f>
        <v>0</v>
      </c>
      <c r="L23" s="487"/>
      <c r="AF23" s="494"/>
      <c r="AP23" s="506">
        <f>SUM(AG24:AG25)</f>
        <v>0</v>
      </c>
      <c r="AQ23" s="506">
        <f>SUM(AH24:AH25)</f>
        <v>0</v>
      </c>
      <c r="AR23" s="506">
        <f>SUM(AI24:AI25)</f>
        <v>0</v>
      </c>
    </row>
    <row r="24" spans="1:61" ht="12.2" customHeight="1">
      <c r="A24" s="507" t="s">
        <v>586</v>
      </c>
      <c r="B24" s="488"/>
      <c r="C24" s="488" t="s">
        <v>207</v>
      </c>
      <c r="D24" s="618" t="s">
        <v>208</v>
      </c>
      <c r="E24" s="618"/>
      <c r="F24" s="488" t="s">
        <v>1548</v>
      </c>
      <c r="G24" s="508">
        <v>15</v>
      </c>
      <c r="H24" s="519"/>
      <c r="I24" s="508">
        <f>G24*AL24</f>
        <v>0</v>
      </c>
      <c r="J24" s="508">
        <f>G24*AM24</f>
        <v>0</v>
      </c>
      <c r="K24" s="508">
        <f>G24*H24</f>
        <v>0</v>
      </c>
      <c r="L24" s="487"/>
      <c r="W24" s="508">
        <f>IF(AN24="5",BG24,0)</f>
        <v>0</v>
      </c>
      <c r="Y24" s="508">
        <f>IF(AN24="1",BE24,0)</f>
        <v>0</v>
      </c>
      <c r="Z24" s="508">
        <f>IF(AN24="1",BF24,0)</f>
        <v>0</v>
      </c>
      <c r="AA24" s="508">
        <f>IF(AN24="7",BE24,0)</f>
        <v>0</v>
      </c>
      <c r="AB24" s="508">
        <f>IF(AN24="7",BF24,0)</f>
        <v>0</v>
      </c>
      <c r="AC24" s="508">
        <f>IF(AN24="2",BE24,0)</f>
        <v>0</v>
      </c>
      <c r="AD24" s="508">
        <f>IF(AN24="2",BF24,0)</f>
        <v>0</v>
      </c>
      <c r="AE24" s="508">
        <f>IF(AN24="0",BG24,0)</f>
        <v>0</v>
      </c>
      <c r="AF24" s="494"/>
      <c r="AG24" s="508">
        <f>IF(AK24=0,K24,0)</f>
        <v>0</v>
      </c>
      <c r="AH24" s="508">
        <f>IF(AK24=15,K24,0)</f>
        <v>0</v>
      </c>
      <c r="AI24" s="508">
        <f>IF(AK24=21,K24,0)</f>
        <v>0</v>
      </c>
      <c r="AK24" s="508">
        <v>15</v>
      </c>
      <c r="AL24" s="508">
        <f>H24*0.156040268456376</f>
        <v>0</v>
      </c>
      <c r="AM24" s="508">
        <f>H24*(1-0.156040268456376)</f>
        <v>0</v>
      </c>
      <c r="AN24" s="509" t="s">
        <v>566</v>
      </c>
      <c r="AS24" s="508">
        <f>AT24+AU24</f>
        <v>0</v>
      </c>
      <c r="AT24" s="508">
        <f>G24*AL24</f>
        <v>0</v>
      </c>
      <c r="AU24" s="508">
        <f>G24*AM24</f>
        <v>0</v>
      </c>
      <c r="AV24" s="509" t="s">
        <v>209</v>
      </c>
      <c r="AW24" s="509" t="s">
        <v>210</v>
      </c>
      <c r="AX24" s="494" t="s">
        <v>186</v>
      </c>
      <c r="AZ24" s="508">
        <f>AT24+AU24</f>
        <v>0</v>
      </c>
      <c r="BA24" s="508">
        <f>H24/(100-BB24)*100</f>
        <v>0</v>
      </c>
      <c r="BB24" s="508">
        <v>0</v>
      </c>
      <c r="BC24" s="508">
        <f>BB24</f>
        <v>0</v>
      </c>
      <c r="BE24" s="508">
        <f>G24*AL24</f>
        <v>0</v>
      </c>
      <c r="BF24" s="508">
        <f>G24*AM24</f>
        <v>0</v>
      </c>
      <c r="BG24" s="508">
        <f>G24*H24</f>
        <v>0</v>
      </c>
      <c r="BH24" s="508" t="s">
        <v>187</v>
      </c>
      <c r="BI24" s="508" t="s">
        <v>205</v>
      </c>
    </row>
    <row r="25" spans="1:61" ht="12.2" customHeight="1">
      <c r="A25" s="507" t="s">
        <v>590</v>
      </c>
      <c r="B25" s="488"/>
      <c r="C25" s="488" t="s">
        <v>211</v>
      </c>
      <c r="D25" s="618" t="s">
        <v>212</v>
      </c>
      <c r="E25" s="618"/>
      <c r="F25" s="488" t="s">
        <v>1497</v>
      </c>
      <c r="G25" s="508">
        <v>2</v>
      </c>
      <c r="H25" s="519"/>
      <c r="I25" s="508">
        <f>G25*AL25</f>
        <v>0</v>
      </c>
      <c r="J25" s="508">
        <f>G25*AM25</f>
        <v>0</v>
      </c>
      <c r="K25" s="508">
        <f>G25*H25</f>
        <v>0</v>
      </c>
      <c r="L25" s="487"/>
      <c r="W25" s="508">
        <f>IF(AN25="5",BG25,0)</f>
        <v>0</v>
      </c>
      <c r="Y25" s="508">
        <f>IF(AN25="1",BE25,0)</f>
        <v>0</v>
      </c>
      <c r="Z25" s="508">
        <f>IF(AN25="1",BF25,0)</f>
        <v>0</v>
      </c>
      <c r="AA25" s="508">
        <f>IF(AN25="7",BE25,0)</f>
        <v>0</v>
      </c>
      <c r="AB25" s="508">
        <f>IF(AN25="7",BF25,0)</f>
        <v>0</v>
      </c>
      <c r="AC25" s="508">
        <f>IF(AN25="2",BE25,0)</f>
        <v>0</v>
      </c>
      <c r="AD25" s="508">
        <f>IF(AN25="2",BF25,0)</f>
        <v>0</v>
      </c>
      <c r="AE25" s="508">
        <f>IF(AN25="0",BG25,0)</f>
        <v>0</v>
      </c>
      <c r="AF25" s="494"/>
      <c r="AG25" s="508">
        <f>IF(AK25=0,K25,0)</f>
        <v>0</v>
      </c>
      <c r="AH25" s="508">
        <f>IF(AK25=15,K25,0)</f>
        <v>0</v>
      </c>
      <c r="AI25" s="508">
        <f>IF(AK25=21,K25,0)</f>
        <v>0</v>
      </c>
      <c r="AK25" s="508">
        <v>15</v>
      </c>
      <c r="AL25" s="508">
        <f>H25*0.215451263537906</f>
        <v>0</v>
      </c>
      <c r="AM25" s="508">
        <f>H25*(1-0.215451263537906)</f>
        <v>0</v>
      </c>
      <c r="AN25" s="509" t="s">
        <v>566</v>
      </c>
      <c r="AS25" s="508">
        <f>AT25+AU25</f>
        <v>0</v>
      </c>
      <c r="AT25" s="508">
        <f>G25*AL25</f>
        <v>0</v>
      </c>
      <c r="AU25" s="508">
        <f>G25*AM25</f>
        <v>0</v>
      </c>
      <c r="AV25" s="509" t="s">
        <v>209</v>
      </c>
      <c r="AW25" s="509" t="s">
        <v>210</v>
      </c>
      <c r="AX25" s="494" t="s">
        <v>186</v>
      </c>
      <c r="AZ25" s="508">
        <f>AT25+AU25</f>
        <v>0</v>
      </c>
      <c r="BA25" s="508">
        <f>H25/(100-BB25)*100</f>
        <v>0</v>
      </c>
      <c r="BB25" s="508">
        <v>0</v>
      </c>
      <c r="BC25" s="508">
        <f>BB25</f>
        <v>0</v>
      </c>
      <c r="BE25" s="508">
        <f>G25*AL25</f>
        <v>0</v>
      </c>
      <c r="BF25" s="508">
        <f>G25*AM25</f>
        <v>0</v>
      </c>
      <c r="BG25" s="508">
        <f>G25*H25</f>
        <v>0</v>
      </c>
      <c r="BH25" s="508" t="s">
        <v>187</v>
      </c>
      <c r="BI25" s="508" t="s">
        <v>205</v>
      </c>
    </row>
    <row r="26" spans="1:61" ht="12.2" customHeight="1">
      <c r="A26" s="510"/>
      <c r="B26" s="511"/>
      <c r="C26" s="511" t="s">
        <v>213</v>
      </c>
      <c r="D26" s="617" t="s">
        <v>214</v>
      </c>
      <c r="E26" s="617"/>
      <c r="F26" s="512" t="s">
        <v>149</v>
      </c>
      <c r="G26" s="512" t="s">
        <v>149</v>
      </c>
      <c r="H26" s="512"/>
      <c r="I26" s="506">
        <f>SUM(I27:I27)</f>
        <v>0</v>
      </c>
      <c r="J26" s="506">
        <f>SUM(J27:J27)</f>
        <v>0</v>
      </c>
      <c r="K26" s="506">
        <f>SUM(K27:K27)</f>
        <v>0</v>
      </c>
      <c r="L26" s="487"/>
      <c r="AF26" s="494"/>
      <c r="AP26" s="506">
        <f>SUM(AG27:AG27)</f>
        <v>0</v>
      </c>
      <c r="AQ26" s="506">
        <f>SUM(AH27:AH27)</f>
        <v>0</v>
      </c>
      <c r="AR26" s="506">
        <f>SUM(AI27:AI27)</f>
        <v>0</v>
      </c>
    </row>
    <row r="27" spans="1:61" ht="12.2" customHeight="1">
      <c r="A27" s="513" t="s">
        <v>594</v>
      </c>
      <c r="B27" s="514"/>
      <c r="C27" s="514" t="s">
        <v>213</v>
      </c>
      <c r="D27" s="614" t="s">
        <v>215</v>
      </c>
      <c r="E27" s="614"/>
      <c r="F27" s="514" t="s">
        <v>1237</v>
      </c>
      <c r="G27" s="515">
        <v>6</v>
      </c>
      <c r="H27" s="520"/>
      <c r="I27" s="515">
        <f>G27*AL27</f>
        <v>0</v>
      </c>
      <c r="J27" s="515">
        <f>G27*AM27</f>
        <v>0</v>
      </c>
      <c r="K27" s="515">
        <f>G27*H27</f>
        <v>0</v>
      </c>
      <c r="L27" s="487"/>
      <c r="W27" s="508">
        <f>IF(AN27="5",BG27,0)</f>
        <v>0</v>
      </c>
      <c r="Y27" s="508">
        <f>IF(AN27="1",BE27,0)</f>
        <v>0</v>
      </c>
      <c r="Z27" s="508">
        <f>IF(AN27="1",BF27,0)</f>
        <v>0</v>
      </c>
      <c r="AA27" s="508">
        <f>IF(AN27="7",BE27,0)</f>
        <v>0</v>
      </c>
      <c r="AB27" s="508">
        <f>IF(AN27="7",BF27,0)</f>
        <v>0</v>
      </c>
      <c r="AC27" s="508">
        <f>IF(AN27="2",BE27,0)</f>
        <v>0</v>
      </c>
      <c r="AD27" s="508">
        <f>IF(AN27="2",BF27,0)</f>
        <v>0</v>
      </c>
      <c r="AE27" s="508">
        <f>IF(AN27="0",BG27,0)</f>
        <v>0</v>
      </c>
      <c r="AF27" s="494"/>
      <c r="AG27" s="508">
        <f>IF(AK27=0,K27,0)</f>
        <v>0</v>
      </c>
      <c r="AH27" s="508">
        <f>IF(AK27=15,K27,0)</f>
        <v>0</v>
      </c>
      <c r="AI27" s="508">
        <f>IF(AK27=21,K27,0)</f>
        <v>0</v>
      </c>
      <c r="AK27" s="508">
        <v>15</v>
      </c>
      <c r="AL27" s="508">
        <f>H27*0.416666666666667</f>
        <v>0</v>
      </c>
      <c r="AM27" s="508">
        <f>H27*(1-0.416666666666667)</f>
        <v>0</v>
      </c>
      <c r="AN27" s="509" t="s">
        <v>23</v>
      </c>
      <c r="AS27" s="508">
        <f>AT27+AU27</f>
        <v>0</v>
      </c>
      <c r="AT27" s="508">
        <f>G27*AL27</f>
        <v>0</v>
      </c>
      <c r="AU27" s="508">
        <f>G27*AM27</f>
        <v>0</v>
      </c>
      <c r="AV27" s="509" t="s">
        <v>216</v>
      </c>
      <c r="AW27" s="509" t="s">
        <v>217</v>
      </c>
      <c r="AX27" s="494" t="s">
        <v>186</v>
      </c>
      <c r="AZ27" s="508">
        <f>AT27+AU27</f>
        <v>0</v>
      </c>
      <c r="BA27" s="508">
        <f>H27/(100-BB27)*100</f>
        <v>0</v>
      </c>
      <c r="BB27" s="508">
        <v>0</v>
      </c>
      <c r="BC27" s="508" t="e">
        <f>#REF!</f>
        <v>#REF!</v>
      </c>
      <c r="BE27" s="508">
        <f>G27*AL27</f>
        <v>0</v>
      </c>
      <c r="BF27" s="508">
        <f>G27*AM27</f>
        <v>0</v>
      </c>
      <c r="BG27" s="508">
        <f>G27*H27</f>
        <v>0</v>
      </c>
      <c r="BH27" s="508" t="s">
        <v>187</v>
      </c>
      <c r="BI27" s="508" t="s">
        <v>213</v>
      </c>
    </row>
    <row r="28" spans="1:61" ht="12.2" customHeight="1">
      <c r="A28" s="516"/>
      <c r="B28" s="516"/>
      <c r="C28" s="516"/>
      <c r="D28" s="516"/>
      <c r="E28" s="516"/>
      <c r="F28" s="516"/>
      <c r="G28" s="516"/>
      <c r="H28" s="516"/>
      <c r="I28" s="615" t="s">
        <v>218</v>
      </c>
      <c r="J28" s="615"/>
      <c r="K28" s="517">
        <f>K12+K23+K26</f>
        <v>0</v>
      </c>
    </row>
    <row r="29" spans="1:61" ht="10.15" customHeight="1">
      <c r="A29" s="518" t="s">
        <v>503</v>
      </c>
    </row>
    <row r="30" spans="1:61" ht="25.7" customHeight="1">
      <c r="A30" s="616" t="s">
        <v>219</v>
      </c>
      <c r="B30" s="616"/>
      <c r="C30" s="616"/>
      <c r="D30" s="616"/>
      <c r="E30" s="616"/>
      <c r="F30" s="616"/>
      <c r="G30" s="616"/>
      <c r="H30" s="616"/>
      <c r="I30" s="616"/>
      <c r="J30" s="616"/>
      <c r="K30" s="616"/>
    </row>
  </sheetData>
  <sheetProtection selectLockedCells="1" selectUnlockedCells="1"/>
  <mergeCells count="46">
    <mergeCell ref="A1:K1"/>
    <mergeCell ref="A2:B3"/>
    <mergeCell ref="C2:E3"/>
    <mergeCell ref="F2:G3"/>
    <mergeCell ref="H2:H3"/>
    <mergeCell ref="I2:I3"/>
    <mergeCell ref="J2:K3"/>
    <mergeCell ref="J6:K7"/>
    <mergeCell ref="A4:B5"/>
    <mergeCell ref="C4:E5"/>
    <mergeCell ref="F4:G5"/>
    <mergeCell ref="H4:H5"/>
    <mergeCell ref="J4:K5"/>
    <mergeCell ref="I4:I5"/>
    <mergeCell ref="A6:B7"/>
    <mergeCell ref="C6:E7"/>
    <mergeCell ref="F6:G7"/>
    <mergeCell ref="H6:H7"/>
    <mergeCell ref="I6:I7"/>
    <mergeCell ref="A8:B9"/>
    <mergeCell ref="C8:E9"/>
    <mergeCell ref="F8:G9"/>
    <mergeCell ref="H8:H9"/>
    <mergeCell ref="J8:K9"/>
    <mergeCell ref="D10:E10"/>
    <mergeCell ref="I10:K10"/>
    <mergeCell ref="D19:E19"/>
    <mergeCell ref="D11:E11"/>
    <mergeCell ref="D12:E12"/>
    <mergeCell ref="D13:E13"/>
    <mergeCell ref="D14:E14"/>
    <mergeCell ref="I8:I9"/>
    <mergeCell ref="D21:E21"/>
    <mergeCell ref="D22:E22"/>
    <mergeCell ref="D15:E15"/>
    <mergeCell ref="D16:E16"/>
    <mergeCell ref="D17:E17"/>
    <mergeCell ref="D18:E18"/>
    <mergeCell ref="D20:E20"/>
    <mergeCell ref="D27:E27"/>
    <mergeCell ref="I28:J28"/>
    <mergeCell ref="A30:K30"/>
    <mergeCell ref="D23:E23"/>
    <mergeCell ref="D24:E24"/>
    <mergeCell ref="D25:E25"/>
    <mergeCell ref="D26:E26"/>
  </mergeCells>
  <phoneticPr fontId="16" type="noConversion"/>
  <pageMargins left="0.39374999999999999" right="0.39374999999999999" top="0.59097222222222223" bottom="0.59097222222222223" header="0.51181102362204722" footer="0.51181102362204722"/>
  <pageSetup paperSize="9" firstPageNumber="0" fitToHeight="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52</vt:i4>
      </vt:variant>
    </vt:vector>
  </HeadingPairs>
  <TitlesOfParts>
    <vt:vector size="60" baseType="lpstr">
      <vt:lpstr>Pokyny pro vyplnění</vt:lpstr>
      <vt:lpstr>Stavba</vt:lpstr>
      <vt:lpstr>VzorPolozky</vt:lpstr>
      <vt:lpstr>Stavební část</vt:lpstr>
      <vt:lpstr>ZTI</vt:lpstr>
      <vt:lpstr>ÚT</vt:lpstr>
      <vt:lpstr>EI</vt:lpstr>
      <vt:lpstr>Plyn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'Stavební část'!Názvy_tisku</vt:lpstr>
      <vt:lpstr>ÚT!Názvy_tisku</vt:lpstr>
      <vt:lpstr>ZTI!Názvy_tisku</vt:lpstr>
      <vt:lpstr>oadresa</vt:lpstr>
      <vt:lpstr>Stavba!Objednatel</vt:lpstr>
      <vt:lpstr>Stavba!Objekt</vt:lpstr>
      <vt:lpstr>Stavba!Oblast_tisku</vt:lpstr>
      <vt:lpstr>'Stavební část'!Oblast_tisku</vt:lpstr>
      <vt:lpstr>ÚT!Oblast_tisku</vt:lpstr>
      <vt:lpstr>ZTI!Oblast_tisku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Koten</dc:creator>
  <cp:lastModifiedBy>PC</cp:lastModifiedBy>
  <cp:lastPrinted>2019-03-19T12:27:02Z</cp:lastPrinted>
  <dcterms:created xsi:type="dcterms:W3CDTF">2009-04-08T07:15:50Z</dcterms:created>
  <dcterms:modified xsi:type="dcterms:W3CDTF">2024-06-19T14:06:38Z</dcterms:modified>
</cp:coreProperties>
</file>