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409 - Pergola - Palmetov..." sheetId="2" r:id="rId2"/>
  </sheets>
  <definedNames>
    <definedName name="_xlnm.Print_Area" localSheetId="0">'Rekapitulace stavby'!$D$4:$AO$76,'Rekapitulace stavby'!$C$82:$AQ$103</definedName>
    <definedName name="_xlnm._FilterDatabase" localSheetId="1" hidden="1">'2409 - Pergola - Palmetov...'!$C$135:$K$277</definedName>
    <definedName name="_xlnm.Print_Area" localSheetId="1">'2409 - Pergola - Palmetov...'!$C$4:$J$76,'2409 - Pergola - Palmetov...'!$C$82:$J$119,'2409 - Pergola - Palmetov...'!$C$125:$K$277</definedName>
    <definedName name="_xlnm.Print_Titles" localSheetId="0">'Rekapitulace stavby'!$92:$92</definedName>
    <definedName name="_xlnm.Print_Titles" localSheetId="1">'2409 - Pergola - Palmetov...'!$135:$135</definedName>
  </definedNames>
  <calcPr fullCalcOnLoad="1"/>
</workbook>
</file>

<file path=xl/sharedStrings.xml><?xml version="1.0" encoding="utf-8"?>
<sst xmlns="http://schemas.openxmlformats.org/spreadsheetml/2006/main" count="1919" uniqueCount="461">
  <si>
    <t>Export Komplet</t>
  </si>
  <si>
    <t/>
  </si>
  <si>
    <t>2.0</t>
  </si>
  <si>
    <t>ZAMOK</t>
  </si>
  <si>
    <t>False</t>
  </si>
  <si>
    <t>{70157a79-38e6-4124-9384-45b45be458c0}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</si>
  <si>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</si>
  <si>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</si>
  <si>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</si>
  <si>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</si>
  <si>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</si>
  <si>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</si>
  <si>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</si>
  <si>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</si>
  <si>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</si>
  <si>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</si>
  <si>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</si>
  <si>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Pergola - Palmetová 271, Praha 12</t>
  </si>
  <si>
    <t>KSO:</t>
  </si>
  <si>
    <t>CC-CZ:</t>
  </si>
  <si>
    <t>Místo:</t>
  </si>
  <si>
    <t>Praha 12</t>
  </si>
  <si>
    <t>Datum:</t>
  </si>
  <si>
    <t>11. 4. 2024</t>
  </si>
  <si>
    <t>Zadavatel:</t>
  </si>
  <si>
    <t>IČ:</t>
  </si>
  <si>
    <t>MČ Praha 12</t>
  </si>
  <si>
    <t>DIČ:</t>
  </si>
  <si>
    <t>Uchazeč:</t>
  </si>
  <si>
    <t>Vyplň údaj</t>
  </si>
  <si>
    <t>Projektant:</t>
  </si>
  <si>
    <t>65410840</t>
  </si>
  <si>
    <t>REINVEST spol. s r.o.</t>
  </si>
  <si>
    <t>True</t>
  </si>
  <si>
    <t>Zpracovatel:</t>
  </si>
  <si>
    <t>Ing. Marek Raška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</si>
  <si>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</si>
  <si>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</si>
  <si>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</si>
  <si>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</si>
  <si>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</si>
  <si>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</si>
  <si>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</si>
  <si>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</si>
  <si>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</si>
  <si>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</si>
  <si>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</si>
  <si>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</si>
  <si>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</si>
  <si>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</si>
  <si>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</si>
  <si>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</si>
  <si>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</si>
  <si>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</si>
  <si>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</si>
  <si>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</si>
  <si>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</si>
  <si>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</si>
  <si>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</si>
  <si>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</si>
  <si>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</si>
  <si>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</si>
  <si>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</si>
  <si>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</si>
  <si>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</si>
  <si>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</si>
  <si>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</si>
  <si>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</si>
  <si>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</si>
  <si>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</si>
  <si>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</si>
  <si>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</si>
  <si>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</si>
  <si>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</si>
  <si>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</si>
  <si>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</si>
  <si>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</si>
  <si>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</si>
  <si>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</si>
  <si>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</si>
  <si>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</si>
  <si>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</si>
  <si>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</si>
  <si>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</si>
  <si>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</si>
  <si>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</si>
  <si>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</si>
  <si>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</si>
  <si>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</si>
  <si>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</si>
  <si>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</si>
  <si>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</si>
  <si>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</si>
  <si>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</si>
  <si>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</si>
  <si>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</si>
  <si>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</si>
  <si>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</si>
  <si>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</si>
  <si>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</si>
  <si>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</si>
  <si>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</si>
  <si>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</si>
  <si>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</si>
  <si>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</si>
  <si>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</si>
  <si>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</si>
  <si>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</si>
  <si>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</si>
  <si>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</si>
  <si>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</si>
  <si>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</si>
  <si>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</si>
  <si>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</si>
  <si>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</si>
  <si>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</si>
  <si>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</si>
  <si>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>2) Ostatní náklady</t>
  </si>
  <si>
    <t>Zařízení staveniště</t>
  </si>
  <si>
    <t>VRN</t>
  </si>
  <si>
    <t>Geodetické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</si>
  <si>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</si>
  <si>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</si>
  <si>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</si>
  <si>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</si>
  <si>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</si>
  <si>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</si>
  <si>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</si>
  <si>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</si>
  <si>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</si>
  <si>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</si>
  <si>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</si>
  <si>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</si>
  <si>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</si>
  <si>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</si>
  <si>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</si>
  <si>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</si>
  <si>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</si>
  <si>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</si>
  <si>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</si>
  <si>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</si>
  <si>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</si>
  <si>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</si>
  <si>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</si>
  <si>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</si>
  <si>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</si>
  <si>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</si>
  <si>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2024 01</t>
  </si>
  <si>
    <t>4</t>
  </si>
  <si>
    <t>1088550138</t>
  </si>
  <si>
    <t>3</t>
  </si>
  <si>
    <t>121112004</t>
  </si>
  <si>
    <t>Sejmutí ornice tl vrstvy přes 200 do 250 mm ručně</t>
  </si>
  <si>
    <t>m2</t>
  </si>
  <si>
    <t>-268176619</t>
  </si>
  <si>
    <t>VV</t>
  </si>
  <si>
    <t>2,5*8</t>
  </si>
  <si>
    <t>Součet</t>
  </si>
  <si>
    <t>40</t>
  </si>
  <si>
    <t>122251101</t>
  </si>
  <si>
    <t>Odkopávky a prokopávky nezapažené v hornině třídy těžitelnosti I skupiny 3 objem do 20 m3 strojně</t>
  </si>
  <si>
    <t>m3</t>
  </si>
  <si>
    <t>-1575883931</t>
  </si>
  <si>
    <t>Kufr pro dlažbu</t>
  </si>
  <si>
    <t>0,45*8*2,5</t>
  </si>
  <si>
    <t>131213701</t>
  </si>
  <si>
    <t>Hloubení nezapažených jam v soudržných horninách třídy těžitelnosti I skupiny 3 ručně</t>
  </si>
  <si>
    <t>-103244285</t>
  </si>
  <si>
    <t>0,5*0,5*0,9*2</t>
  </si>
  <si>
    <t>36</t>
  </si>
  <si>
    <t>131251100</t>
  </si>
  <si>
    <t>Hloubení jam nezapažených v hornině třídy těžitelnosti I skupiny 3 objem do 20 m3 strojně</t>
  </si>
  <si>
    <t>2120745217</t>
  </si>
  <si>
    <t>52</t>
  </si>
  <si>
    <t>132251101</t>
  </si>
  <si>
    <t>Hloubení rýh nezapažených š do 800 mm v hornině třídy těžitelnosti I skupiny 3 objem do 20 m3 strojně</t>
  </si>
  <si>
    <t>-1922875163</t>
  </si>
  <si>
    <t>5*1*0,4</t>
  </si>
  <si>
    <t>59</t>
  </si>
  <si>
    <t>174151101</t>
  </si>
  <si>
    <t>Zásyp jam, šachet rýh nebo kolem objektů sypaninou se zhutněním</t>
  </si>
  <si>
    <t>-2040127829</t>
  </si>
  <si>
    <t>2-0,6</t>
  </si>
  <si>
    <t>1,25*1,25*0,5</t>
  </si>
  <si>
    <t>60</t>
  </si>
  <si>
    <t>175111101</t>
  </si>
  <si>
    <t>Obsypání potrubí ručně sypaninou bez prohození, uloženou do 3 m</t>
  </si>
  <si>
    <t>-231394426</t>
  </si>
  <si>
    <t>5*0,4*0,3</t>
  </si>
  <si>
    <t>61</t>
  </si>
  <si>
    <t>M</t>
  </si>
  <si>
    <t>58337308</t>
  </si>
  <si>
    <t>štěrkopísek frakce 0/2</t>
  </si>
  <si>
    <t>t</t>
  </si>
  <si>
    <t>8</t>
  </si>
  <si>
    <t>-1176904044</t>
  </si>
  <si>
    <t>0,6*2 'Přepočtené koeficientem množství</t>
  </si>
  <si>
    <t>Zakládání</t>
  </si>
  <si>
    <t>37</t>
  </si>
  <si>
    <t>211521111</t>
  </si>
  <si>
    <t>Výplň odvodňovacích žeber nebo trativodů kamenivem hrubým drceným frakce 63 až 125 mm</t>
  </si>
  <si>
    <t>1033861424</t>
  </si>
  <si>
    <t>38</t>
  </si>
  <si>
    <t>211971121</t>
  </si>
  <si>
    <t>Zřízení opláštění žeber nebo trativodů geotextilií v rýze nebo zářezu sklonu přes 1:2 š do 2,5 m</t>
  </si>
  <si>
    <t>582322352</t>
  </si>
  <si>
    <t>1,25*2*4+1,25*1,25</t>
  </si>
  <si>
    <t>39</t>
  </si>
  <si>
    <t>69311080</t>
  </si>
  <si>
    <t>geotextilie netkaná separační, ochranná, filtrační, drenážní PES 200g/m2</t>
  </si>
  <si>
    <t>761200560</t>
  </si>
  <si>
    <t>11,563*1,1845 'Přepočtené koeficientem množství</t>
  </si>
  <si>
    <t>271532212</t>
  </si>
  <si>
    <t>Podsyp pod základové konstrukce se zhutněním z hrubého kameniva frakce 16 až 32 mm</t>
  </si>
  <si>
    <t>-450033336</t>
  </si>
  <si>
    <t>0,5*0,5*0,15*2</t>
  </si>
  <si>
    <t>5</t>
  </si>
  <si>
    <t>279113124</t>
  </si>
  <si>
    <t>Základová zeď tl přes 250 do 300 mm z tvárnic ztraceného bednění včetně výplně z betonu tř. C 12/15</t>
  </si>
  <si>
    <t>654924929</t>
  </si>
  <si>
    <t>0,3*0,75*2</t>
  </si>
  <si>
    <t>6</t>
  </si>
  <si>
    <t>279310001</t>
  </si>
  <si>
    <t xml:space="preserve">Příplatek k provedení patek za malé množství </t>
  </si>
  <si>
    <t>soubor</t>
  </si>
  <si>
    <t>-979732817</t>
  </si>
  <si>
    <t>Vodorovné konstrukce</t>
  </si>
  <si>
    <t>49</t>
  </si>
  <si>
    <t>451310001</t>
  </si>
  <si>
    <t>Přesunutí poklopu stávající šachty do nové nivelety</t>
  </si>
  <si>
    <t>931186129</t>
  </si>
  <si>
    <t>Komunikace pozemní</t>
  </si>
  <si>
    <t>41</t>
  </si>
  <si>
    <t>564661011</t>
  </si>
  <si>
    <t>Podklad z kameniva hrubého drceného vel. 0/63 mm plochy do 100 m2 tl 200 mm</t>
  </si>
  <si>
    <t>1728400135</t>
  </si>
  <si>
    <t>8*2,5</t>
  </si>
  <si>
    <t>43</t>
  </si>
  <si>
    <t>564750101</t>
  </si>
  <si>
    <t>Podklad z kameniva hrubého drceného vel. 16-32 mm plochy do 100 m2 tl 150 mm</t>
  </si>
  <si>
    <t>2009796796</t>
  </si>
  <si>
    <t>45</t>
  </si>
  <si>
    <t>596811311</t>
  </si>
  <si>
    <t>Kladení velkoformátové betonové dlažby tl do 100 mm velikosti do 0,5 m2 pl do 300 m2</t>
  </si>
  <si>
    <t>-1875574830</t>
  </si>
  <si>
    <t>2,4*7,8</t>
  </si>
  <si>
    <t>46</t>
  </si>
  <si>
    <t>59246101</t>
  </si>
  <si>
    <t>dlažba velkoformátová betonová 400x400mm tl 50mm přírodní</t>
  </si>
  <si>
    <t>240402370</t>
  </si>
  <si>
    <t>18,72*1,03 'Přepočtené koeficientem množství</t>
  </si>
  <si>
    <t>Trubní vedení</t>
  </si>
  <si>
    <t>34</t>
  </si>
  <si>
    <t>871260310</t>
  </si>
  <si>
    <t>Montáž kanalizačního potrubí hladkého plnostěnného SN 10 z polypropylenu DN 100</t>
  </si>
  <si>
    <t>872531910</t>
  </si>
  <si>
    <t>35</t>
  </si>
  <si>
    <t>28614205</t>
  </si>
  <si>
    <t>trubka kanalizační PP plnostěnná jednovrstvá DN 110x1000mm SN10</t>
  </si>
  <si>
    <t>1994141344</t>
  </si>
  <si>
    <t>5*1,015 'Přepočtené koeficientem množství</t>
  </si>
  <si>
    <t>9</t>
  </si>
  <si>
    <t>Ostatní konstrukce a práce, bourání</t>
  </si>
  <si>
    <t>47</t>
  </si>
  <si>
    <t>916231212</t>
  </si>
  <si>
    <t>Osazení chodníkového obrubníku betonového stojatého bez boční opěry do lože z betonu prostého</t>
  </si>
  <si>
    <t>-1191680420</t>
  </si>
  <si>
    <t>2,5*2+7,9</t>
  </si>
  <si>
    <t>48</t>
  </si>
  <si>
    <t>59217021</t>
  </si>
  <si>
    <t>obrubník betonový chodníkový 1000x50x300mm</t>
  </si>
  <si>
    <t>-342418144</t>
  </si>
  <si>
    <t>12,9*1,02 'Přepočtené koeficientem množství</t>
  </si>
  <si>
    <t>13</t>
  </si>
  <si>
    <t>953960001</t>
  </si>
  <si>
    <t>U patka pro osazení dř. sloupku - na chem. kotvu do základu</t>
  </si>
  <si>
    <t>kus</t>
  </si>
  <si>
    <t>1777118539</t>
  </si>
  <si>
    <t>953961217</t>
  </si>
  <si>
    <t>Kotva chemickou patronou M18 hl 250 mm s vyvrtáním otvoru</t>
  </si>
  <si>
    <t>1094324869</t>
  </si>
  <si>
    <t>997</t>
  </si>
  <si>
    <t>Přesun sutě</t>
  </si>
  <si>
    <t>58</t>
  </si>
  <si>
    <t>997013211</t>
  </si>
  <si>
    <t>Vnitrostaveništní doprava suti a vybouraných hmot pro budovy v do 6 m ručně</t>
  </si>
  <si>
    <t>900939793</t>
  </si>
  <si>
    <t>55</t>
  </si>
  <si>
    <t>997013501</t>
  </si>
  <si>
    <t>Odvoz suti a vybouraných hmot na skládku nebo meziskládku do 1 km se složením</t>
  </si>
  <si>
    <t>CS ÚRS 2018 01</t>
  </si>
  <si>
    <t>1465713923</t>
  </si>
  <si>
    <t>56</t>
  </si>
  <si>
    <t>997013509</t>
  </si>
  <si>
    <t>Příplatek k odvozu suti a vybouraných hmot na skládku ZKD 1 km přes 1 km</t>
  </si>
  <si>
    <t>-1220596345</t>
  </si>
  <si>
    <t>1,845*15 'Přepočtené koeficientem množství</t>
  </si>
  <si>
    <t>57</t>
  </si>
  <si>
    <t>997013861</t>
  </si>
  <si>
    <t>Poplatek za uložení stavebního odpadu na recyklační skládce (skládkovné) z prostého betonu kód odpadu 17 01 01</t>
  </si>
  <si>
    <t>CS ÚRS 2023 01</t>
  </si>
  <si>
    <t>-1746521521</t>
  </si>
  <si>
    <t>63</t>
  </si>
  <si>
    <t>997211511</t>
  </si>
  <si>
    <t>Vodorovná doprava suti po suchu na vzdálenost do 1 km</t>
  </si>
  <si>
    <t>CS ÚRS 2019 01</t>
  </si>
  <si>
    <t>-574124505</t>
  </si>
  <si>
    <t>9+0,45+5+2+20*0,25</t>
  </si>
  <si>
    <t>-2,181</t>
  </si>
  <si>
    <t>64</t>
  </si>
  <si>
    <t>997211519</t>
  </si>
  <si>
    <t>Příplatek ZKD 15 km u vodorovné dopravy suti</t>
  </si>
  <si>
    <t>CS ÚRS 2017 01</t>
  </si>
  <si>
    <t>340388260</t>
  </si>
  <si>
    <t>19,269*15 'Přepočtené koeficientem množství</t>
  </si>
  <si>
    <t>65</t>
  </si>
  <si>
    <t>997211611</t>
  </si>
  <si>
    <t>Nakládání suti na dopravní prostředky pro vodorovnou dopravu</t>
  </si>
  <si>
    <t>858348169</t>
  </si>
  <si>
    <t>62</t>
  </si>
  <si>
    <t>997221873</t>
  </si>
  <si>
    <t>Poplatek za uložení stavebního odpadu na recyklační skládce (skládkovné) zeminy a kamení zatříděného do Katalogu odpadů pod kódem 17 05 04</t>
  </si>
  <si>
    <t>CS ÚRS 2021 02</t>
  </si>
  <si>
    <t>1158627415</t>
  </si>
  <si>
    <t>998</t>
  </si>
  <si>
    <t>Přesun hmot</t>
  </si>
  <si>
    <t>44</t>
  </si>
  <si>
    <t>998229112</t>
  </si>
  <si>
    <t>Přesun hmot ruční pro pozemní komunikace s krytem dlážděným na vzdálenost do 50 m</t>
  </si>
  <si>
    <t>1942203644</t>
  </si>
  <si>
    <t>PSV</t>
  </si>
  <si>
    <t>Práce a dodávky PSV</t>
  </si>
  <si>
    <t>712</t>
  </si>
  <si>
    <t>Povlakové krytiny</t>
  </si>
  <si>
    <t>22</t>
  </si>
  <si>
    <t>712363001</t>
  </si>
  <si>
    <t>Provedení povlakové krytiny střech do 10° termoplastickou fólií PVC rozvinutím a natažením v ploše</t>
  </si>
  <si>
    <t>16</t>
  </si>
  <si>
    <t>-146098218</t>
  </si>
  <si>
    <t>6,4*4,3</t>
  </si>
  <si>
    <t>23</t>
  </si>
  <si>
    <t>28322012</t>
  </si>
  <si>
    <t>fólie hydroizolační střešní mPVC mechanicky kotvená šedá tl 1,5mm</t>
  </si>
  <si>
    <t>32</t>
  </si>
  <si>
    <t>1740340983</t>
  </si>
  <si>
    <t>27,52*1,1655 'Přepočtené koeficientem množství</t>
  </si>
  <si>
    <t>24</t>
  </si>
  <si>
    <t>712363003</t>
  </si>
  <si>
    <t>Provedení povlakové krytina střech do 10° spoj 2 pásů fólií PVC horkovzdušným navařením</t>
  </si>
  <si>
    <t>-455162287</t>
  </si>
  <si>
    <t>6,4*3</t>
  </si>
  <si>
    <t>25</t>
  </si>
  <si>
    <t>712363005</t>
  </si>
  <si>
    <t>Provedení povlakové krytiny střech do 10° navařením fólie PVC na oplechování v plné ploše</t>
  </si>
  <si>
    <t>989462392</t>
  </si>
  <si>
    <t>27,8*0,15</t>
  </si>
  <si>
    <t>26</t>
  </si>
  <si>
    <t>712363104</t>
  </si>
  <si>
    <t>Provedení povlakové krytiny střech do 10° ukotvení fólie talířovou hmoždinkou do dřevěné konstrukce</t>
  </si>
  <si>
    <t>2103936378</t>
  </si>
  <si>
    <t>150</t>
  </si>
  <si>
    <t>27</t>
  </si>
  <si>
    <t>712363112</t>
  </si>
  <si>
    <t>Provedení povlakové krytiny střech do 10° překrytí talířové hmoždinky pruhem navařené fólie</t>
  </si>
  <si>
    <t>-755355855</t>
  </si>
  <si>
    <t>28</t>
  </si>
  <si>
    <t>28322058</t>
  </si>
  <si>
    <t>fólie hydroizolační střešní mPVC nevyztužená určená na detaily šedá tl 1,5mm</t>
  </si>
  <si>
    <t>1466786904</t>
  </si>
  <si>
    <t>150*0,01 'Přepočtené koeficientem množství</t>
  </si>
  <si>
    <t>20</t>
  </si>
  <si>
    <t>712363352</t>
  </si>
  <si>
    <t>Povlakové krytiny střech do 10° z tvarovaných poplastovaných lišt délky 2 m koutová lišta vnitřní rš 100 mm</t>
  </si>
  <si>
    <t>-801708422</t>
  </si>
  <si>
    <t>712363354</t>
  </si>
  <si>
    <t>Povlakové krytiny střech do 10° z tvarovaných poplastovaných lišt délky 2 m stěnová lišta vyhnutá rš 70 mm</t>
  </si>
  <si>
    <t>-46362200</t>
  </si>
  <si>
    <t>18</t>
  </si>
  <si>
    <t>712363355</t>
  </si>
  <si>
    <t>Povlakové krytiny střech do 10° z tvarovaných poplastovaných lišt délky 2 m okapnice široká rš 150 mm</t>
  </si>
  <si>
    <t>628499826</t>
  </si>
  <si>
    <t>19</t>
  </si>
  <si>
    <t>712363358</t>
  </si>
  <si>
    <t>Povlakové krytiny střech do 10° z tvarovaných poplastovaných lišt délky 2 m závětrná lišta rš 250 mm</t>
  </si>
  <si>
    <t>656134603</t>
  </si>
  <si>
    <t>17</t>
  </si>
  <si>
    <t>712392171</t>
  </si>
  <si>
    <t>Povlakové krytiny střech plochých do 10° podkladní textilní vrstvy</t>
  </si>
  <si>
    <t>-55756871</t>
  </si>
  <si>
    <t>50</t>
  </si>
  <si>
    <t>998712101</t>
  </si>
  <si>
    <t>Přesun hmot tonážní pro krytiny povlakové v objektech v do 6 m</t>
  </si>
  <si>
    <t>-718477877</t>
  </si>
  <si>
    <t>721</t>
  </si>
  <si>
    <t>Zdravotechnika - vnitřní kanalizace</t>
  </si>
  <si>
    <t>33</t>
  </si>
  <si>
    <t>721242105</t>
  </si>
  <si>
    <t>Lapač střešních splavenin z PP se zápachovou klapkou a lapacím košem DN 110</t>
  </si>
  <si>
    <t>-2093608124</t>
  </si>
  <si>
    <t>762</t>
  </si>
  <si>
    <t>Konstrukce tesařské</t>
  </si>
  <si>
    <t>762341024</t>
  </si>
  <si>
    <t>Bednění střech rovných sklon do 60° z desek OSB tl 18 mm na pero a drážku šroubovaných na krokve</t>
  </si>
  <si>
    <t>810428357</t>
  </si>
  <si>
    <t>14</t>
  </si>
  <si>
    <t>762341260</t>
  </si>
  <si>
    <t>Montáž bednění střech rovných a šikmých sklonu do 60° z palubek</t>
  </si>
  <si>
    <t>-1047920476</t>
  </si>
  <si>
    <t>15</t>
  </si>
  <si>
    <t>61191120</t>
  </si>
  <si>
    <t>palubky obkladové smrk profil klasický 12,5x96mm jakost A/B</t>
  </si>
  <si>
    <t>1517723788</t>
  </si>
  <si>
    <t>27,52*1,1 'Přepočtené koeficientem množství</t>
  </si>
  <si>
    <t>7</t>
  </si>
  <si>
    <t>762713120</t>
  </si>
  <si>
    <t>Montáž prostorové vázané kce z hraněného řeziva průřezové pl přes 120 do 224 cm2</t>
  </si>
  <si>
    <t>512995587</t>
  </si>
  <si>
    <t>sloupky</t>
  </si>
  <si>
    <t>3,1*2</t>
  </si>
  <si>
    <t>krokve</t>
  </si>
  <si>
    <t>4,3*7</t>
  </si>
  <si>
    <t>60512132</t>
  </si>
  <si>
    <t xml:space="preserve">hranol KVH průřezu do 224cm2 </t>
  </si>
  <si>
    <t>-322164446</t>
  </si>
  <si>
    <t>3,1*0,12*0,12*2</t>
  </si>
  <si>
    <t>4,3*0,1*0,16*7</t>
  </si>
  <si>
    <t>10</t>
  </si>
  <si>
    <t>762713130</t>
  </si>
  <si>
    <t>Montáž prostorové vázané kce z hraněného řeziva průřezové pl přes 224 do 288 cm2</t>
  </si>
  <si>
    <t>-2009032701</t>
  </si>
  <si>
    <t>trámky</t>
  </si>
  <si>
    <t>6,4*2</t>
  </si>
  <si>
    <t>11</t>
  </si>
  <si>
    <t>60512137</t>
  </si>
  <si>
    <t>hranol KVH průřezu do 288cm2</t>
  </si>
  <si>
    <t>-213530806</t>
  </si>
  <si>
    <t>6,4*0,12*0,2*2</t>
  </si>
  <si>
    <t>762795000</t>
  </si>
  <si>
    <t>Spojovací prostředky pro montáž prostorových vázaných kcí</t>
  </si>
  <si>
    <t>1427229844</t>
  </si>
  <si>
    <t>51</t>
  </si>
  <si>
    <t>998762101</t>
  </si>
  <si>
    <t>Přesun hmot tonážní pro kce tesařské v objektech v do 6 m</t>
  </si>
  <si>
    <t>455684224</t>
  </si>
  <si>
    <t>764</t>
  </si>
  <si>
    <t>Konstrukce klempířské</t>
  </si>
  <si>
    <t>30</t>
  </si>
  <si>
    <t>764511601</t>
  </si>
  <si>
    <t>Žlab podokapní půlkruhový z Pz s povrchovou úpravou rš 250 mm</t>
  </si>
  <si>
    <t>-353711124</t>
  </si>
  <si>
    <t>31</t>
  </si>
  <si>
    <t>764511642</t>
  </si>
  <si>
    <t>Kotlík oválný (trychtýřový) pro podokapní žlaby z Pz s povrchovou úpravou 330/100 mm</t>
  </si>
  <si>
    <t>-687186954</t>
  </si>
  <si>
    <t>764518622</t>
  </si>
  <si>
    <t>Svody kruhové včetně objímek, kolen, odskoků z Pz s povrchovou úpravou průměru 100 mm</t>
  </si>
  <si>
    <t>-398129185</t>
  </si>
  <si>
    <t>29</t>
  </si>
  <si>
    <t>998764111</t>
  </si>
  <si>
    <t>Přesun hmot tonážní pro konstrukce klempířské s omezením mechanizace v objektech v do 6 m</t>
  </si>
  <si>
    <t>1573641265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</si>
</sst>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ROUND(AG97,2)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39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40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41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42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43</v>
      </c>
      <c r="E32" s="49"/>
      <c r="F32" s="32" t="s">
        <v>44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ROUND(AZ94+SUM(CD97:CD101),2)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ROUND(AV94+SUM(BY97:BY101),2)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45</v>
      </c>
      <c r="G33" s="49"/>
      <c r="H33" s="49"/>
      <c r="I33" s="49"/>
      <c r="J33" s="49"/>
      <c r="K33" s="49"/>
      <c r="L33" s="50">
        <v>0.12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ROUND(BA94+SUM(CE97:CE101),2)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ROUND(AW94+SUM(BZ97:BZ101),2)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46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ROUND(BB94+SUM(CF97:CF101),2)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47</v>
      </c>
      <c r="G35" s="49"/>
      <c r="H35" s="49"/>
      <c r="I35" s="49"/>
      <c r="J35" s="49"/>
      <c r="K35" s="49"/>
      <c r="L35" s="50">
        <v>0.12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ROUND(BC94+SUM(CG97:CG101),2)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48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ROUND(BD94+SUM(CH97:CH101),2)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49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50</v>
      </c>
      <c r="U38" s="56"/>
      <c r="V38" s="56"/>
      <c r="W38" s="56"/>
      <c r="X38" s="58" t="s">
        <v>51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53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55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54</v>
      </c>
      <c r="AI60" s="45"/>
      <c r="AJ60" s="45"/>
      <c r="AK60" s="45"/>
      <c r="AL60" s="45"/>
      <c r="AM60" s="66" t="s">
        <v>55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57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54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55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54</v>
      </c>
      <c r="AI75" s="45"/>
      <c r="AJ75" s="45"/>
      <c r="AK75" s="45"/>
      <c r="AL75" s="45"/>
      <c r="AM75" s="66" t="s">
        <v>55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58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2409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Pergola - Palmetová 271, Praha 12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Praha 12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11. 4. 2024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MČ Praha 12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30</v>
      </c>
      <c r="AJ89" s="42"/>
      <c r="AK89" s="42"/>
      <c r="AL89" s="42"/>
      <c r="AM89" s="82" t="str">
        <f>IF(E17="","",E17)</f>
        <v>REINVEST spol. s r.o.</v>
      </c>
      <c r="AN89" s="73"/>
      <c r="AO89" s="73"/>
      <c r="AP89" s="73"/>
      <c r="AQ89" s="42"/>
      <c r="AR89" s="43"/>
      <c r="AS89" s="83" t="s">
        <v>59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34</v>
      </c>
      <c r="AJ90" s="42"/>
      <c r="AK90" s="42"/>
      <c r="AL90" s="42"/>
      <c r="AM90" s="82" t="str">
        <f>IF(E20="","",E20)</f>
        <v>Ing. Marek Raška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60</v>
      </c>
      <c r="D92" s="96"/>
      <c r="E92" s="96"/>
      <c r="F92" s="96"/>
      <c r="G92" s="96"/>
      <c r="H92" s="97"/>
      <c r="I92" s="98" t="s">
        <v>61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62</v>
      </c>
      <c r="AH92" s="96"/>
      <c r="AI92" s="96"/>
      <c r="AJ92" s="96"/>
      <c r="AK92" s="96"/>
      <c r="AL92" s="96"/>
      <c r="AM92" s="96"/>
      <c r="AN92" s="98" t="s">
        <v>63</v>
      </c>
      <c r="AO92" s="96"/>
      <c r="AP92" s="100"/>
      <c r="AQ92" s="101" t="s">
        <v>64</v>
      </c>
      <c r="AR92" s="43"/>
      <c r="AS92" s="102" t="s">
        <v>65</v>
      </c>
      <c r="AT92" s="103" t="s">
        <v>66</v>
      </c>
      <c r="AU92" s="103" t="s">
        <v>67</v>
      </c>
      <c r="AV92" s="103" t="s">
        <v>68</v>
      </c>
      <c r="AW92" s="103" t="s">
        <v>69</v>
      </c>
      <c r="AX92" s="103" t="s">
        <v>70</v>
      </c>
      <c r="AY92" s="103" t="s">
        <v>71</v>
      </c>
      <c r="AZ92" s="103" t="s">
        <v>72</v>
      </c>
      <c r="BA92" s="103" t="s">
        <v>73</v>
      </c>
      <c r="BB92" s="103" t="s">
        <v>74</v>
      </c>
      <c r="BC92" s="103" t="s">
        <v>75</v>
      </c>
      <c r="BD92" s="104" t="s">
        <v>76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77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ROUND(AS95,2)</f>
        <v>0</v>
      </c>
      <c r="AT94" s="116">
        <f>ROUND(SUM(AV94:AW94),2)</f>
        <v>0</v>
      </c>
      <c r="AU94" s="117">
        <f>ROUND(AU95,5)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ROUND(AZ95,2)</f>
        <v>0</v>
      </c>
      <c r="BA94" s="116">
        <f>ROUND(BA95,2)</f>
        <v>0</v>
      </c>
      <c r="BB94" s="116">
        <f>ROUND(BB95,2)</f>
        <v>0</v>
      </c>
      <c r="BC94" s="116">
        <f>ROUND(BC95,2)</f>
        <v>0</v>
      </c>
      <c r="BD94" s="118">
        <f>ROUND(BD95,2)</f>
        <v>0</v>
      </c>
      <c r="BE94" s="6"/>
      <c r="BS94" s="119" t="s">
        <v>78</v>
      </c>
      <c r="BT94" s="119" t="s">
        <v>79</v>
      </c>
      <c r="BV94" s="119" t="s">
        <v>80</v>
      </c>
      <c r="BW94" s="119" t="s">
        <v>5</v>
      </c>
      <c r="BX94" s="119" t="s">
        <v>81</v>
      </c>
      <c r="CL94" s="119" t="s">
        <v>1</v>
      </c>
    </row>
    <row r="95" spans="1:90" s="7" customFormat="1" ht="16.5" customHeight="1">
      <c r="A95" s="120" t="s">
        <v>82</v>
      </c>
      <c r="B95" s="121"/>
      <c r="C95" s="122"/>
      <c r="D95" s="123" t="s">
        <v>14</v>
      </c>
      <c r="E95" s="123"/>
      <c r="F95" s="123"/>
      <c r="G95" s="123"/>
      <c r="H95" s="123"/>
      <c r="I95" s="124"/>
      <c r="J95" s="123" t="s">
        <v>17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'2409 - Pergola - Palmetov...'!J30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'2409 - Pergola - Palmetov...'!P136</f>
        <v>0</v>
      </c>
      <c r="AV95" s="129">
        <f>'2409 - Pergola - Palmetov...'!J33</f>
        <v>0</v>
      </c>
      <c r="AW95" s="129">
        <f>'2409 - Pergola - Palmetov...'!J34</f>
        <v>0</v>
      </c>
      <c r="AX95" s="129">
        <f>'2409 - Pergola - Palmetov...'!J35</f>
        <v>0</v>
      </c>
      <c r="AY95" s="129">
        <f>'2409 - Pergola - Palmetov...'!J36</f>
        <v>0</v>
      </c>
      <c r="AZ95" s="129">
        <f>'2409 - Pergola - Palmetov...'!F33</f>
        <v>0</v>
      </c>
      <c r="BA95" s="129">
        <f>'2409 - Pergola - Palmetov...'!F34</f>
        <v>0</v>
      </c>
      <c r="BB95" s="129">
        <f>'2409 - Pergola - Palmetov...'!F35</f>
        <v>0</v>
      </c>
      <c r="BC95" s="129">
        <f>'2409 - Pergola - Palmetov...'!F36</f>
        <v>0</v>
      </c>
      <c r="BD95" s="131">
        <f>'2409 - Pergola - Palmetov...'!F37</f>
        <v>0</v>
      </c>
      <c r="BE95" s="7"/>
      <c r="BT95" s="132" t="s">
        <v>84</v>
      </c>
      <c r="BU95" s="132" t="s">
        <v>85</v>
      </c>
      <c r="BV95" s="132" t="s">
        <v>80</v>
      </c>
      <c r="BW95" s="132" t="s">
        <v>5</v>
      </c>
      <c r="BX95" s="132" t="s">
        <v>81</v>
      </c>
      <c r="CL95" s="132" t="s">
        <v>1</v>
      </c>
    </row>
    <row r="96" spans="2:44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0"/>
    </row>
    <row r="97" spans="1:57" s="2" customFormat="1" ht="30" customHeight="1">
      <c r="A97" s="40"/>
      <c r="B97" s="41"/>
      <c r="C97" s="109" t="s">
        <v>86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112">
        <f>ROUND(SUM(AG98:AG101),2)</f>
        <v>0</v>
      </c>
      <c r="AH97" s="112"/>
      <c r="AI97" s="112"/>
      <c r="AJ97" s="112"/>
      <c r="AK97" s="112"/>
      <c r="AL97" s="112"/>
      <c r="AM97" s="112"/>
      <c r="AN97" s="112">
        <f>ROUND(SUM(AN98:AN101),2)</f>
        <v>0</v>
      </c>
      <c r="AO97" s="112"/>
      <c r="AP97" s="112"/>
      <c r="AQ97" s="133"/>
      <c r="AR97" s="43"/>
      <c r="AS97" s="102" t="s">
        <v>87</v>
      </c>
      <c r="AT97" s="103" t="s">
        <v>88</v>
      </c>
      <c r="AU97" s="103" t="s">
        <v>43</v>
      </c>
      <c r="AV97" s="104" t="s">
        <v>66</v>
      </c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89" s="2" customFormat="1" ht="19.9" customHeight="1">
      <c r="A98" s="40"/>
      <c r="B98" s="41"/>
      <c r="C98" s="42"/>
      <c r="D98" s="134" t="s">
        <v>89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42"/>
      <c r="AD98" s="42"/>
      <c r="AE98" s="42"/>
      <c r="AF98" s="42"/>
      <c r="AG98" s="135">
        <f>ROUND(AG94*AS98,2)</f>
        <v>0</v>
      </c>
      <c r="AH98" s="136"/>
      <c r="AI98" s="136"/>
      <c r="AJ98" s="136"/>
      <c r="AK98" s="136"/>
      <c r="AL98" s="136"/>
      <c r="AM98" s="136"/>
      <c r="AN98" s="136">
        <f>ROUND(AG98+AV98,2)</f>
        <v>0</v>
      </c>
      <c r="AO98" s="136"/>
      <c r="AP98" s="136"/>
      <c r="AQ98" s="42"/>
      <c r="AR98" s="43"/>
      <c r="AS98" s="137">
        <v>0</v>
      </c>
      <c r="AT98" s="138" t="s">
        <v>90</v>
      </c>
      <c r="AU98" s="138" t="s">
        <v>44</v>
      </c>
      <c r="AV98" s="139">
        <f>ROUND(IF(AU98="základní",AG98*L32,IF(AU98="snížená",AG98*L33,0)),2)</f>
        <v>0</v>
      </c>
      <c r="AW98" s="40"/>
      <c r="AX98" s="40"/>
      <c r="AY98" s="40"/>
      <c r="AZ98" s="40"/>
      <c r="BA98" s="40"/>
      <c r="BB98" s="40"/>
      <c r="BC98" s="40"/>
      <c r="BD98" s="40"/>
      <c r="BE98" s="40"/>
      <c r="BV98" s="17" t="s">
        <v>91</v>
      </c>
      <c r="BY98" s="140">
        <f>IF(AU98="základní",AV98,0)</f>
        <v>0</v>
      </c>
      <c r="BZ98" s="140">
        <f>IF(AU98="snížená",AV98,0)</f>
        <v>0</v>
      </c>
      <c r="CA98" s="140">
        <v>0</v>
      </c>
      <c r="CB98" s="140">
        <v>0</v>
      </c>
      <c r="CC98" s="140">
        <v>0</v>
      </c>
      <c r="CD98" s="140">
        <f>IF(AU98="základní",AG98,0)</f>
        <v>0</v>
      </c>
      <c r="CE98" s="140">
        <f>IF(AU98="snížená",AG98,0)</f>
        <v>0</v>
      </c>
      <c r="CF98" s="140">
        <f>IF(AU98="zákl. přenesená",AG98,0)</f>
        <v>0</v>
      </c>
      <c r="CG98" s="140">
        <f>IF(AU98="sníž. přenesená",AG98,0)</f>
        <v>0</v>
      </c>
      <c r="CH98" s="140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čast",1,IF(AT98="investiční čast",2,3))</f>
        <v>1</v>
      </c>
      <c r="CK98" s="17" t="str">
        <f>IF(D98="Vyplň vlastní","","x")</f>
        <v>x</v>
      </c>
    </row>
    <row r="99" spans="1:89" s="2" customFormat="1" ht="19.9" customHeight="1">
      <c r="A99" s="40"/>
      <c r="B99" s="41"/>
      <c r="C99" s="42"/>
      <c r="D99" s="141" t="s">
        <v>92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42"/>
      <c r="AD99" s="42"/>
      <c r="AE99" s="42"/>
      <c r="AF99" s="42"/>
      <c r="AG99" s="135">
        <f>ROUND(AG94*AS99,2)</f>
        <v>0</v>
      </c>
      <c r="AH99" s="136"/>
      <c r="AI99" s="136"/>
      <c r="AJ99" s="136"/>
      <c r="AK99" s="136"/>
      <c r="AL99" s="136"/>
      <c r="AM99" s="136"/>
      <c r="AN99" s="136">
        <f>ROUND(AG99+AV99,2)</f>
        <v>0</v>
      </c>
      <c r="AO99" s="136"/>
      <c r="AP99" s="136"/>
      <c r="AQ99" s="42"/>
      <c r="AR99" s="43"/>
      <c r="AS99" s="137">
        <v>0</v>
      </c>
      <c r="AT99" s="138" t="s">
        <v>90</v>
      </c>
      <c r="AU99" s="138" t="s">
        <v>44</v>
      </c>
      <c r="AV99" s="139">
        <f>ROUND(IF(AU99="základní",AG99*L32,IF(AU99="snížená",AG99*L33,0)),2)</f>
        <v>0</v>
      </c>
      <c r="AW99" s="40"/>
      <c r="AX99" s="40"/>
      <c r="AY99" s="40"/>
      <c r="AZ99" s="40"/>
      <c r="BA99" s="40"/>
      <c r="BB99" s="40"/>
      <c r="BC99" s="40"/>
      <c r="BD99" s="40"/>
      <c r="BE99" s="40"/>
      <c r="BV99" s="17" t="s">
        <v>93</v>
      </c>
      <c r="BY99" s="140">
        <f>IF(AU99="základní",AV99,0)</f>
        <v>0</v>
      </c>
      <c r="BZ99" s="140">
        <f>IF(AU99="snížená",AV99,0)</f>
        <v>0</v>
      </c>
      <c r="CA99" s="140">
        <v>0</v>
      </c>
      <c r="CB99" s="140">
        <v>0</v>
      </c>
      <c r="CC99" s="140">
        <v>0</v>
      </c>
      <c r="CD99" s="140">
        <f>IF(AU99="základní",AG99,0)</f>
        <v>0</v>
      </c>
      <c r="CE99" s="140">
        <f>IF(AU99="snížená",AG99,0)</f>
        <v>0</v>
      </c>
      <c r="CF99" s="140">
        <f>IF(AU99="zákl. přenesená",AG99,0)</f>
        <v>0</v>
      </c>
      <c r="CG99" s="140">
        <f>IF(AU99="sníž. přenesená",AG99,0)</f>
        <v>0</v>
      </c>
      <c r="CH99" s="140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/>
      </c>
    </row>
    <row r="100" spans="1:89" s="2" customFormat="1" ht="19.9" customHeight="1">
      <c r="A100" s="40"/>
      <c r="B100" s="41"/>
      <c r="C100" s="42"/>
      <c r="D100" s="141" t="s">
        <v>92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42"/>
      <c r="AD100" s="42"/>
      <c r="AE100" s="42"/>
      <c r="AF100" s="42"/>
      <c r="AG100" s="135">
        <f>ROUND(AG94*AS100,2)</f>
        <v>0</v>
      </c>
      <c r="AH100" s="136"/>
      <c r="AI100" s="136"/>
      <c r="AJ100" s="136"/>
      <c r="AK100" s="136"/>
      <c r="AL100" s="136"/>
      <c r="AM100" s="136"/>
      <c r="AN100" s="136">
        <f>ROUND(AG100+AV100,2)</f>
        <v>0</v>
      </c>
      <c r="AO100" s="136"/>
      <c r="AP100" s="136"/>
      <c r="AQ100" s="42"/>
      <c r="AR100" s="43"/>
      <c r="AS100" s="137">
        <v>0</v>
      </c>
      <c r="AT100" s="138" t="s">
        <v>90</v>
      </c>
      <c r="AU100" s="138" t="s">
        <v>44</v>
      </c>
      <c r="AV100" s="139">
        <f>ROUND(IF(AU100="základní",AG100*L32,IF(AU100="snížená",AG100*L33,0)),2)</f>
        <v>0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V100" s="17" t="s">
        <v>93</v>
      </c>
      <c r="BY100" s="140">
        <f>IF(AU100="základní",AV100,0)</f>
        <v>0</v>
      </c>
      <c r="BZ100" s="140">
        <f>IF(AU100="snížená",AV100,0)</f>
        <v>0</v>
      </c>
      <c r="CA100" s="140">
        <v>0</v>
      </c>
      <c r="CB100" s="140">
        <v>0</v>
      </c>
      <c r="CC100" s="140">
        <v>0</v>
      </c>
      <c r="CD100" s="140">
        <f>IF(AU100="základní",AG100,0)</f>
        <v>0</v>
      </c>
      <c r="CE100" s="140">
        <f>IF(AU100="snížená",AG100,0)</f>
        <v>0</v>
      </c>
      <c r="CF100" s="140">
        <f>IF(AU100="zákl. přenesená",AG100,0)</f>
        <v>0</v>
      </c>
      <c r="CG100" s="140">
        <f>IF(AU100="sníž. přenesená",AG100,0)</f>
        <v>0</v>
      </c>
      <c r="CH100" s="140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1:89" s="2" customFormat="1" ht="19.9" customHeight="1">
      <c r="A101" s="40"/>
      <c r="B101" s="41"/>
      <c r="C101" s="42"/>
      <c r="D101" s="141" t="s">
        <v>92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42"/>
      <c r="AD101" s="42"/>
      <c r="AE101" s="42"/>
      <c r="AF101" s="42"/>
      <c r="AG101" s="135">
        <f>ROUND(AG94*AS101,2)</f>
        <v>0</v>
      </c>
      <c r="AH101" s="136"/>
      <c r="AI101" s="136"/>
      <c r="AJ101" s="136"/>
      <c r="AK101" s="136"/>
      <c r="AL101" s="136"/>
      <c r="AM101" s="136"/>
      <c r="AN101" s="136">
        <f>ROUND(AG101+AV101,2)</f>
        <v>0</v>
      </c>
      <c r="AO101" s="136"/>
      <c r="AP101" s="136"/>
      <c r="AQ101" s="42"/>
      <c r="AR101" s="43"/>
      <c r="AS101" s="142">
        <v>0</v>
      </c>
      <c r="AT101" s="143" t="s">
        <v>90</v>
      </c>
      <c r="AU101" s="143" t="s">
        <v>44</v>
      </c>
      <c r="AV101" s="144">
        <f>ROUND(IF(AU101="základní",AG101*L32,IF(AU101="snížená",AG101*L33,0)),2)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93</v>
      </c>
      <c r="BY101" s="140">
        <f>IF(AU101="základní",AV101,0)</f>
        <v>0</v>
      </c>
      <c r="BZ101" s="140">
        <f>IF(AU101="snížená",AV101,0)</f>
        <v>0</v>
      </c>
      <c r="CA101" s="140">
        <v>0</v>
      </c>
      <c r="CB101" s="140">
        <v>0</v>
      </c>
      <c r="CC101" s="140">
        <v>0</v>
      </c>
      <c r="CD101" s="140">
        <f>IF(AU101="základní",AG101,0)</f>
        <v>0</v>
      </c>
      <c r="CE101" s="140">
        <f>IF(AU101="snížená",AG101,0)</f>
        <v>0</v>
      </c>
      <c r="CF101" s="140">
        <f>IF(AU101="zákl. přenesená",AG101,0)</f>
        <v>0</v>
      </c>
      <c r="CG101" s="140">
        <f>IF(AU101="sníž. přenesená",AG101,0)</f>
        <v>0</v>
      </c>
      <c r="CH101" s="140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57" s="2" customFormat="1" ht="10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3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s="2" customFormat="1" ht="30" customHeight="1">
      <c r="A103" s="40"/>
      <c r="B103" s="41"/>
      <c r="C103" s="145" t="s">
        <v>94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7">
        <f>ROUND(AG94+AG97,2)</f>
        <v>0</v>
      </c>
      <c r="AH103" s="147"/>
      <c r="AI103" s="147"/>
      <c r="AJ103" s="147"/>
      <c r="AK103" s="147"/>
      <c r="AL103" s="147"/>
      <c r="AM103" s="147"/>
      <c r="AN103" s="147">
        <f>ROUND(AN94+AN97,2)</f>
        <v>0</v>
      </c>
      <c r="AO103" s="147"/>
      <c r="AP103" s="147"/>
      <c r="AQ103" s="146"/>
      <c r="AR103" s="43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43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</sheetData>
  <sheetProtection password="CC35" sheet="1" objects="1" scenarios="1" formatColumns="0" formatRows="0"/>
  <mergeCells count="60">
    <mergeCell ref="L85:AJ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409 - Pergola - Palme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0"/>
      <c r="AT3" s="17" t="s">
        <v>95</v>
      </c>
    </row>
    <row r="4" spans="2:46" s="1" customFormat="1" ht="24.95" customHeight="1">
      <c r="B4" s="20"/>
      <c r="D4" s="150" t="s">
        <v>96</v>
      </c>
      <c r="L4" s="20"/>
      <c r="M4" s="151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40"/>
      <c r="B6" s="43"/>
      <c r="C6" s="40"/>
      <c r="D6" s="152" t="s">
        <v>16</v>
      </c>
      <c r="E6" s="40"/>
      <c r="F6" s="40"/>
      <c r="G6" s="40"/>
      <c r="H6" s="40"/>
      <c r="I6" s="40"/>
      <c r="J6" s="40"/>
      <c r="K6" s="40"/>
      <c r="L6" s="65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3"/>
      <c r="C7" s="40"/>
      <c r="D7" s="40"/>
      <c r="E7" s="153" t="s">
        <v>17</v>
      </c>
      <c r="F7" s="40"/>
      <c r="G7" s="40"/>
      <c r="H7" s="40"/>
      <c r="I7" s="40"/>
      <c r="J7" s="40"/>
      <c r="K7" s="40"/>
      <c r="L7" s="65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3"/>
      <c r="C8" s="40"/>
      <c r="D8" s="40"/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3"/>
      <c r="C9" s="40"/>
      <c r="D9" s="152" t="s">
        <v>18</v>
      </c>
      <c r="E9" s="40"/>
      <c r="F9" s="154" t="s">
        <v>1</v>
      </c>
      <c r="G9" s="40"/>
      <c r="H9" s="40"/>
      <c r="I9" s="152" t="s">
        <v>19</v>
      </c>
      <c r="J9" s="154" t="s">
        <v>1</v>
      </c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3"/>
      <c r="C10" s="40"/>
      <c r="D10" s="152" t="s">
        <v>20</v>
      </c>
      <c r="E10" s="40"/>
      <c r="F10" s="154" t="s">
        <v>21</v>
      </c>
      <c r="G10" s="40"/>
      <c r="H10" s="40"/>
      <c r="I10" s="152" t="s">
        <v>22</v>
      </c>
      <c r="J10" s="155" t="str">
        <f>'Rekapitulace stavby'!AN8</f>
        <v>11. 4. 2024</v>
      </c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2" t="s">
        <v>24</v>
      </c>
      <c r="E12" s="40"/>
      <c r="F12" s="40"/>
      <c r="G12" s="40"/>
      <c r="H12" s="40"/>
      <c r="I12" s="152" t="s">
        <v>25</v>
      </c>
      <c r="J12" s="154" t="s">
        <v>1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3"/>
      <c r="C13" s="40"/>
      <c r="D13" s="40"/>
      <c r="E13" s="154" t="s">
        <v>26</v>
      </c>
      <c r="F13" s="40"/>
      <c r="G13" s="40"/>
      <c r="H13" s="40"/>
      <c r="I13" s="152" t="s">
        <v>27</v>
      </c>
      <c r="J13" s="154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3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3"/>
      <c r="C15" s="40"/>
      <c r="D15" s="152" t="s">
        <v>28</v>
      </c>
      <c r="E15" s="40"/>
      <c r="F15" s="40"/>
      <c r="G15" s="40"/>
      <c r="H15" s="40"/>
      <c r="I15" s="152" t="s">
        <v>25</v>
      </c>
      <c r="J15" s="33" t="str">
        <f>'Rekapitulace stavby'!AN13</f>
        <v>Vyplň údaj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3"/>
      <c r="C16" s="40"/>
      <c r="D16" s="40"/>
      <c r="E16" s="33" t="str">
        <f>'Rekapitulace stavby'!E14</f>
        <v>Vyplň údaj</v>
      </c>
      <c r="F16" s="154"/>
      <c r="G16" s="154"/>
      <c r="H16" s="154"/>
      <c r="I16" s="152" t="s">
        <v>27</v>
      </c>
      <c r="J16" s="33" t="str">
        <f>'Rekapitulace stavby'!AN14</f>
        <v>Vyplň údaj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3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3"/>
      <c r="C18" s="40"/>
      <c r="D18" s="152" t="s">
        <v>30</v>
      </c>
      <c r="E18" s="40"/>
      <c r="F18" s="40"/>
      <c r="G18" s="40"/>
      <c r="H18" s="40"/>
      <c r="I18" s="152" t="s">
        <v>25</v>
      </c>
      <c r="J18" s="154" t="s">
        <v>31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3"/>
      <c r="C19" s="40"/>
      <c r="D19" s="40"/>
      <c r="E19" s="154" t="s">
        <v>32</v>
      </c>
      <c r="F19" s="40"/>
      <c r="G19" s="40"/>
      <c r="H19" s="40"/>
      <c r="I19" s="152" t="s">
        <v>27</v>
      </c>
      <c r="J19" s="154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3"/>
      <c r="C21" s="40"/>
      <c r="D21" s="152" t="s">
        <v>34</v>
      </c>
      <c r="E21" s="40"/>
      <c r="F21" s="40"/>
      <c r="G21" s="40"/>
      <c r="H21" s="40"/>
      <c r="I21" s="152" t="s">
        <v>25</v>
      </c>
      <c r="J21" s="15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3"/>
      <c r="C22" s="40"/>
      <c r="D22" s="40"/>
      <c r="E22" s="154" t="s">
        <v>35</v>
      </c>
      <c r="F22" s="40"/>
      <c r="G22" s="40"/>
      <c r="H22" s="40"/>
      <c r="I22" s="152" t="s">
        <v>27</v>
      </c>
      <c r="J22" s="154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3"/>
      <c r="C24" s="40"/>
      <c r="D24" s="152" t="s">
        <v>36</v>
      </c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16.5" customHeight="1">
      <c r="A25" s="156"/>
      <c r="B25" s="157"/>
      <c r="C25" s="156"/>
      <c r="D25" s="156"/>
      <c r="E25" s="158" t="s">
        <v>1</v>
      </c>
      <c r="F25" s="158"/>
      <c r="G25" s="158"/>
      <c r="H25" s="158"/>
      <c r="I25" s="156"/>
      <c r="J25" s="156"/>
      <c r="K25" s="156"/>
      <c r="L25" s="159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2" customFormat="1" ht="6.95" customHeight="1">
      <c r="A26" s="40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3"/>
      <c r="C27" s="40"/>
      <c r="D27" s="160"/>
      <c r="E27" s="160"/>
      <c r="F27" s="160"/>
      <c r="G27" s="160"/>
      <c r="H27" s="160"/>
      <c r="I27" s="160"/>
      <c r="J27" s="160"/>
      <c r="K27" s="16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4.4" customHeight="1">
      <c r="A28" s="40"/>
      <c r="B28" s="43"/>
      <c r="C28" s="40"/>
      <c r="D28" s="154" t="s">
        <v>97</v>
      </c>
      <c r="E28" s="40"/>
      <c r="F28" s="40"/>
      <c r="G28" s="40"/>
      <c r="H28" s="40"/>
      <c r="I28" s="40"/>
      <c r="J28" s="161">
        <f>J94</f>
        <v>0</v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14.4" customHeight="1">
      <c r="A29" s="40"/>
      <c r="B29" s="43"/>
      <c r="C29" s="40"/>
      <c r="D29" s="162" t="s">
        <v>89</v>
      </c>
      <c r="E29" s="40"/>
      <c r="F29" s="40"/>
      <c r="G29" s="40"/>
      <c r="H29" s="40"/>
      <c r="I29" s="40"/>
      <c r="J29" s="161">
        <f>J111</f>
        <v>0</v>
      </c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3"/>
      <c r="C30" s="40"/>
      <c r="D30" s="163" t="s">
        <v>39</v>
      </c>
      <c r="E30" s="40"/>
      <c r="F30" s="40"/>
      <c r="G30" s="40"/>
      <c r="H30" s="40"/>
      <c r="I30" s="40"/>
      <c r="J30" s="164">
        <f>ROUND(J28+J29,2)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60"/>
      <c r="E31" s="160"/>
      <c r="F31" s="160"/>
      <c r="G31" s="160"/>
      <c r="H31" s="160"/>
      <c r="I31" s="160"/>
      <c r="J31" s="160"/>
      <c r="K31" s="16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40"/>
      <c r="E32" s="40"/>
      <c r="F32" s="165" t="s">
        <v>41</v>
      </c>
      <c r="G32" s="40"/>
      <c r="H32" s="40"/>
      <c r="I32" s="165" t="s">
        <v>40</v>
      </c>
      <c r="J32" s="165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66" t="s">
        <v>43</v>
      </c>
      <c r="E33" s="152" t="s">
        <v>44</v>
      </c>
      <c r="F33" s="167">
        <f>ROUND((SUM(BE111:BE118)+SUM(BE136:BE277)),2)</f>
        <v>0</v>
      </c>
      <c r="G33" s="40"/>
      <c r="H33" s="40"/>
      <c r="I33" s="168">
        <v>0.21</v>
      </c>
      <c r="J33" s="167">
        <f>ROUND(((SUM(BE111:BE118)+SUM(BE136:BE277))*I33),2)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152" t="s">
        <v>45</v>
      </c>
      <c r="F34" s="167">
        <f>ROUND((SUM(BF111:BF118)+SUM(BF136:BF277)),2)</f>
        <v>0</v>
      </c>
      <c r="G34" s="40"/>
      <c r="H34" s="40"/>
      <c r="I34" s="168">
        <v>0.12</v>
      </c>
      <c r="J34" s="167">
        <f>ROUND(((SUM(BF111:BF118)+SUM(BF136:BF277))*I34),2)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3"/>
      <c r="C35" s="40"/>
      <c r="D35" s="40"/>
      <c r="E35" s="152" t="s">
        <v>46</v>
      </c>
      <c r="F35" s="167">
        <f>ROUND((SUM(BG111:BG118)+SUM(BG136:BG277)),2)</f>
        <v>0</v>
      </c>
      <c r="G35" s="40"/>
      <c r="H35" s="40"/>
      <c r="I35" s="168">
        <v>0.21</v>
      </c>
      <c r="J35" s="167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3"/>
      <c r="C36" s="40"/>
      <c r="D36" s="40"/>
      <c r="E36" s="152" t="s">
        <v>47</v>
      </c>
      <c r="F36" s="167">
        <f>ROUND((SUM(BH111:BH118)+SUM(BH136:BH277)),2)</f>
        <v>0</v>
      </c>
      <c r="G36" s="40"/>
      <c r="H36" s="40"/>
      <c r="I36" s="168">
        <v>0.12</v>
      </c>
      <c r="J36" s="167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2" t="s">
        <v>48</v>
      </c>
      <c r="F37" s="167">
        <f>ROUND((SUM(BI111:BI118)+SUM(BI136:BI277)),2)</f>
        <v>0</v>
      </c>
      <c r="G37" s="40"/>
      <c r="H37" s="40"/>
      <c r="I37" s="168">
        <v>0</v>
      </c>
      <c r="J37" s="167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3"/>
      <c r="C39" s="169"/>
      <c r="D39" s="170" t="s">
        <v>49</v>
      </c>
      <c r="E39" s="171"/>
      <c r="F39" s="171"/>
      <c r="G39" s="172" t="s">
        <v>50</v>
      </c>
      <c r="H39" s="173" t="s">
        <v>51</v>
      </c>
      <c r="I39" s="171"/>
      <c r="J39" s="174">
        <f>SUM(J30:J37)</f>
        <v>0</v>
      </c>
      <c r="K39" s="175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76" t="s">
        <v>52</v>
      </c>
      <c r="E50" s="177"/>
      <c r="F50" s="177"/>
      <c r="G50" s="176" t="s">
        <v>53</v>
      </c>
      <c r="H50" s="177"/>
      <c r="I50" s="177"/>
      <c r="J50" s="177"/>
      <c r="K50" s="177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78" t="s">
        <v>54</v>
      </c>
      <c r="E61" s="179"/>
      <c r="F61" s="180" t="s">
        <v>55</v>
      </c>
      <c r="G61" s="178" t="s">
        <v>54</v>
      </c>
      <c r="H61" s="179"/>
      <c r="I61" s="179"/>
      <c r="J61" s="181" t="s">
        <v>55</v>
      </c>
      <c r="K61" s="179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76" t="s">
        <v>56</v>
      </c>
      <c r="E65" s="182"/>
      <c r="F65" s="182"/>
      <c r="G65" s="176" t="s">
        <v>57</v>
      </c>
      <c r="H65" s="182"/>
      <c r="I65" s="182"/>
      <c r="J65" s="182"/>
      <c r="K65" s="182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78" t="s">
        <v>54</v>
      </c>
      <c r="E76" s="179"/>
      <c r="F76" s="180" t="s">
        <v>55</v>
      </c>
      <c r="G76" s="178" t="s">
        <v>54</v>
      </c>
      <c r="H76" s="179"/>
      <c r="I76" s="179"/>
      <c r="J76" s="181" t="s">
        <v>55</v>
      </c>
      <c r="K76" s="179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98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8" t="str">
        <f>E7</f>
        <v>Pergola - Palmetová 271, Praha 12</v>
      </c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2" t="s">
        <v>20</v>
      </c>
      <c r="D87" s="42"/>
      <c r="E87" s="42"/>
      <c r="F87" s="27" t="str">
        <f>F10</f>
        <v>Praha 12</v>
      </c>
      <c r="G87" s="42"/>
      <c r="H87" s="42"/>
      <c r="I87" s="32" t="s">
        <v>22</v>
      </c>
      <c r="J87" s="81" t="str">
        <f>IF(J10="","",J10)</f>
        <v>11. 4. 2024</v>
      </c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2" t="s">
        <v>24</v>
      </c>
      <c r="D89" s="42"/>
      <c r="E89" s="42"/>
      <c r="F89" s="27" t="str">
        <f>E13</f>
        <v>MČ Praha 12</v>
      </c>
      <c r="G89" s="42"/>
      <c r="H89" s="42"/>
      <c r="I89" s="32" t="s">
        <v>30</v>
      </c>
      <c r="J89" s="36" t="str">
        <f>E19</f>
        <v>REINVEST spol. s r.o.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2" t="s">
        <v>28</v>
      </c>
      <c r="D90" s="42"/>
      <c r="E90" s="42"/>
      <c r="F90" s="27" t="str">
        <f>IF(E16="","",E16)</f>
        <v>Vyplň údaj</v>
      </c>
      <c r="G90" s="42"/>
      <c r="H90" s="42"/>
      <c r="I90" s="32" t="s">
        <v>34</v>
      </c>
      <c r="J90" s="36" t="str">
        <f>E22</f>
        <v>Ing. Marek Raška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9.25" customHeight="1">
      <c r="A92" s="40"/>
      <c r="B92" s="41"/>
      <c r="C92" s="187" t="s">
        <v>99</v>
      </c>
      <c r="D92" s="146"/>
      <c r="E92" s="146"/>
      <c r="F92" s="146"/>
      <c r="G92" s="146"/>
      <c r="H92" s="146"/>
      <c r="I92" s="146"/>
      <c r="J92" s="188" t="s">
        <v>100</v>
      </c>
      <c r="K92" s="146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47" s="2" customFormat="1" ht="22.8" customHeight="1">
      <c r="A94" s="40"/>
      <c r="B94" s="41"/>
      <c r="C94" s="189" t="s">
        <v>101</v>
      </c>
      <c r="D94" s="42"/>
      <c r="E94" s="42"/>
      <c r="F94" s="42"/>
      <c r="G94" s="42"/>
      <c r="H94" s="42"/>
      <c r="I94" s="42"/>
      <c r="J94" s="112">
        <f>J136</f>
        <v>0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U94" s="17" t="s">
        <v>102</v>
      </c>
    </row>
    <row r="95" spans="1:31" s="9" customFormat="1" ht="24.95" customHeight="1">
      <c r="A95" s="9"/>
      <c r="B95" s="190"/>
      <c r="C95" s="191"/>
      <c r="D95" s="192" t="s">
        <v>103</v>
      </c>
      <c r="E95" s="193"/>
      <c r="F95" s="193"/>
      <c r="G95" s="193"/>
      <c r="H95" s="193"/>
      <c r="I95" s="193"/>
      <c r="J95" s="194">
        <f>J137</f>
        <v>0</v>
      </c>
      <c r="K95" s="191"/>
      <c r="L95" s="19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6"/>
      <c r="C96" s="197"/>
      <c r="D96" s="198" t="s">
        <v>104</v>
      </c>
      <c r="E96" s="199"/>
      <c r="F96" s="199"/>
      <c r="G96" s="199"/>
      <c r="H96" s="199"/>
      <c r="I96" s="199"/>
      <c r="J96" s="200">
        <f>J138</f>
        <v>0</v>
      </c>
      <c r="K96" s="197"/>
      <c r="L96" s="20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6"/>
      <c r="C97" s="197"/>
      <c r="D97" s="198" t="s">
        <v>105</v>
      </c>
      <c r="E97" s="199"/>
      <c r="F97" s="199"/>
      <c r="G97" s="199"/>
      <c r="H97" s="199"/>
      <c r="I97" s="199"/>
      <c r="J97" s="200">
        <f>J163</f>
        <v>0</v>
      </c>
      <c r="K97" s="197"/>
      <c r="L97" s="20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6"/>
      <c r="C98" s="197"/>
      <c r="D98" s="198" t="s">
        <v>106</v>
      </c>
      <c r="E98" s="199"/>
      <c r="F98" s="199"/>
      <c r="G98" s="199"/>
      <c r="H98" s="199"/>
      <c r="I98" s="199"/>
      <c r="J98" s="200">
        <f>J177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97"/>
      <c r="D99" s="198" t="s">
        <v>107</v>
      </c>
      <c r="E99" s="199"/>
      <c r="F99" s="199"/>
      <c r="G99" s="199"/>
      <c r="H99" s="199"/>
      <c r="I99" s="199"/>
      <c r="J99" s="200">
        <f>J179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97"/>
      <c r="D100" s="198" t="s">
        <v>108</v>
      </c>
      <c r="E100" s="199"/>
      <c r="F100" s="199"/>
      <c r="G100" s="199"/>
      <c r="H100" s="199"/>
      <c r="I100" s="199"/>
      <c r="J100" s="200">
        <f>J189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97"/>
      <c r="D101" s="198" t="s">
        <v>109</v>
      </c>
      <c r="E101" s="199"/>
      <c r="F101" s="199"/>
      <c r="G101" s="199"/>
      <c r="H101" s="199"/>
      <c r="I101" s="199"/>
      <c r="J101" s="200">
        <f>J193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97"/>
      <c r="D102" s="198" t="s">
        <v>110</v>
      </c>
      <c r="E102" s="199"/>
      <c r="F102" s="199"/>
      <c r="G102" s="199"/>
      <c r="H102" s="199"/>
      <c r="I102" s="199"/>
      <c r="J102" s="200">
        <f>J201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97"/>
      <c r="D103" s="198" t="s">
        <v>111</v>
      </c>
      <c r="E103" s="199"/>
      <c r="F103" s="199"/>
      <c r="G103" s="199"/>
      <c r="H103" s="199"/>
      <c r="I103" s="199"/>
      <c r="J103" s="200">
        <f>J215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112</v>
      </c>
      <c r="E104" s="193"/>
      <c r="F104" s="193"/>
      <c r="G104" s="193"/>
      <c r="H104" s="193"/>
      <c r="I104" s="193"/>
      <c r="J104" s="194">
        <f>J217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6"/>
      <c r="C105" s="197"/>
      <c r="D105" s="198" t="s">
        <v>113</v>
      </c>
      <c r="E105" s="199"/>
      <c r="F105" s="199"/>
      <c r="G105" s="199"/>
      <c r="H105" s="199"/>
      <c r="I105" s="199"/>
      <c r="J105" s="200">
        <f>J218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97"/>
      <c r="D106" s="198" t="s">
        <v>114</v>
      </c>
      <c r="E106" s="199"/>
      <c r="F106" s="199"/>
      <c r="G106" s="199"/>
      <c r="H106" s="199"/>
      <c r="I106" s="199"/>
      <c r="J106" s="200">
        <f>J242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97"/>
      <c r="D107" s="198" t="s">
        <v>115</v>
      </c>
      <c r="E107" s="199"/>
      <c r="F107" s="199"/>
      <c r="G107" s="199"/>
      <c r="H107" s="199"/>
      <c r="I107" s="199"/>
      <c r="J107" s="200">
        <f>J244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97"/>
      <c r="D108" s="198" t="s">
        <v>116</v>
      </c>
      <c r="E108" s="199"/>
      <c r="F108" s="199"/>
      <c r="G108" s="199"/>
      <c r="H108" s="199"/>
      <c r="I108" s="199"/>
      <c r="J108" s="200">
        <f>J273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9.25" customHeight="1">
      <c r="A111" s="40"/>
      <c r="B111" s="41"/>
      <c r="C111" s="189" t="s">
        <v>117</v>
      </c>
      <c r="D111" s="42"/>
      <c r="E111" s="42"/>
      <c r="F111" s="42"/>
      <c r="G111" s="42"/>
      <c r="H111" s="42"/>
      <c r="I111" s="42"/>
      <c r="J111" s="202">
        <f>ROUND(J112+J113+J114+J115+J116+J117,2)</f>
        <v>0</v>
      </c>
      <c r="K111" s="42"/>
      <c r="L111" s="65"/>
      <c r="N111" s="203" t="s">
        <v>43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65" s="2" customFormat="1" ht="18" customHeight="1">
      <c r="A112" s="40"/>
      <c r="B112" s="41"/>
      <c r="C112" s="42"/>
      <c r="D112" s="141" t="s">
        <v>118</v>
      </c>
      <c r="E112" s="134"/>
      <c r="F112" s="134"/>
      <c r="G112" s="42"/>
      <c r="H112" s="42"/>
      <c r="I112" s="42"/>
      <c r="J112" s="135">
        <v>0</v>
      </c>
      <c r="K112" s="42"/>
      <c r="L112" s="204"/>
      <c r="M112" s="205"/>
      <c r="N112" s="206" t="s">
        <v>44</v>
      </c>
      <c r="O112" s="205"/>
      <c r="P112" s="205"/>
      <c r="Q112" s="205"/>
      <c r="R112" s="205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8" t="s">
        <v>119</v>
      </c>
      <c r="AZ112" s="205"/>
      <c r="BA112" s="205"/>
      <c r="BB112" s="205"/>
      <c r="BC112" s="205"/>
      <c r="BD112" s="205"/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208" t="s">
        <v>84</v>
      </c>
      <c r="BK112" s="205"/>
      <c r="BL112" s="205"/>
      <c r="BM112" s="205"/>
    </row>
    <row r="113" spans="1:65" s="2" customFormat="1" ht="18" customHeight="1">
      <c r="A113" s="40"/>
      <c r="B113" s="41"/>
      <c r="C113" s="42"/>
      <c r="D113" s="141" t="s">
        <v>120</v>
      </c>
      <c r="E113" s="134"/>
      <c r="F113" s="134"/>
      <c r="G113" s="42"/>
      <c r="H113" s="42"/>
      <c r="I113" s="42"/>
      <c r="J113" s="135">
        <v>0</v>
      </c>
      <c r="K113" s="42"/>
      <c r="L113" s="204"/>
      <c r="M113" s="205"/>
      <c r="N113" s="206" t="s">
        <v>44</v>
      </c>
      <c r="O113" s="205"/>
      <c r="P113" s="205"/>
      <c r="Q113" s="205"/>
      <c r="R113" s="205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8" t="s">
        <v>119</v>
      </c>
      <c r="AZ113" s="205"/>
      <c r="BA113" s="205"/>
      <c r="BB113" s="205"/>
      <c r="BC113" s="205"/>
      <c r="BD113" s="205"/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208" t="s">
        <v>84</v>
      </c>
      <c r="BK113" s="205"/>
      <c r="BL113" s="205"/>
      <c r="BM113" s="205"/>
    </row>
    <row r="114" spans="1:65" s="2" customFormat="1" ht="18" customHeight="1">
      <c r="A114" s="40"/>
      <c r="B114" s="41"/>
      <c r="C114" s="42"/>
      <c r="D114" s="141" t="s">
        <v>121</v>
      </c>
      <c r="E114" s="134"/>
      <c r="F114" s="134"/>
      <c r="G114" s="42"/>
      <c r="H114" s="42"/>
      <c r="I114" s="42"/>
      <c r="J114" s="135">
        <v>0</v>
      </c>
      <c r="K114" s="42"/>
      <c r="L114" s="204"/>
      <c r="M114" s="205"/>
      <c r="N114" s="206" t="s">
        <v>44</v>
      </c>
      <c r="O114" s="205"/>
      <c r="P114" s="205"/>
      <c r="Q114" s="205"/>
      <c r="R114" s="205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8" t="s">
        <v>119</v>
      </c>
      <c r="AZ114" s="205"/>
      <c r="BA114" s="205"/>
      <c r="BB114" s="205"/>
      <c r="BC114" s="205"/>
      <c r="BD114" s="205"/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208" t="s">
        <v>84</v>
      </c>
      <c r="BK114" s="205"/>
      <c r="BL114" s="205"/>
      <c r="BM114" s="205"/>
    </row>
    <row r="115" spans="1:65" s="2" customFormat="1" ht="18" customHeight="1">
      <c r="A115" s="40"/>
      <c r="B115" s="41"/>
      <c r="C115" s="42"/>
      <c r="D115" s="141" t="s">
        <v>122</v>
      </c>
      <c r="E115" s="134"/>
      <c r="F115" s="134"/>
      <c r="G115" s="42"/>
      <c r="H115" s="42"/>
      <c r="I115" s="42"/>
      <c r="J115" s="135">
        <v>0</v>
      </c>
      <c r="K115" s="42"/>
      <c r="L115" s="204"/>
      <c r="M115" s="205"/>
      <c r="N115" s="206" t="s">
        <v>44</v>
      </c>
      <c r="O115" s="205"/>
      <c r="P115" s="205"/>
      <c r="Q115" s="205"/>
      <c r="R115" s="205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8" t="s">
        <v>119</v>
      </c>
      <c r="AZ115" s="205"/>
      <c r="BA115" s="205"/>
      <c r="BB115" s="205"/>
      <c r="BC115" s="205"/>
      <c r="BD115" s="205"/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208" t="s">
        <v>84</v>
      </c>
      <c r="BK115" s="205"/>
      <c r="BL115" s="205"/>
      <c r="BM115" s="205"/>
    </row>
    <row r="116" spans="1:65" s="2" customFormat="1" ht="18" customHeight="1">
      <c r="A116" s="40"/>
      <c r="B116" s="41"/>
      <c r="C116" s="42"/>
      <c r="D116" s="141" t="s">
        <v>123</v>
      </c>
      <c r="E116" s="134"/>
      <c r="F116" s="134"/>
      <c r="G116" s="42"/>
      <c r="H116" s="42"/>
      <c r="I116" s="42"/>
      <c r="J116" s="135">
        <v>0</v>
      </c>
      <c r="K116" s="42"/>
      <c r="L116" s="204"/>
      <c r="M116" s="205"/>
      <c r="N116" s="206" t="s">
        <v>44</v>
      </c>
      <c r="O116" s="205"/>
      <c r="P116" s="205"/>
      <c r="Q116" s="205"/>
      <c r="R116" s="205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8" t="s">
        <v>119</v>
      </c>
      <c r="AZ116" s="205"/>
      <c r="BA116" s="205"/>
      <c r="BB116" s="205"/>
      <c r="BC116" s="205"/>
      <c r="BD116" s="205"/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208" t="s">
        <v>84</v>
      </c>
      <c r="BK116" s="205"/>
      <c r="BL116" s="205"/>
      <c r="BM116" s="205"/>
    </row>
    <row r="117" spans="1:65" s="2" customFormat="1" ht="18" customHeight="1">
      <c r="A117" s="40"/>
      <c r="B117" s="41"/>
      <c r="C117" s="42"/>
      <c r="D117" s="134" t="s">
        <v>124</v>
      </c>
      <c r="E117" s="42"/>
      <c r="F117" s="42"/>
      <c r="G117" s="42"/>
      <c r="H117" s="42"/>
      <c r="I117" s="42"/>
      <c r="J117" s="135">
        <f>ROUND(J28*T117,2)</f>
        <v>0</v>
      </c>
      <c r="K117" s="42"/>
      <c r="L117" s="204"/>
      <c r="M117" s="205"/>
      <c r="N117" s="206" t="s">
        <v>44</v>
      </c>
      <c r="O117" s="205"/>
      <c r="P117" s="205"/>
      <c r="Q117" s="205"/>
      <c r="R117" s="205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8" t="s">
        <v>125</v>
      </c>
      <c r="AZ117" s="205"/>
      <c r="BA117" s="205"/>
      <c r="BB117" s="205"/>
      <c r="BC117" s="205"/>
      <c r="BD117" s="205"/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208" t="s">
        <v>84</v>
      </c>
      <c r="BK117" s="205"/>
      <c r="BL117" s="205"/>
      <c r="BM117" s="205"/>
    </row>
    <row r="118" spans="1:31" s="2" customFormat="1" ht="12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9.25" customHeight="1">
      <c r="A119" s="40"/>
      <c r="B119" s="41"/>
      <c r="C119" s="145" t="s">
        <v>94</v>
      </c>
      <c r="D119" s="146"/>
      <c r="E119" s="146"/>
      <c r="F119" s="146"/>
      <c r="G119" s="146"/>
      <c r="H119" s="146"/>
      <c r="I119" s="146"/>
      <c r="J119" s="147">
        <f>ROUND(J94+J111,2)</f>
        <v>0</v>
      </c>
      <c r="K119" s="146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4" spans="1:31" s="2" customFormat="1" ht="6.95" customHeight="1">
      <c r="A124" s="40"/>
      <c r="B124" s="70"/>
      <c r="C124" s="71"/>
      <c r="D124" s="71"/>
      <c r="E124" s="71"/>
      <c r="F124" s="71"/>
      <c r="G124" s="71"/>
      <c r="H124" s="71"/>
      <c r="I124" s="71"/>
      <c r="J124" s="71"/>
      <c r="K124" s="71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4.95" customHeight="1">
      <c r="A125" s="40"/>
      <c r="B125" s="41"/>
      <c r="C125" s="23" t="s">
        <v>126</v>
      </c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2" customHeight="1">
      <c r="A127" s="40"/>
      <c r="B127" s="41"/>
      <c r="C127" s="32" t="s">
        <v>16</v>
      </c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6.5" customHeight="1">
      <c r="A128" s="40"/>
      <c r="B128" s="41"/>
      <c r="C128" s="42"/>
      <c r="D128" s="42"/>
      <c r="E128" s="78" t="str">
        <f>E7</f>
        <v>Pergola - Palmetová 271, Praha 12</v>
      </c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6.95" customHeight="1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2" customHeight="1">
      <c r="A130" s="40"/>
      <c r="B130" s="41"/>
      <c r="C130" s="32" t="s">
        <v>20</v>
      </c>
      <c r="D130" s="42"/>
      <c r="E130" s="42"/>
      <c r="F130" s="27" t="str">
        <f>F10</f>
        <v>Praha 12</v>
      </c>
      <c r="G130" s="42"/>
      <c r="H130" s="42"/>
      <c r="I130" s="32" t="s">
        <v>22</v>
      </c>
      <c r="J130" s="81" t="str">
        <f>IF(J10="","",J10)</f>
        <v>11. 4. 2024</v>
      </c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25.65" customHeight="1">
      <c r="A132" s="40"/>
      <c r="B132" s="41"/>
      <c r="C132" s="32" t="s">
        <v>24</v>
      </c>
      <c r="D132" s="42"/>
      <c r="E132" s="42"/>
      <c r="F132" s="27" t="str">
        <f>E13</f>
        <v>MČ Praha 12</v>
      </c>
      <c r="G132" s="42"/>
      <c r="H132" s="42"/>
      <c r="I132" s="32" t="s">
        <v>30</v>
      </c>
      <c r="J132" s="36" t="str">
        <f>E19</f>
        <v>REINVEST spol. s r.o.</v>
      </c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5.15" customHeight="1">
      <c r="A133" s="40"/>
      <c r="B133" s="41"/>
      <c r="C133" s="32" t="s">
        <v>28</v>
      </c>
      <c r="D133" s="42"/>
      <c r="E133" s="42"/>
      <c r="F133" s="27" t="str">
        <f>IF(E16="","",E16)</f>
        <v>Vyplň údaj</v>
      </c>
      <c r="G133" s="42"/>
      <c r="H133" s="42"/>
      <c r="I133" s="32" t="s">
        <v>34</v>
      </c>
      <c r="J133" s="36" t="str">
        <f>E22</f>
        <v>Ing. Marek Raška</v>
      </c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0.3" customHeight="1">
      <c r="A134" s="40"/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11" customFormat="1" ht="29.25" customHeight="1">
      <c r="A135" s="210"/>
      <c r="B135" s="211"/>
      <c r="C135" s="212" t="s">
        <v>127</v>
      </c>
      <c r="D135" s="213" t="s">
        <v>64</v>
      </c>
      <c r="E135" s="213" t="s">
        <v>60</v>
      </c>
      <c r="F135" s="213" t="s">
        <v>61</v>
      </c>
      <c r="G135" s="213" t="s">
        <v>128</v>
      </c>
      <c r="H135" s="213" t="s">
        <v>129</v>
      </c>
      <c r="I135" s="213" t="s">
        <v>130</v>
      </c>
      <c r="J135" s="213" t="s">
        <v>100</v>
      </c>
      <c r="K135" s="214" t="s">
        <v>131</v>
      </c>
      <c r="L135" s="215"/>
      <c r="M135" s="102" t="s">
        <v>1</v>
      </c>
      <c r="N135" s="103" t="s">
        <v>43</v>
      </c>
      <c r="O135" s="103" t="s">
        <v>132</v>
      </c>
      <c r="P135" s="103" t="s">
        <v>133</v>
      </c>
      <c r="Q135" s="103" t="s">
        <v>134</v>
      </c>
      <c r="R135" s="103" t="s">
        <v>135</v>
      </c>
      <c r="S135" s="103" t="s">
        <v>136</v>
      </c>
      <c r="T135" s="104" t="s">
        <v>137</v>
      </c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</row>
    <row r="136" spans="1:63" s="2" customFormat="1" ht="22.8" customHeight="1">
      <c r="A136" s="40"/>
      <c r="B136" s="41"/>
      <c r="C136" s="109" t="s">
        <v>138</v>
      </c>
      <c r="D136" s="42"/>
      <c r="E136" s="42"/>
      <c r="F136" s="42"/>
      <c r="G136" s="42"/>
      <c r="H136" s="42"/>
      <c r="I136" s="42"/>
      <c r="J136" s="216">
        <f>BK136</f>
        <v>0</v>
      </c>
      <c r="K136" s="42"/>
      <c r="L136" s="43"/>
      <c r="M136" s="105"/>
      <c r="N136" s="217"/>
      <c r="O136" s="106"/>
      <c r="P136" s="218">
        <f>P137+P217</f>
        <v>0</v>
      </c>
      <c r="Q136" s="106"/>
      <c r="R136" s="218">
        <f>R137+R217</f>
        <v>9.66239043</v>
      </c>
      <c r="S136" s="106"/>
      <c r="T136" s="219">
        <f>T137+T217</f>
        <v>1.845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7" t="s">
        <v>78</v>
      </c>
      <c r="AU136" s="17" t="s">
        <v>102</v>
      </c>
      <c r="BK136" s="220">
        <f>BK137+BK217</f>
        <v>0</v>
      </c>
    </row>
    <row r="137" spans="1:63" s="12" customFormat="1" ht="25.9" customHeight="1">
      <c r="A137" s="12"/>
      <c r="B137" s="221"/>
      <c r="C137" s="222"/>
      <c r="D137" s="223" t="s">
        <v>78</v>
      </c>
      <c r="E137" s="224" t="s">
        <v>139</v>
      </c>
      <c r="F137" s="224" t="s">
        <v>140</v>
      </c>
      <c r="G137" s="222"/>
      <c r="H137" s="222"/>
      <c r="I137" s="225"/>
      <c r="J137" s="226">
        <f>BK137</f>
        <v>0</v>
      </c>
      <c r="K137" s="222"/>
      <c r="L137" s="227"/>
      <c r="M137" s="228"/>
      <c r="N137" s="229"/>
      <c r="O137" s="229"/>
      <c r="P137" s="230">
        <f>P138+P163+P177+P179+P189+P193+P201+P215</f>
        <v>0</v>
      </c>
      <c r="Q137" s="229"/>
      <c r="R137" s="230">
        <f>R138+R163+R177+R179+R189+R193+R201+R215</f>
        <v>8.50151173</v>
      </c>
      <c r="S137" s="229"/>
      <c r="T137" s="231">
        <f>T138+T163+T177+T179+T189+T193+T201+T215</f>
        <v>1.845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2" t="s">
        <v>84</v>
      </c>
      <c r="AT137" s="233" t="s">
        <v>78</v>
      </c>
      <c r="AU137" s="233" t="s">
        <v>79</v>
      </c>
      <c r="AY137" s="232" t="s">
        <v>141</v>
      </c>
      <c r="BK137" s="234">
        <f>BK138+BK163+BK177+BK179+BK189+BK193+BK201+BK215</f>
        <v>0</v>
      </c>
    </row>
    <row r="138" spans="1:63" s="12" customFormat="1" ht="22.8" customHeight="1">
      <c r="A138" s="12"/>
      <c r="B138" s="221"/>
      <c r="C138" s="222"/>
      <c r="D138" s="223" t="s">
        <v>78</v>
      </c>
      <c r="E138" s="235" t="s">
        <v>84</v>
      </c>
      <c r="F138" s="235" t="s">
        <v>142</v>
      </c>
      <c r="G138" s="222"/>
      <c r="H138" s="222"/>
      <c r="I138" s="225"/>
      <c r="J138" s="236">
        <f>BK138</f>
        <v>0</v>
      </c>
      <c r="K138" s="222"/>
      <c r="L138" s="227"/>
      <c r="M138" s="228"/>
      <c r="N138" s="229"/>
      <c r="O138" s="229"/>
      <c r="P138" s="230">
        <f>SUM(P139:P162)</f>
        <v>0</v>
      </c>
      <c r="Q138" s="229"/>
      <c r="R138" s="230">
        <f>SUM(R139:R162)</f>
        <v>1.2</v>
      </c>
      <c r="S138" s="229"/>
      <c r="T138" s="231">
        <f>SUM(T139:T162)</f>
        <v>1.845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2" t="s">
        <v>84</v>
      </c>
      <c r="AT138" s="233" t="s">
        <v>78</v>
      </c>
      <c r="AU138" s="233" t="s">
        <v>84</v>
      </c>
      <c r="AY138" s="232" t="s">
        <v>141</v>
      </c>
      <c r="BK138" s="234">
        <f>SUM(BK139:BK162)</f>
        <v>0</v>
      </c>
    </row>
    <row r="139" spans="1:65" s="2" customFormat="1" ht="16.5" customHeight="1">
      <c r="A139" s="40"/>
      <c r="B139" s="41"/>
      <c r="C139" s="237" t="s">
        <v>84</v>
      </c>
      <c r="D139" s="237" t="s">
        <v>143</v>
      </c>
      <c r="E139" s="238" t="s">
        <v>144</v>
      </c>
      <c r="F139" s="239" t="s">
        <v>145</v>
      </c>
      <c r="G139" s="240" t="s">
        <v>146</v>
      </c>
      <c r="H139" s="241">
        <v>9</v>
      </c>
      <c r="I139" s="242"/>
      <c r="J139" s="243">
        <f>ROUND(I139*H139,2)</f>
        <v>0</v>
      </c>
      <c r="K139" s="239" t="s">
        <v>147</v>
      </c>
      <c r="L139" s="43"/>
      <c r="M139" s="244" t="s">
        <v>1</v>
      </c>
      <c r="N139" s="245" t="s">
        <v>44</v>
      </c>
      <c r="O139" s="93"/>
      <c r="P139" s="246">
        <f>O139*H139</f>
        <v>0</v>
      </c>
      <c r="Q139" s="246">
        <v>0</v>
      </c>
      <c r="R139" s="246">
        <f>Q139*H139</f>
        <v>0</v>
      </c>
      <c r="S139" s="246">
        <v>0.205</v>
      </c>
      <c r="T139" s="247">
        <f>S139*H139</f>
        <v>1.845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8" t="s">
        <v>148</v>
      </c>
      <c r="AT139" s="248" t="s">
        <v>143</v>
      </c>
      <c r="AU139" s="248" t="s">
        <v>95</v>
      </c>
      <c r="AY139" s="17" t="s">
        <v>141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7" t="s">
        <v>84</v>
      </c>
      <c r="BK139" s="140">
        <f>ROUND(I139*H139,2)</f>
        <v>0</v>
      </c>
      <c r="BL139" s="17" t="s">
        <v>148</v>
      </c>
      <c r="BM139" s="248" t="s">
        <v>149</v>
      </c>
    </row>
    <row r="140" spans="1:65" s="2" customFormat="1" ht="21.75" customHeight="1">
      <c r="A140" s="40"/>
      <c r="B140" s="41"/>
      <c r="C140" s="237" t="s">
        <v>150</v>
      </c>
      <c r="D140" s="237" t="s">
        <v>143</v>
      </c>
      <c r="E140" s="238" t="s">
        <v>151</v>
      </c>
      <c r="F140" s="239" t="s">
        <v>152</v>
      </c>
      <c r="G140" s="240" t="s">
        <v>153</v>
      </c>
      <c r="H140" s="241">
        <v>20</v>
      </c>
      <c r="I140" s="242"/>
      <c r="J140" s="243">
        <f>ROUND(I140*H140,2)</f>
        <v>0</v>
      </c>
      <c r="K140" s="239" t="s">
        <v>147</v>
      </c>
      <c r="L140" s="43"/>
      <c r="M140" s="244" t="s">
        <v>1</v>
      </c>
      <c r="N140" s="245" t="s">
        <v>44</v>
      </c>
      <c r="O140" s="93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8" t="s">
        <v>148</v>
      </c>
      <c r="AT140" s="248" t="s">
        <v>143</v>
      </c>
      <c r="AU140" s="248" t="s">
        <v>95</v>
      </c>
      <c r="AY140" s="17" t="s">
        <v>141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84</v>
      </c>
      <c r="BK140" s="140">
        <f>ROUND(I140*H140,2)</f>
        <v>0</v>
      </c>
      <c r="BL140" s="17" t="s">
        <v>148</v>
      </c>
      <c r="BM140" s="248" t="s">
        <v>154</v>
      </c>
    </row>
    <row r="141" spans="1:51" s="13" customFormat="1" ht="12">
      <c r="A141" s="13"/>
      <c r="B141" s="249"/>
      <c r="C141" s="250"/>
      <c r="D141" s="251" t="s">
        <v>155</v>
      </c>
      <c r="E141" s="252" t="s">
        <v>1</v>
      </c>
      <c r="F141" s="253" t="s">
        <v>156</v>
      </c>
      <c r="G141" s="250"/>
      <c r="H141" s="254">
        <v>20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155</v>
      </c>
      <c r="AU141" s="260" t="s">
        <v>95</v>
      </c>
      <c r="AV141" s="13" t="s">
        <v>95</v>
      </c>
      <c r="AW141" s="13" t="s">
        <v>33</v>
      </c>
      <c r="AX141" s="13" t="s">
        <v>79</v>
      </c>
      <c r="AY141" s="260" t="s">
        <v>141</v>
      </c>
    </row>
    <row r="142" spans="1:51" s="14" customFormat="1" ht="12">
      <c r="A142" s="14"/>
      <c r="B142" s="261"/>
      <c r="C142" s="262"/>
      <c r="D142" s="251" t="s">
        <v>155</v>
      </c>
      <c r="E142" s="263" t="s">
        <v>1</v>
      </c>
      <c r="F142" s="264" t="s">
        <v>157</v>
      </c>
      <c r="G142" s="262"/>
      <c r="H142" s="265">
        <v>20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155</v>
      </c>
      <c r="AU142" s="271" t="s">
        <v>95</v>
      </c>
      <c r="AV142" s="14" t="s">
        <v>148</v>
      </c>
      <c r="AW142" s="14" t="s">
        <v>33</v>
      </c>
      <c r="AX142" s="14" t="s">
        <v>84</v>
      </c>
      <c r="AY142" s="271" t="s">
        <v>141</v>
      </c>
    </row>
    <row r="143" spans="1:65" s="2" customFormat="1" ht="33" customHeight="1">
      <c r="A143" s="40"/>
      <c r="B143" s="41"/>
      <c r="C143" s="237" t="s">
        <v>158</v>
      </c>
      <c r="D143" s="237" t="s">
        <v>143</v>
      </c>
      <c r="E143" s="238" t="s">
        <v>159</v>
      </c>
      <c r="F143" s="239" t="s">
        <v>160</v>
      </c>
      <c r="G143" s="240" t="s">
        <v>161</v>
      </c>
      <c r="H143" s="241">
        <v>9</v>
      </c>
      <c r="I143" s="242"/>
      <c r="J143" s="243">
        <f>ROUND(I143*H143,2)</f>
        <v>0</v>
      </c>
      <c r="K143" s="239" t="s">
        <v>147</v>
      </c>
      <c r="L143" s="43"/>
      <c r="M143" s="244" t="s">
        <v>1</v>
      </c>
      <c r="N143" s="245" t="s">
        <v>44</v>
      </c>
      <c r="O143" s="93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8" t="s">
        <v>148</v>
      </c>
      <c r="AT143" s="248" t="s">
        <v>143</v>
      </c>
      <c r="AU143" s="248" t="s">
        <v>95</v>
      </c>
      <c r="AY143" s="17" t="s">
        <v>141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7" t="s">
        <v>84</v>
      </c>
      <c r="BK143" s="140">
        <f>ROUND(I143*H143,2)</f>
        <v>0</v>
      </c>
      <c r="BL143" s="17" t="s">
        <v>148</v>
      </c>
      <c r="BM143" s="248" t="s">
        <v>162</v>
      </c>
    </row>
    <row r="144" spans="1:51" s="15" customFormat="1" ht="12">
      <c r="A144" s="15"/>
      <c r="B144" s="272"/>
      <c r="C144" s="273"/>
      <c r="D144" s="251" t="s">
        <v>155</v>
      </c>
      <c r="E144" s="274" t="s">
        <v>1</v>
      </c>
      <c r="F144" s="275" t="s">
        <v>163</v>
      </c>
      <c r="G144" s="273"/>
      <c r="H144" s="274" t="s">
        <v>1</v>
      </c>
      <c r="I144" s="276"/>
      <c r="J144" s="273"/>
      <c r="K144" s="273"/>
      <c r="L144" s="277"/>
      <c r="M144" s="278"/>
      <c r="N144" s="279"/>
      <c r="O144" s="279"/>
      <c r="P144" s="279"/>
      <c r="Q144" s="279"/>
      <c r="R144" s="279"/>
      <c r="S144" s="279"/>
      <c r="T144" s="28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1" t="s">
        <v>155</v>
      </c>
      <c r="AU144" s="281" t="s">
        <v>95</v>
      </c>
      <c r="AV144" s="15" t="s">
        <v>84</v>
      </c>
      <c r="AW144" s="15" t="s">
        <v>33</v>
      </c>
      <c r="AX144" s="15" t="s">
        <v>79</v>
      </c>
      <c r="AY144" s="281" t="s">
        <v>141</v>
      </c>
    </row>
    <row r="145" spans="1:51" s="13" customFormat="1" ht="12">
      <c r="A145" s="13"/>
      <c r="B145" s="249"/>
      <c r="C145" s="250"/>
      <c r="D145" s="251" t="s">
        <v>155</v>
      </c>
      <c r="E145" s="252" t="s">
        <v>1</v>
      </c>
      <c r="F145" s="253" t="s">
        <v>164</v>
      </c>
      <c r="G145" s="250"/>
      <c r="H145" s="254">
        <v>9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155</v>
      </c>
      <c r="AU145" s="260" t="s">
        <v>95</v>
      </c>
      <c r="AV145" s="13" t="s">
        <v>95</v>
      </c>
      <c r="AW145" s="13" t="s">
        <v>33</v>
      </c>
      <c r="AX145" s="13" t="s">
        <v>79</v>
      </c>
      <c r="AY145" s="260" t="s">
        <v>141</v>
      </c>
    </row>
    <row r="146" spans="1:51" s="14" customFormat="1" ht="12">
      <c r="A146" s="14"/>
      <c r="B146" s="261"/>
      <c r="C146" s="262"/>
      <c r="D146" s="251" t="s">
        <v>155</v>
      </c>
      <c r="E146" s="263" t="s">
        <v>1</v>
      </c>
      <c r="F146" s="264" t="s">
        <v>157</v>
      </c>
      <c r="G146" s="262"/>
      <c r="H146" s="265">
        <v>9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155</v>
      </c>
      <c r="AU146" s="271" t="s">
        <v>95</v>
      </c>
      <c r="AV146" s="14" t="s">
        <v>148</v>
      </c>
      <c r="AW146" s="14" t="s">
        <v>33</v>
      </c>
      <c r="AX146" s="14" t="s">
        <v>84</v>
      </c>
      <c r="AY146" s="271" t="s">
        <v>141</v>
      </c>
    </row>
    <row r="147" spans="1:65" s="2" customFormat="1" ht="24.15" customHeight="1">
      <c r="A147" s="40"/>
      <c r="B147" s="41"/>
      <c r="C147" s="237" t="s">
        <v>95</v>
      </c>
      <c r="D147" s="237" t="s">
        <v>143</v>
      </c>
      <c r="E147" s="238" t="s">
        <v>165</v>
      </c>
      <c r="F147" s="239" t="s">
        <v>166</v>
      </c>
      <c r="G147" s="240" t="s">
        <v>161</v>
      </c>
      <c r="H147" s="241">
        <v>0.45</v>
      </c>
      <c r="I147" s="242"/>
      <c r="J147" s="243">
        <f>ROUND(I147*H147,2)</f>
        <v>0</v>
      </c>
      <c r="K147" s="239" t="s">
        <v>147</v>
      </c>
      <c r="L147" s="43"/>
      <c r="M147" s="244" t="s">
        <v>1</v>
      </c>
      <c r="N147" s="245" t="s">
        <v>44</v>
      </c>
      <c r="O147" s="93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8" t="s">
        <v>148</v>
      </c>
      <c r="AT147" s="248" t="s">
        <v>143</v>
      </c>
      <c r="AU147" s="248" t="s">
        <v>95</v>
      </c>
      <c r="AY147" s="17" t="s">
        <v>141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84</v>
      </c>
      <c r="BK147" s="140">
        <f>ROUND(I147*H147,2)</f>
        <v>0</v>
      </c>
      <c r="BL147" s="17" t="s">
        <v>148</v>
      </c>
      <c r="BM147" s="248" t="s">
        <v>167</v>
      </c>
    </row>
    <row r="148" spans="1:51" s="13" customFormat="1" ht="12">
      <c r="A148" s="13"/>
      <c r="B148" s="249"/>
      <c r="C148" s="250"/>
      <c r="D148" s="251" t="s">
        <v>155</v>
      </c>
      <c r="E148" s="252" t="s">
        <v>1</v>
      </c>
      <c r="F148" s="253" t="s">
        <v>168</v>
      </c>
      <c r="G148" s="250"/>
      <c r="H148" s="254">
        <v>0.45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155</v>
      </c>
      <c r="AU148" s="260" t="s">
        <v>95</v>
      </c>
      <c r="AV148" s="13" t="s">
        <v>95</v>
      </c>
      <c r="AW148" s="13" t="s">
        <v>33</v>
      </c>
      <c r="AX148" s="13" t="s">
        <v>79</v>
      </c>
      <c r="AY148" s="260" t="s">
        <v>141</v>
      </c>
    </row>
    <row r="149" spans="1:51" s="14" customFormat="1" ht="12">
      <c r="A149" s="14"/>
      <c r="B149" s="261"/>
      <c r="C149" s="262"/>
      <c r="D149" s="251" t="s">
        <v>155</v>
      </c>
      <c r="E149" s="263" t="s">
        <v>1</v>
      </c>
      <c r="F149" s="264" t="s">
        <v>157</v>
      </c>
      <c r="G149" s="262"/>
      <c r="H149" s="265">
        <v>0.45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155</v>
      </c>
      <c r="AU149" s="271" t="s">
        <v>95</v>
      </c>
      <c r="AV149" s="14" t="s">
        <v>148</v>
      </c>
      <c r="AW149" s="14" t="s">
        <v>33</v>
      </c>
      <c r="AX149" s="14" t="s">
        <v>84</v>
      </c>
      <c r="AY149" s="271" t="s">
        <v>141</v>
      </c>
    </row>
    <row r="150" spans="1:65" s="2" customFormat="1" ht="24.15" customHeight="1">
      <c r="A150" s="40"/>
      <c r="B150" s="41"/>
      <c r="C150" s="237" t="s">
        <v>169</v>
      </c>
      <c r="D150" s="237" t="s">
        <v>143</v>
      </c>
      <c r="E150" s="238" t="s">
        <v>170</v>
      </c>
      <c r="F150" s="239" t="s">
        <v>171</v>
      </c>
      <c r="G150" s="240" t="s">
        <v>161</v>
      </c>
      <c r="H150" s="241">
        <v>5</v>
      </c>
      <c r="I150" s="242"/>
      <c r="J150" s="243">
        <f>ROUND(I150*H150,2)</f>
        <v>0</v>
      </c>
      <c r="K150" s="239" t="s">
        <v>147</v>
      </c>
      <c r="L150" s="43"/>
      <c r="M150" s="244" t="s">
        <v>1</v>
      </c>
      <c r="N150" s="245" t="s">
        <v>44</v>
      </c>
      <c r="O150" s="93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8" t="s">
        <v>148</v>
      </c>
      <c r="AT150" s="248" t="s">
        <v>143</v>
      </c>
      <c r="AU150" s="248" t="s">
        <v>95</v>
      </c>
      <c r="AY150" s="17" t="s">
        <v>141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84</v>
      </c>
      <c r="BK150" s="140">
        <f>ROUND(I150*H150,2)</f>
        <v>0</v>
      </c>
      <c r="BL150" s="17" t="s">
        <v>148</v>
      </c>
      <c r="BM150" s="248" t="s">
        <v>172</v>
      </c>
    </row>
    <row r="151" spans="1:65" s="2" customFormat="1" ht="33" customHeight="1">
      <c r="A151" s="40"/>
      <c r="B151" s="41"/>
      <c r="C151" s="237" t="s">
        <v>173</v>
      </c>
      <c r="D151" s="237" t="s">
        <v>143</v>
      </c>
      <c r="E151" s="238" t="s">
        <v>174</v>
      </c>
      <c r="F151" s="239" t="s">
        <v>175</v>
      </c>
      <c r="G151" s="240" t="s">
        <v>161</v>
      </c>
      <c r="H151" s="241">
        <v>2</v>
      </c>
      <c r="I151" s="242"/>
      <c r="J151" s="243">
        <f>ROUND(I151*H151,2)</f>
        <v>0</v>
      </c>
      <c r="K151" s="239" t="s">
        <v>147</v>
      </c>
      <c r="L151" s="43"/>
      <c r="M151" s="244" t="s">
        <v>1</v>
      </c>
      <c r="N151" s="245" t="s">
        <v>44</v>
      </c>
      <c r="O151" s="93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8" t="s">
        <v>148</v>
      </c>
      <c r="AT151" s="248" t="s">
        <v>143</v>
      </c>
      <c r="AU151" s="248" t="s">
        <v>95</v>
      </c>
      <c r="AY151" s="17" t="s">
        <v>141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7" t="s">
        <v>84</v>
      </c>
      <c r="BK151" s="140">
        <f>ROUND(I151*H151,2)</f>
        <v>0</v>
      </c>
      <c r="BL151" s="17" t="s">
        <v>148</v>
      </c>
      <c r="BM151" s="248" t="s">
        <v>176</v>
      </c>
    </row>
    <row r="152" spans="1:51" s="13" customFormat="1" ht="12">
      <c r="A152" s="13"/>
      <c r="B152" s="249"/>
      <c r="C152" s="250"/>
      <c r="D152" s="251" t="s">
        <v>155</v>
      </c>
      <c r="E152" s="252" t="s">
        <v>1</v>
      </c>
      <c r="F152" s="253" t="s">
        <v>177</v>
      </c>
      <c r="G152" s="250"/>
      <c r="H152" s="254">
        <v>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155</v>
      </c>
      <c r="AU152" s="260" t="s">
        <v>95</v>
      </c>
      <c r="AV152" s="13" t="s">
        <v>95</v>
      </c>
      <c r="AW152" s="13" t="s">
        <v>33</v>
      </c>
      <c r="AX152" s="13" t="s">
        <v>79</v>
      </c>
      <c r="AY152" s="260" t="s">
        <v>141</v>
      </c>
    </row>
    <row r="153" spans="1:51" s="14" customFormat="1" ht="12">
      <c r="A153" s="14"/>
      <c r="B153" s="261"/>
      <c r="C153" s="262"/>
      <c r="D153" s="251" t="s">
        <v>155</v>
      </c>
      <c r="E153" s="263" t="s">
        <v>1</v>
      </c>
      <c r="F153" s="264" t="s">
        <v>157</v>
      </c>
      <c r="G153" s="262"/>
      <c r="H153" s="265">
        <v>2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155</v>
      </c>
      <c r="AU153" s="271" t="s">
        <v>95</v>
      </c>
      <c r="AV153" s="14" t="s">
        <v>148</v>
      </c>
      <c r="AW153" s="14" t="s">
        <v>33</v>
      </c>
      <c r="AX153" s="14" t="s">
        <v>84</v>
      </c>
      <c r="AY153" s="271" t="s">
        <v>141</v>
      </c>
    </row>
    <row r="154" spans="1:65" s="2" customFormat="1" ht="24.15" customHeight="1">
      <c r="A154" s="40"/>
      <c r="B154" s="41"/>
      <c r="C154" s="237" t="s">
        <v>178</v>
      </c>
      <c r="D154" s="237" t="s">
        <v>143</v>
      </c>
      <c r="E154" s="238" t="s">
        <v>179</v>
      </c>
      <c r="F154" s="239" t="s">
        <v>180</v>
      </c>
      <c r="G154" s="240" t="s">
        <v>161</v>
      </c>
      <c r="H154" s="241">
        <v>2.181</v>
      </c>
      <c r="I154" s="242"/>
      <c r="J154" s="243">
        <f>ROUND(I154*H154,2)</f>
        <v>0</v>
      </c>
      <c r="K154" s="239" t="s">
        <v>147</v>
      </c>
      <c r="L154" s="43"/>
      <c r="M154" s="244" t="s">
        <v>1</v>
      </c>
      <c r="N154" s="245" t="s">
        <v>44</v>
      </c>
      <c r="O154" s="93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8" t="s">
        <v>148</v>
      </c>
      <c r="AT154" s="248" t="s">
        <v>143</v>
      </c>
      <c r="AU154" s="248" t="s">
        <v>95</v>
      </c>
      <c r="AY154" s="17" t="s">
        <v>141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7" t="s">
        <v>84</v>
      </c>
      <c r="BK154" s="140">
        <f>ROUND(I154*H154,2)</f>
        <v>0</v>
      </c>
      <c r="BL154" s="17" t="s">
        <v>148</v>
      </c>
      <c r="BM154" s="248" t="s">
        <v>181</v>
      </c>
    </row>
    <row r="155" spans="1:51" s="13" customFormat="1" ht="12">
      <c r="A155" s="13"/>
      <c r="B155" s="249"/>
      <c r="C155" s="250"/>
      <c r="D155" s="251" t="s">
        <v>155</v>
      </c>
      <c r="E155" s="252" t="s">
        <v>1</v>
      </c>
      <c r="F155" s="253" t="s">
        <v>182</v>
      </c>
      <c r="G155" s="250"/>
      <c r="H155" s="254">
        <v>1.4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155</v>
      </c>
      <c r="AU155" s="260" t="s">
        <v>95</v>
      </c>
      <c r="AV155" s="13" t="s">
        <v>95</v>
      </c>
      <c r="AW155" s="13" t="s">
        <v>33</v>
      </c>
      <c r="AX155" s="13" t="s">
        <v>79</v>
      </c>
      <c r="AY155" s="260" t="s">
        <v>141</v>
      </c>
    </row>
    <row r="156" spans="1:51" s="13" customFormat="1" ht="12">
      <c r="A156" s="13"/>
      <c r="B156" s="249"/>
      <c r="C156" s="250"/>
      <c r="D156" s="251" t="s">
        <v>155</v>
      </c>
      <c r="E156" s="252" t="s">
        <v>1</v>
      </c>
      <c r="F156" s="253" t="s">
        <v>183</v>
      </c>
      <c r="G156" s="250"/>
      <c r="H156" s="254">
        <v>0.781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155</v>
      </c>
      <c r="AU156" s="260" t="s">
        <v>95</v>
      </c>
      <c r="AV156" s="13" t="s">
        <v>95</v>
      </c>
      <c r="AW156" s="13" t="s">
        <v>33</v>
      </c>
      <c r="AX156" s="13" t="s">
        <v>79</v>
      </c>
      <c r="AY156" s="260" t="s">
        <v>141</v>
      </c>
    </row>
    <row r="157" spans="1:51" s="14" customFormat="1" ht="12">
      <c r="A157" s="14"/>
      <c r="B157" s="261"/>
      <c r="C157" s="262"/>
      <c r="D157" s="251" t="s">
        <v>155</v>
      </c>
      <c r="E157" s="263" t="s">
        <v>1</v>
      </c>
      <c r="F157" s="264" t="s">
        <v>157</v>
      </c>
      <c r="G157" s="262"/>
      <c r="H157" s="265">
        <v>2.181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155</v>
      </c>
      <c r="AU157" s="271" t="s">
        <v>95</v>
      </c>
      <c r="AV157" s="14" t="s">
        <v>148</v>
      </c>
      <c r="AW157" s="14" t="s">
        <v>33</v>
      </c>
      <c r="AX157" s="14" t="s">
        <v>84</v>
      </c>
      <c r="AY157" s="271" t="s">
        <v>141</v>
      </c>
    </row>
    <row r="158" spans="1:65" s="2" customFormat="1" ht="24.15" customHeight="1">
      <c r="A158" s="40"/>
      <c r="B158" s="41"/>
      <c r="C158" s="237" t="s">
        <v>184</v>
      </c>
      <c r="D158" s="237" t="s">
        <v>143</v>
      </c>
      <c r="E158" s="238" t="s">
        <v>185</v>
      </c>
      <c r="F158" s="239" t="s">
        <v>186</v>
      </c>
      <c r="G158" s="240" t="s">
        <v>161</v>
      </c>
      <c r="H158" s="241">
        <v>0.6</v>
      </c>
      <c r="I158" s="242"/>
      <c r="J158" s="243">
        <f>ROUND(I158*H158,2)</f>
        <v>0</v>
      </c>
      <c r="K158" s="239" t="s">
        <v>147</v>
      </c>
      <c r="L158" s="43"/>
      <c r="M158" s="244" t="s">
        <v>1</v>
      </c>
      <c r="N158" s="245" t="s">
        <v>44</v>
      </c>
      <c r="O158" s="93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8" t="s">
        <v>148</v>
      </c>
      <c r="AT158" s="248" t="s">
        <v>143</v>
      </c>
      <c r="AU158" s="248" t="s">
        <v>95</v>
      </c>
      <c r="AY158" s="17" t="s">
        <v>141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7" t="s">
        <v>84</v>
      </c>
      <c r="BK158" s="140">
        <f>ROUND(I158*H158,2)</f>
        <v>0</v>
      </c>
      <c r="BL158" s="17" t="s">
        <v>148</v>
      </c>
      <c r="BM158" s="248" t="s">
        <v>187</v>
      </c>
    </row>
    <row r="159" spans="1:51" s="13" customFormat="1" ht="12">
      <c r="A159" s="13"/>
      <c r="B159" s="249"/>
      <c r="C159" s="250"/>
      <c r="D159" s="251" t="s">
        <v>155</v>
      </c>
      <c r="E159" s="252" t="s">
        <v>1</v>
      </c>
      <c r="F159" s="253" t="s">
        <v>188</v>
      </c>
      <c r="G159" s="250"/>
      <c r="H159" s="254">
        <v>0.6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155</v>
      </c>
      <c r="AU159" s="260" t="s">
        <v>95</v>
      </c>
      <c r="AV159" s="13" t="s">
        <v>95</v>
      </c>
      <c r="AW159" s="13" t="s">
        <v>33</v>
      </c>
      <c r="AX159" s="13" t="s">
        <v>79</v>
      </c>
      <c r="AY159" s="260" t="s">
        <v>141</v>
      </c>
    </row>
    <row r="160" spans="1:51" s="14" customFormat="1" ht="12">
      <c r="A160" s="14"/>
      <c r="B160" s="261"/>
      <c r="C160" s="262"/>
      <c r="D160" s="251" t="s">
        <v>155</v>
      </c>
      <c r="E160" s="263" t="s">
        <v>1</v>
      </c>
      <c r="F160" s="264" t="s">
        <v>157</v>
      </c>
      <c r="G160" s="262"/>
      <c r="H160" s="265">
        <v>0.6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155</v>
      </c>
      <c r="AU160" s="271" t="s">
        <v>95</v>
      </c>
      <c r="AV160" s="14" t="s">
        <v>148</v>
      </c>
      <c r="AW160" s="14" t="s">
        <v>33</v>
      </c>
      <c r="AX160" s="14" t="s">
        <v>84</v>
      </c>
      <c r="AY160" s="271" t="s">
        <v>141</v>
      </c>
    </row>
    <row r="161" spans="1:65" s="2" customFormat="1" ht="16.5" customHeight="1">
      <c r="A161" s="40"/>
      <c r="B161" s="41"/>
      <c r="C161" s="282" t="s">
        <v>189</v>
      </c>
      <c r="D161" s="282" t="s">
        <v>190</v>
      </c>
      <c r="E161" s="283" t="s">
        <v>191</v>
      </c>
      <c r="F161" s="284" t="s">
        <v>192</v>
      </c>
      <c r="G161" s="285" t="s">
        <v>193</v>
      </c>
      <c r="H161" s="286">
        <v>1.2</v>
      </c>
      <c r="I161" s="287"/>
      <c r="J161" s="288">
        <f>ROUND(I161*H161,2)</f>
        <v>0</v>
      </c>
      <c r="K161" s="284" t="s">
        <v>147</v>
      </c>
      <c r="L161" s="289"/>
      <c r="M161" s="290" t="s">
        <v>1</v>
      </c>
      <c r="N161" s="291" t="s">
        <v>44</v>
      </c>
      <c r="O161" s="93"/>
      <c r="P161" s="246">
        <f>O161*H161</f>
        <v>0</v>
      </c>
      <c r="Q161" s="246">
        <v>1</v>
      </c>
      <c r="R161" s="246">
        <f>Q161*H161</f>
        <v>1.2</v>
      </c>
      <c r="S161" s="246">
        <v>0</v>
      </c>
      <c r="T161" s="24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8" t="s">
        <v>194</v>
      </c>
      <c r="AT161" s="248" t="s">
        <v>190</v>
      </c>
      <c r="AU161" s="248" t="s">
        <v>95</v>
      </c>
      <c r="AY161" s="17" t="s">
        <v>141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7" t="s">
        <v>84</v>
      </c>
      <c r="BK161" s="140">
        <f>ROUND(I161*H161,2)</f>
        <v>0</v>
      </c>
      <c r="BL161" s="17" t="s">
        <v>148</v>
      </c>
      <c r="BM161" s="248" t="s">
        <v>195</v>
      </c>
    </row>
    <row r="162" spans="1:51" s="13" customFormat="1" ht="12">
      <c r="A162" s="13"/>
      <c r="B162" s="249"/>
      <c r="C162" s="250"/>
      <c r="D162" s="251" t="s">
        <v>155</v>
      </c>
      <c r="E162" s="250"/>
      <c r="F162" s="253" t="s">
        <v>196</v>
      </c>
      <c r="G162" s="250"/>
      <c r="H162" s="254">
        <v>1.2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155</v>
      </c>
      <c r="AU162" s="260" t="s">
        <v>95</v>
      </c>
      <c r="AV162" s="13" t="s">
        <v>95</v>
      </c>
      <c r="AW162" s="13" t="s">
        <v>4</v>
      </c>
      <c r="AX162" s="13" t="s">
        <v>84</v>
      </c>
      <c r="AY162" s="260" t="s">
        <v>141</v>
      </c>
    </row>
    <row r="163" spans="1:63" s="12" customFormat="1" ht="22.8" customHeight="1">
      <c r="A163" s="12"/>
      <c r="B163" s="221"/>
      <c r="C163" s="222"/>
      <c r="D163" s="223" t="s">
        <v>78</v>
      </c>
      <c r="E163" s="235" t="s">
        <v>95</v>
      </c>
      <c r="F163" s="235" t="s">
        <v>197</v>
      </c>
      <c r="G163" s="222"/>
      <c r="H163" s="222"/>
      <c r="I163" s="225"/>
      <c r="J163" s="236">
        <f>BK163</f>
        <v>0</v>
      </c>
      <c r="K163" s="222"/>
      <c r="L163" s="227"/>
      <c r="M163" s="228"/>
      <c r="N163" s="229"/>
      <c r="O163" s="229"/>
      <c r="P163" s="230">
        <f>SUM(P164:P176)</f>
        <v>0</v>
      </c>
      <c r="Q163" s="229"/>
      <c r="R163" s="230">
        <f>SUM(R164:R176)</f>
        <v>0.48056523</v>
      </c>
      <c r="S163" s="229"/>
      <c r="T163" s="231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2" t="s">
        <v>84</v>
      </c>
      <c r="AT163" s="233" t="s">
        <v>78</v>
      </c>
      <c r="AU163" s="233" t="s">
        <v>84</v>
      </c>
      <c r="AY163" s="232" t="s">
        <v>141</v>
      </c>
      <c r="BK163" s="234">
        <f>SUM(BK164:BK176)</f>
        <v>0</v>
      </c>
    </row>
    <row r="164" spans="1:65" s="2" customFormat="1" ht="33" customHeight="1">
      <c r="A164" s="40"/>
      <c r="B164" s="41"/>
      <c r="C164" s="237" t="s">
        <v>198</v>
      </c>
      <c r="D164" s="237" t="s">
        <v>143</v>
      </c>
      <c r="E164" s="238" t="s">
        <v>199</v>
      </c>
      <c r="F164" s="239" t="s">
        <v>200</v>
      </c>
      <c r="G164" s="240" t="s">
        <v>161</v>
      </c>
      <c r="H164" s="241">
        <v>4.5</v>
      </c>
      <c r="I164" s="242"/>
      <c r="J164" s="243">
        <f>ROUND(I164*H164,2)</f>
        <v>0</v>
      </c>
      <c r="K164" s="239" t="s">
        <v>147</v>
      </c>
      <c r="L164" s="43"/>
      <c r="M164" s="244" t="s">
        <v>1</v>
      </c>
      <c r="N164" s="245" t="s">
        <v>44</v>
      </c>
      <c r="O164" s="93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8" t="s">
        <v>148</v>
      </c>
      <c r="AT164" s="248" t="s">
        <v>143</v>
      </c>
      <c r="AU164" s="248" t="s">
        <v>95</v>
      </c>
      <c r="AY164" s="17" t="s">
        <v>141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7" t="s">
        <v>84</v>
      </c>
      <c r="BK164" s="140">
        <f>ROUND(I164*H164,2)</f>
        <v>0</v>
      </c>
      <c r="BL164" s="17" t="s">
        <v>148</v>
      </c>
      <c r="BM164" s="248" t="s">
        <v>201</v>
      </c>
    </row>
    <row r="165" spans="1:65" s="2" customFormat="1" ht="33" customHeight="1">
      <c r="A165" s="40"/>
      <c r="B165" s="41"/>
      <c r="C165" s="237" t="s">
        <v>202</v>
      </c>
      <c r="D165" s="237" t="s">
        <v>143</v>
      </c>
      <c r="E165" s="238" t="s">
        <v>203</v>
      </c>
      <c r="F165" s="239" t="s">
        <v>204</v>
      </c>
      <c r="G165" s="240" t="s">
        <v>153</v>
      </c>
      <c r="H165" s="241">
        <v>11.563</v>
      </c>
      <c r="I165" s="242"/>
      <c r="J165" s="243">
        <f>ROUND(I165*H165,2)</f>
        <v>0</v>
      </c>
      <c r="K165" s="239" t="s">
        <v>147</v>
      </c>
      <c r="L165" s="43"/>
      <c r="M165" s="244" t="s">
        <v>1</v>
      </c>
      <c r="N165" s="245" t="s">
        <v>44</v>
      </c>
      <c r="O165" s="93"/>
      <c r="P165" s="246">
        <f>O165*H165</f>
        <v>0</v>
      </c>
      <c r="Q165" s="246">
        <v>0.00031</v>
      </c>
      <c r="R165" s="246">
        <f>Q165*H165</f>
        <v>0.0035845300000000003</v>
      </c>
      <c r="S165" s="246">
        <v>0</v>
      </c>
      <c r="T165" s="24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8" t="s">
        <v>148</v>
      </c>
      <c r="AT165" s="248" t="s">
        <v>143</v>
      </c>
      <c r="AU165" s="248" t="s">
        <v>95</v>
      </c>
      <c r="AY165" s="17" t="s">
        <v>141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84</v>
      </c>
      <c r="BK165" s="140">
        <f>ROUND(I165*H165,2)</f>
        <v>0</v>
      </c>
      <c r="BL165" s="17" t="s">
        <v>148</v>
      </c>
      <c r="BM165" s="248" t="s">
        <v>205</v>
      </c>
    </row>
    <row r="166" spans="1:51" s="13" customFormat="1" ht="12">
      <c r="A166" s="13"/>
      <c r="B166" s="249"/>
      <c r="C166" s="250"/>
      <c r="D166" s="251" t="s">
        <v>155</v>
      </c>
      <c r="E166" s="252" t="s">
        <v>1</v>
      </c>
      <c r="F166" s="253" t="s">
        <v>206</v>
      </c>
      <c r="G166" s="250"/>
      <c r="H166" s="254">
        <v>11.563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155</v>
      </c>
      <c r="AU166" s="260" t="s">
        <v>95</v>
      </c>
      <c r="AV166" s="13" t="s">
        <v>95</v>
      </c>
      <c r="AW166" s="13" t="s">
        <v>33</v>
      </c>
      <c r="AX166" s="13" t="s">
        <v>79</v>
      </c>
      <c r="AY166" s="260" t="s">
        <v>141</v>
      </c>
    </row>
    <row r="167" spans="1:51" s="14" customFormat="1" ht="12">
      <c r="A167" s="14"/>
      <c r="B167" s="261"/>
      <c r="C167" s="262"/>
      <c r="D167" s="251" t="s">
        <v>155</v>
      </c>
      <c r="E167" s="263" t="s">
        <v>1</v>
      </c>
      <c r="F167" s="264" t="s">
        <v>157</v>
      </c>
      <c r="G167" s="262"/>
      <c r="H167" s="265">
        <v>11.563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155</v>
      </c>
      <c r="AU167" s="271" t="s">
        <v>95</v>
      </c>
      <c r="AV167" s="14" t="s">
        <v>148</v>
      </c>
      <c r="AW167" s="14" t="s">
        <v>33</v>
      </c>
      <c r="AX167" s="14" t="s">
        <v>84</v>
      </c>
      <c r="AY167" s="271" t="s">
        <v>141</v>
      </c>
    </row>
    <row r="168" spans="1:65" s="2" customFormat="1" ht="24.15" customHeight="1">
      <c r="A168" s="40"/>
      <c r="B168" s="41"/>
      <c r="C168" s="282" t="s">
        <v>207</v>
      </c>
      <c r="D168" s="282" t="s">
        <v>190</v>
      </c>
      <c r="E168" s="283" t="s">
        <v>208</v>
      </c>
      <c r="F168" s="284" t="s">
        <v>209</v>
      </c>
      <c r="G168" s="285" t="s">
        <v>153</v>
      </c>
      <c r="H168" s="286">
        <v>13.696</v>
      </c>
      <c r="I168" s="287"/>
      <c r="J168" s="288">
        <f>ROUND(I168*H168,2)</f>
        <v>0</v>
      </c>
      <c r="K168" s="284" t="s">
        <v>147</v>
      </c>
      <c r="L168" s="289"/>
      <c r="M168" s="290" t="s">
        <v>1</v>
      </c>
      <c r="N168" s="291" t="s">
        <v>44</v>
      </c>
      <c r="O168" s="93"/>
      <c r="P168" s="246">
        <f>O168*H168</f>
        <v>0</v>
      </c>
      <c r="Q168" s="246">
        <v>0.0002</v>
      </c>
      <c r="R168" s="246">
        <f>Q168*H168</f>
        <v>0.0027392000000000002</v>
      </c>
      <c r="S168" s="246">
        <v>0</v>
      </c>
      <c r="T168" s="24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8" t="s">
        <v>194</v>
      </c>
      <c r="AT168" s="248" t="s">
        <v>190</v>
      </c>
      <c r="AU168" s="248" t="s">
        <v>95</v>
      </c>
      <c r="AY168" s="17" t="s">
        <v>141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84</v>
      </c>
      <c r="BK168" s="140">
        <f>ROUND(I168*H168,2)</f>
        <v>0</v>
      </c>
      <c r="BL168" s="17" t="s">
        <v>148</v>
      </c>
      <c r="BM168" s="248" t="s">
        <v>210</v>
      </c>
    </row>
    <row r="169" spans="1:51" s="13" customFormat="1" ht="12">
      <c r="A169" s="13"/>
      <c r="B169" s="249"/>
      <c r="C169" s="250"/>
      <c r="D169" s="251" t="s">
        <v>155</v>
      </c>
      <c r="E169" s="250"/>
      <c r="F169" s="253" t="s">
        <v>211</v>
      </c>
      <c r="G169" s="250"/>
      <c r="H169" s="254">
        <v>13.696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155</v>
      </c>
      <c r="AU169" s="260" t="s">
        <v>95</v>
      </c>
      <c r="AV169" s="13" t="s">
        <v>95</v>
      </c>
      <c r="AW169" s="13" t="s">
        <v>4</v>
      </c>
      <c r="AX169" s="13" t="s">
        <v>84</v>
      </c>
      <c r="AY169" s="260" t="s">
        <v>141</v>
      </c>
    </row>
    <row r="170" spans="1:65" s="2" customFormat="1" ht="24.15" customHeight="1">
      <c r="A170" s="40"/>
      <c r="B170" s="41"/>
      <c r="C170" s="237" t="s">
        <v>148</v>
      </c>
      <c r="D170" s="237" t="s">
        <v>143</v>
      </c>
      <c r="E170" s="238" t="s">
        <v>212</v>
      </c>
      <c r="F170" s="239" t="s">
        <v>213</v>
      </c>
      <c r="G170" s="240" t="s">
        <v>161</v>
      </c>
      <c r="H170" s="241">
        <v>0.075</v>
      </c>
      <c r="I170" s="242"/>
      <c r="J170" s="243">
        <f>ROUND(I170*H170,2)</f>
        <v>0</v>
      </c>
      <c r="K170" s="239" t="s">
        <v>147</v>
      </c>
      <c r="L170" s="43"/>
      <c r="M170" s="244" t="s">
        <v>1</v>
      </c>
      <c r="N170" s="245" t="s">
        <v>44</v>
      </c>
      <c r="O170" s="93"/>
      <c r="P170" s="246">
        <f>O170*H170</f>
        <v>0</v>
      </c>
      <c r="Q170" s="246">
        <v>2.16</v>
      </c>
      <c r="R170" s="246">
        <f>Q170*H170</f>
        <v>0.162</v>
      </c>
      <c r="S170" s="246">
        <v>0</v>
      </c>
      <c r="T170" s="24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8" t="s">
        <v>148</v>
      </c>
      <c r="AT170" s="248" t="s">
        <v>143</v>
      </c>
      <c r="AU170" s="248" t="s">
        <v>95</v>
      </c>
      <c r="AY170" s="17" t="s">
        <v>141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84</v>
      </c>
      <c r="BK170" s="140">
        <f>ROUND(I170*H170,2)</f>
        <v>0</v>
      </c>
      <c r="BL170" s="17" t="s">
        <v>148</v>
      </c>
      <c r="BM170" s="248" t="s">
        <v>214</v>
      </c>
    </row>
    <row r="171" spans="1:51" s="13" customFormat="1" ht="12">
      <c r="A171" s="13"/>
      <c r="B171" s="249"/>
      <c r="C171" s="250"/>
      <c r="D171" s="251" t="s">
        <v>155</v>
      </c>
      <c r="E171" s="252" t="s">
        <v>1</v>
      </c>
      <c r="F171" s="253" t="s">
        <v>215</v>
      </c>
      <c r="G171" s="250"/>
      <c r="H171" s="254">
        <v>0.075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155</v>
      </c>
      <c r="AU171" s="260" t="s">
        <v>95</v>
      </c>
      <c r="AV171" s="13" t="s">
        <v>95</v>
      </c>
      <c r="AW171" s="13" t="s">
        <v>33</v>
      </c>
      <c r="AX171" s="13" t="s">
        <v>79</v>
      </c>
      <c r="AY171" s="260" t="s">
        <v>141</v>
      </c>
    </row>
    <row r="172" spans="1:51" s="14" customFormat="1" ht="12">
      <c r="A172" s="14"/>
      <c r="B172" s="261"/>
      <c r="C172" s="262"/>
      <c r="D172" s="251" t="s">
        <v>155</v>
      </c>
      <c r="E172" s="263" t="s">
        <v>1</v>
      </c>
      <c r="F172" s="264" t="s">
        <v>157</v>
      </c>
      <c r="G172" s="262"/>
      <c r="H172" s="265">
        <v>0.075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155</v>
      </c>
      <c r="AU172" s="271" t="s">
        <v>95</v>
      </c>
      <c r="AV172" s="14" t="s">
        <v>148</v>
      </c>
      <c r="AW172" s="14" t="s">
        <v>33</v>
      </c>
      <c r="AX172" s="14" t="s">
        <v>84</v>
      </c>
      <c r="AY172" s="271" t="s">
        <v>141</v>
      </c>
    </row>
    <row r="173" spans="1:65" s="2" customFormat="1" ht="33" customHeight="1">
      <c r="A173" s="40"/>
      <c r="B173" s="41"/>
      <c r="C173" s="237" t="s">
        <v>216</v>
      </c>
      <c r="D173" s="237" t="s">
        <v>143</v>
      </c>
      <c r="E173" s="238" t="s">
        <v>217</v>
      </c>
      <c r="F173" s="239" t="s">
        <v>218</v>
      </c>
      <c r="G173" s="240" t="s">
        <v>153</v>
      </c>
      <c r="H173" s="241">
        <v>0.45</v>
      </c>
      <c r="I173" s="242"/>
      <c r="J173" s="243">
        <f>ROUND(I173*H173,2)</f>
        <v>0</v>
      </c>
      <c r="K173" s="239" t="s">
        <v>147</v>
      </c>
      <c r="L173" s="43"/>
      <c r="M173" s="244" t="s">
        <v>1</v>
      </c>
      <c r="N173" s="245" t="s">
        <v>44</v>
      </c>
      <c r="O173" s="93"/>
      <c r="P173" s="246">
        <f>O173*H173</f>
        <v>0</v>
      </c>
      <c r="Q173" s="246">
        <v>0.69347</v>
      </c>
      <c r="R173" s="246">
        <f>Q173*H173</f>
        <v>0.31206150000000005</v>
      </c>
      <c r="S173" s="246">
        <v>0</v>
      </c>
      <c r="T173" s="24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8" t="s">
        <v>148</v>
      </c>
      <c r="AT173" s="248" t="s">
        <v>143</v>
      </c>
      <c r="AU173" s="248" t="s">
        <v>95</v>
      </c>
      <c r="AY173" s="17" t="s">
        <v>141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84</v>
      </c>
      <c r="BK173" s="140">
        <f>ROUND(I173*H173,2)</f>
        <v>0</v>
      </c>
      <c r="BL173" s="17" t="s">
        <v>148</v>
      </c>
      <c r="BM173" s="248" t="s">
        <v>219</v>
      </c>
    </row>
    <row r="174" spans="1:51" s="13" customFormat="1" ht="12">
      <c r="A174" s="13"/>
      <c r="B174" s="249"/>
      <c r="C174" s="250"/>
      <c r="D174" s="251" t="s">
        <v>155</v>
      </c>
      <c r="E174" s="252" t="s">
        <v>1</v>
      </c>
      <c r="F174" s="253" t="s">
        <v>220</v>
      </c>
      <c r="G174" s="250"/>
      <c r="H174" s="254">
        <v>0.45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155</v>
      </c>
      <c r="AU174" s="260" t="s">
        <v>95</v>
      </c>
      <c r="AV174" s="13" t="s">
        <v>95</v>
      </c>
      <c r="AW174" s="13" t="s">
        <v>33</v>
      </c>
      <c r="AX174" s="13" t="s">
        <v>79</v>
      </c>
      <c r="AY174" s="260" t="s">
        <v>141</v>
      </c>
    </row>
    <row r="175" spans="1:51" s="14" customFormat="1" ht="12">
      <c r="A175" s="14"/>
      <c r="B175" s="261"/>
      <c r="C175" s="262"/>
      <c r="D175" s="251" t="s">
        <v>155</v>
      </c>
      <c r="E175" s="263" t="s">
        <v>1</v>
      </c>
      <c r="F175" s="264" t="s">
        <v>157</v>
      </c>
      <c r="G175" s="262"/>
      <c r="H175" s="265">
        <v>0.45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155</v>
      </c>
      <c r="AU175" s="271" t="s">
        <v>95</v>
      </c>
      <c r="AV175" s="14" t="s">
        <v>148</v>
      </c>
      <c r="AW175" s="14" t="s">
        <v>33</v>
      </c>
      <c r="AX175" s="14" t="s">
        <v>84</v>
      </c>
      <c r="AY175" s="271" t="s">
        <v>141</v>
      </c>
    </row>
    <row r="176" spans="1:65" s="2" customFormat="1" ht="16.5" customHeight="1">
      <c r="A176" s="40"/>
      <c r="B176" s="41"/>
      <c r="C176" s="237" t="s">
        <v>221</v>
      </c>
      <c r="D176" s="237" t="s">
        <v>143</v>
      </c>
      <c r="E176" s="238" t="s">
        <v>222</v>
      </c>
      <c r="F176" s="239" t="s">
        <v>223</v>
      </c>
      <c r="G176" s="240" t="s">
        <v>224</v>
      </c>
      <c r="H176" s="241">
        <v>1</v>
      </c>
      <c r="I176" s="242"/>
      <c r="J176" s="243">
        <f>ROUND(I176*H176,2)</f>
        <v>0</v>
      </c>
      <c r="K176" s="239" t="s">
        <v>1</v>
      </c>
      <c r="L176" s="43"/>
      <c r="M176" s="244" t="s">
        <v>1</v>
      </c>
      <c r="N176" s="245" t="s">
        <v>44</v>
      </c>
      <c r="O176" s="93"/>
      <c r="P176" s="246">
        <f>O176*H176</f>
        <v>0</v>
      </c>
      <c r="Q176" s="246">
        <v>0.00018</v>
      </c>
      <c r="R176" s="246">
        <f>Q176*H176</f>
        <v>0.00018</v>
      </c>
      <c r="S176" s="246">
        <v>0</v>
      </c>
      <c r="T176" s="24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8" t="s">
        <v>148</v>
      </c>
      <c r="AT176" s="248" t="s">
        <v>143</v>
      </c>
      <c r="AU176" s="248" t="s">
        <v>95</v>
      </c>
      <c r="AY176" s="17" t="s">
        <v>141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84</v>
      </c>
      <c r="BK176" s="140">
        <f>ROUND(I176*H176,2)</f>
        <v>0</v>
      </c>
      <c r="BL176" s="17" t="s">
        <v>148</v>
      </c>
      <c r="BM176" s="248" t="s">
        <v>225</v>
      </c>
    </row>
    <row r="177" spans="1:63" s="12" customFormat="1" ht="22.8" customHeight="1">
      <c r="A177" s="12"/>
      <c r="B177" s="221"/>
      <c r="C177" s="222"/>
      <c r="D177" s="223" t="s">
        <v>78</v>
      </c>
      <c r="E177" s="235" t="s">
        <v>148</v>
      </c>
      <c r="F177" s="235" t="s">
        <v>226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P178</f>
        <v>0</v>
      </c>
      <c r="Q177" s="229"/>
      <c r="R177" s="230">
        <f>R178</f>
        <v>0</v>
      </c>
      <c r="S177" s="229"/>
      <c r="T177" s="231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2" t="s">
        <v>84</v>
      </c>
      <c r="AT177" s="233" t="s">
        <v>78</v>
      </c>
      <c r="AU177" s="233" t="s">
        <v>84</v>
      </c>
      <c r="AY177" s="232" t="s">
        <v>141</v>
      </c>
      <c r="BK177" s="234">
        <f>BK178</f>
        <v>0</v>
      </c>
    </row>
    <row r="178" spans="1:65" s="2" customFormat="1" ht="21.75" customHeight="1">
      <c r="A178" s="40"/>
      <c r="B178" s="41"/>
      <c r="C178" s="237" t="s">
        <v>227</v>
      </c>
      <c r="D178" s="237" t="s">
        <v>143</v>
      </c>
      <c r="E178" s="238" t="s">
        <v>228</v>
      </c>
      <c r="F178" s="239" t="s">
        <v>229</v>
      </c>
      <c r="G178" s="240" t="s">
        <v>224</v>
      </c>
      <c r="H178" s="241">
        <v>1</v>
      </c>
      <c r="I178" s="242"/>
      <c r="J178" s="243">
        <f>ROUND(I178*H178,2)</f>
        <v>0</v>
      </c>
      <c r="K178" s="239" t="s">
        <v>1</v>
      </c>
      <c r="L178" s="43"/>
      <c r="M178" s="244" t="s">
        <v>1</v>
      </c>
      <c r="N178" s="245" t="s">
        <v>44</v>
      </c>
      <c r="O178" s="93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8" t="s">
        <v>148</v>
      </c>
      <c r="AT178" s="248" t="s">
        <v>143</v>
      </c>
      <c r="AU178" s="248" t="s">
        <v>95</v>
      </c>
      <c r="AY178" s="17" t="s">
        <v>141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84</v>
      </c>
      <c r="BK178" s="140">
        <f>ROUND(I178*H178,2)</f>
        <v>0</v>
      </c>
      <c r="BL178" s="17" t="s">
        <v>148</v>
      </c>
      <c r="BM178" s="248" t="s">
        <v>230</v>
      </c>
    </row>
    <row r="179" spans="1:63" s="12" customFormat="1" ht="22.8" customHeight="1">
      <c r="A179" s="12"/>
      <c r="B179" s="221"/>
      <c r="C179" s="222"/>
      <c r="D179" s="223" t="s">
        <v>78</v>
      </c>
      <c r="E179" s="235" t="s">
        <v>216</v>
      </c>
      <c r="F179" s="235" t="s">
        <v>231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SUM(P180:P188)</f>
        <v>0</v>
      </c>
      <c r="Q179" s="229"/>
      <c r="R179" s="230">
        <f>SUM(R180:R188)</f>
        <v>4.149714</v>
      </c>
      <c r="S179" s="229"/>
      <c r="T179" s="231">
        <f>SUM(T180:T188)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2" t="s">
        <v>84</v>
      </c>
      <c r="AT179" s="233" t="s">
        <v>78</v>
      </c>
      <c r="AU179" s="233" t="s">
        <v>84</v>
      </c>
      <c r="AY179" s="232" t="s">
        <v>141</v>
      </c>
      <c r="BK179" s="234">
        <f>SUM(BK180:BK188)</f>
        <v>0</v>
      </c>
    </row>
    <row r="180" spans="1:65" s="2" customFormat="1" ht="24.15" customHeight="1">
      <c r="A180" s="40"/>
      <c r="B180" s="41"/>
      <c r="C180" s="237" t="s">
        <v>232</v>
      </c>
      <c r="D180" s="237" t="s">
        <v>143</v>
      </c>
      <c r="E180" s="238" t="s">
        <v>233</v>
      </c>
      <c r="F180" s="239" t="s">
        <v>234</v>
      </c>
      <c r="G180" s="240" t="s">
        <v>153</v>
      </c>
      <c r="H180" s="241">
        <v>20</v>
      </c>
      <c r="I180" s="242"/>
      <c r="J180" s="243">
        <f>ROUND(I180*H180,2)</f>
        <v>0</v>
      </c>
      <c r="K180" s="239" t="s">
        <v>147</v>
      </c>
      <c r="L180" s="43"/>
      <c r="M180" s="244" t="s">
        <v>1</v>
      </c>
      <c r="N180" s="245" t="s">
        <v>44</v>
      </c>
      <c r="O180" s="93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8" t="s">
        <v>148</v>
      </c>
      <c r="AT180" s="248" t="s">
        <v>143</v>
      </c>
      <c r="AU180" s="248" t="s">
        <v>95</v>
      </c>
      <c r="AY180" s="17" t="s">
        <v>141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7" t="s">
        <v>84</v>
      </c>
      <c r="BK180" s="140">
        <f>ROUND(I180*H180,2)</f>
        <v>0</v>
      </c>
      <c r="BL180" s="17" t="s">
        <v>148</v>
      </c>
      <c r="BM180" s="248" t="s">
        <v>235</v>
      </c>
    </row>
    <row r="181" spans="1:51" s="13" customFormat="1" ht="12">
      <c r="A181" s="13"/>
      <c r="B181" s="249"/>
      <c r="C181" s="250"/>
      <c r="D181" s="251" t="s">
        <v>155</v>
      </c>
      <c r="E181" s="252" t="s">
        <v>1</v>
      </c>
      <c r="F181" s="253" t="s">
        <v>236</v>
      </c>
      <c r="G181" s="250"/>
      <c r="H181" s="254">
        <v>20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155</v>
      </c>
      <c r="AU181" s="260" t="s">
        <v>95</v>
      </c>
      <c r="AV181" s="13" t="s">
        <v>95</v>
      </c>
      <c r="AW181" s="13" t="s">
        <v>33</v>
      </c>
      <c r="AX181" s="13" t="s">
        <v>79</v>
      </c>
      <c r="AY181" s="260" t="s">
        <v>141</v>
      </c>
    </row>
    <row r="182" spans="1:51" s="14" customFormat="1" ht="12">
      <c r="A182" s="14"/>
      <c r="B182" s="261"/>
      <c r="C182" s="262"/>
      <c r="D182" s="251" t="s">
        <v>155</v>
      </c>
      <c r="E182" s="263" t="s">
        <v>1</v>
      </c>
      <c r="F182" s="264" t="s">
        <v>157</v>
      </c>
      <c r="G182" s="262"/>
      <c r="H182" s="265">
        <v>20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155</v>
      </c>
      <c r="AU182" s="271" t="s">
        <v>95</v>
      </c>
      <c r="AV182" s="14" t="s">
        <v>148</v>
      </c>
      <c r="AW182" s="14" t="s">
        <v>33</v>
      </c>
      <c r="AX182" s="14" t="s">
        <v>84</v>
      </c>
      <c r="AY182" s="271" t="s">
        <v>141</v>
      </c>
    </row>
    <row r="183" spans="1:65" s="2" customFormat="1" ht="24.15" customHeight="1">
      <c r="A183" s="40"/>
      <c r="B183" s="41"/>
      <c r="C183" s="237" t="s">
        <v>237</v>
      </c>
      <c r="D183" s="237" t="s">
        <v>143</v>
      </c>
      <c r="E183" s="238" t="s">
        <v>238</v>
      </c>
      <c r="F183" s="239" t="s">
        <v>239</v>
      </c>
      <c r="G183" s="240" t="s">
        <v>153</v>
      </c>
      <c r="H183" s="241">
        <v>20</v>
      </c>
      <c r="I183" s="242"/>
      <c r="J183" s="243">
        <f>ROUND(I183*H183,2)</f>
        <v>0</v>
      </c>
      <c r="K183" s="239" t="s">
        <v>147</v>
      </c>
      <c r="L183" s="43"/>
      <c r="M183" s="244" t="s">
        <v>1</v>
      </c>
      <c r="N183" s="245" t="s">
        <v>44</v>
      </c>
      <c r="O183" s="93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8" t="s">
        <v>148</v>
      </c>
      <c r="AT183" s="248" t="s">
        <v>143</v>
      </c>
      <c r="AU183" s="248" t="s">
        <v>95</v>
      </c>
      <c r="AY183" s="17" t="s">
        <v>141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7" t="s">
        <v>84</v>
      </c>
      <c r="BK183" s="140">
        <f>ROUND(I183*H183,2)</f>
        <v>0</v>
      </c>
      <c r="BL183" s="17" t="s">
        <v>148</v>
      </c>
      <c r="BM183" s="248" t="s">
        <v>240</v>
      </c>
    </row>
    <row r="184" spans="1:65" s="2" customFormat="1" ht="24.15" customHeight="1">
      <c r="A184" s="40"/>
      <c r="B184" s="41"/>
      <c r="C184" s="237" t="s">
        <v>241</v>
      </c>
      <c r="D184" s="237" t="s">
        <v>143</v>
      </c>
      <c r="E184" s="238" t="s">
        <v>242</v>
      </c>
      <c r="F184" s="239" t="s">
        <v>243</v>
      </c>
      <c r="G184" s="240" t="s">
        <v>153</v>
      </c>
      <c r="H184" s="241">
        <v>18.72</v>
      </c>
      <c r="I184" s="242"/>
      <c r="J184" s="243">
        <f>ROUND(I184*H184,2)</f>
        <v>0</v>
      </c>
      <c r="K184" s="239" t="s">
        <v>147</v>
      </c>
      <c r="L184" s="43"/>
      <c r="M184" s="244" t="s">
        <v>1</v>
      </c>
      <c r="N184" s="245" t="s">
        <v>44</v>
      </c>
      <c r="O184" s="93"/>
      <c r="P184" s="246">
        <f>O184*H184</f>
        <v>0</v>
      </c>
      <c r="Q184" s="246">
        <v>0.0888</v>
      </c>
      <c r="R184" s="246">
        <f>Q184*H184</f>
        <v>1.662336</v>
      </c>
      <c r="S184" s="246">
        <v>0</v>
      </c>
      <c r="T184" s="24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8" t="s">
        <v>148</v>
      </c>
      <c r="AT184" s="248" t="s">
        <v>143</v>
      </c>
      <c r="AU184" s="248" t="s">
        <v>95</v>
      </c>
      <c r="AY184" s="17" t="s">
        <v>141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7" t="s">
        <v>84</v>
      </c>
      <c r="BK184" s="140">
        <f>ROUND(I184*H184,2)</f>
        <v>0</v>
      </c>
      <c r="BL184" s="17" t="s">
        <v>148</v>
      </c>
      <c r="BM184" s="248" t="s">
        <v>244</v>
      </c>
    </row>
    <row r="185" spans="1:51" s="13" customFormat="1" ht="12">
      <c r="A185" s="13"/>
      <c r="B185" s="249"/>
      <c r="C185" s="250"/>
      <c r="D185" s="251" t="s">
        <v>155</v>
      </c>
      <c r="E185" s="252" t="s">
        <v>1</v>
      </c>
      <c r="F185" s="253" t="s">
        <v>245</v>
      </c>
      <c r="G185" s="250"/>
      <c r="H185" s="254">
        <v>18.72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155</v>
      </c>
      <c r="AU185" s="260" t="s">
        <v>95</v>
      </c>
      <c r="AV185" s="13" t="s">
        <v>95</v>
      </c>
      <c r="AW185" s="13" t="s">
        <v>33</v>
      </c>
      <c r="AX185" s="13" t="s">
        <v>79</v>
      </c>
      <c r="AY185" s="260" t="s">
        <v>141</v>
      </c>
    </row>
    <row r="186" spans="1:51" s="14" customFormat="1" ht="12">
      <c r="A186" s="14"/>
      <c r="B186" s="261"/>
      <c r="C186" s="262"/>
      <c r="D186" s="251" t="s">
        <v>155</v>
      </c>
      <c r="E186" s="263" t="s">
        <v>1</v>
      </c>
      <c r="F186" s="264" t="s">
        <v>157</v>
      </c>
      <c r="G186" s="262"/>
      <c r="H186" s="265">
        <v>18.72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155</v>
      </c>
      <c r="AU186" s="271" t="s">
        <v>95</v>
      </c>
      <c r="AV186" s="14" t="s">
        <v>148</v>
      </c>
      <c r="AW186" s="14" t="s">
        <v>33</v>
      </c>
      <c r="AX186" s="14" t="s">
        <v>84</v>
      </c>
      <c r="AY186" s="271" t="s">
        <v>141</v>
      </c>
    </row>
    <row r="187" spans="1:65" s="2" customFormat="1" ht="24.15" customHeight="1">
      <c r="A187" s="40"/>
      <c r="B187" s="41"/>
      <c r="C187" s="282" t="s">
        <v>246</v>
      </c>
      <c r="D187" s="282" t="s">
        <v>190</v>
      </c>
      <c r="E187" s="283" t="s">
        <v>247</v>
      </c>
      <c r="F187" s="284" t="s">
        <v>248</v>
      </c>
      <c r="G187" s="285" t="s">
        <v>153</v>
      </c>
      <c r="H187" s="286">
        <v>19.282</v>
      </c>
      <c r="I187" s="287"/>
      <c r="J187" s="288">
        <f>ROUND(I187*H187,2)</f>
        <v>0</v>
      </c>
      <c r="K187" s="284" t="s">
        <v>147</v>
      </c>
      <c r="L187" s="289"/>
      <c r="M187" s="290" t="s">
        <v>1</v>
      </c>
      <c r="N187" s="291" t="s">
        <v>44</v>
      </c>
      <c r="O187" s="93"/>
      <c r="P187" s="246">
        <f>O187*H187</f>
        <v>0</v>
      </c>
      <c r="Q187" s="246">
        <v>0.129</v>
      </c>
      <c r="R187" s="246">
        <f>Q187*H187</f>
        <v>2.487378</v>
      </c>
      <c r="S187" s="246">
        <v>0</v>
      </c>
      <c r="T187" s="24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8" t="s">
        <v>194</v>
      </c>
      <c r="AT187" s="248" t="s">
        <v>190</v>
      </c>
      <c r="AU187" s="248" t="s">
        <v>95</v>
      </c>
      <c r="AY187" s="17" t="s">
        <v>141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84</v>
      </c>
      <c r="BK187" s="140">
        <f>ROUND(I187*H187,2)</f>
        <v>0</v>
      </c>
      <c r="BL187" s="17" t="s">
        <v>148</v>
      </c>
      <c r="BM187" s="248" t="s">
        <v>249</v>
      </c>
    </row>
    <row r="188" spans="1:51" s="13" customFormat="1" ht="12">
      <c r="A188" s="13"/>
      <c r="B188" s="249"/>
      <c r="C188" s="250"/>
      <c r="D188" s="251" t="s">
        <v>155</v>
      </c>
      <c r="E188" s="250"/>
      <c r="F188" s="253" t="s">
        <v>250</v>
      </c>
      <c r="G188" s="250"/>
      <c r="H188" s="254">
        <v>19.282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155</v>
      </c>
      <c r="AU188" s="260" t="s">
        <v>95</v>
      </c>
      <c r="AV188" s="13" t="s">
        <v>95</v>
      </c>
      <c r="AW188" s="13" t="s">
        <v>4</v>
      </c>
      <c r="AX188" s="13" t="s">
        <v>84</v>
      </c>
      <c r="AY188" s="260" t="s">
        <v>141</v>
      </c>
    </row>
    <row r="189" spans="1:63" s="12" customFormat="1" ht="22.8" customHeight="1">
      <c r="A189" s="12"/>
      <c r="B189" s="221"/>
      <c r="C189" s="222"/>
      <c r="D189" s="223" t="s">
        <v>78</v>
      </c>
      <c r="E189" s="235" t="s">
        <v>194</v>
      </c>
      <c r="F189" s="235" t="s">
        <v>251</v>
      </c>
      <c r="G189" s="222"/>
      <c r="H189" s="222"/>
      <c r="I189" s="225"/>
      <c r="J189" s="236">
        <f>BK189</f>
        <v>0</v>
      </c>
      <c r="K189" s="222"/>
      <c r="L189" s="227"/>
      <c r="M189" s="228"/>
      <c r="N189" s="229"/>
      <c r="O189" s="229"/>
      <c r="P189" s="230">
        <f>SUM(P190:P192)</f>
        <v>0</v>
      </c>
      <c r="Q189" s="229"/>
      <c r="R189" s="230">
        <f>SUM(R190:R192)</f>
        <v>0.0086775</v>
      </c>
      <c r="S189" s="229"/>
      <c r="T189" s="231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2" t="s">
        <v>84</v>
      </c>
      <c r="AT189" s="233" t="s">
        <v>78</v>
      </c>
      <c r="AU189" s="233" t="s">
        <v>84</v>
      </c>
      <c r="AY189" s="232" t="s">
        <v>141</v>
      </c>
      <c r="BK189" s="234">
        <f>SUM(BK190:BK192)</f>
        <v>0</v>
      </c>
    </row>
    <row r="190" spans="1:65" s="2" customFormat="1" ht="24.15" customHeight="1">
      <c r="A190" s="40"/>
      <c r="B190" s="41"/>
      <c r="C190" s="237" t="s">
        <v>252</v>
      </c>
      <c r="D190" s="237" t="s">
        <v>143</v>
      </c>
      <c r="E190" s="238" t="s">
        <v>253</v>
      </c>
      <c r="F190" s="239" t="s">
        <v>254</v>
      </c>
      <c r="G190" s="240" t="s">
        <v>146</v>
      </c>
      <c r="H190" s="241">
        <v>5</v>
      </c>
      <c r="I190" s="242"/>
      <c r="J190" s="243">
        <f>ROUND(I190*H190,2)</f>
        <v>0</v>
      </c>
      <c r="K190" s="239" t="s">
        <v>147</v>
      </c>
      <c r="L190" s="43"/>
      <c r="M190" s="244" t="s">
        <v>1</v>
      </c>
      <c r="N190" s="245" t="s">
        <v>44</v>
      </c>
      <c r="O190" s="93"/>
      <c r="P190" s="246">
        <f>O190*H190</f>
        <v>0</v>
      </c>
      <c r="Q190" s="246">
        <v>1E-05</v>
      </c>
      <c r="R190" s="246">
        <f>Q190*H190</f>
        <v>5E-05</v>
      </c>
      <c r="S190" s="246">
        <v>0</v>
      </c>
      <c r="T190" s="24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8" t="s">
        <v>148</v>
      </c>
      <c r="AT190" s="248" t="s">
        <v>143</v>
      </c>
      <c r="AU190" s="248" t="s">
        <v>95</v>
      </c>
      <c r="AY190" s="17" t="s">
        <v>141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7" t="s">
        <v>84</v>
      </c>
      <c r="BK190" s="140">
        <f>ROUND(I190*H190,2)</f>
        <v>0</v>
      </c>
      <c r="BL190" s="17" t="s">
        <v>148</v>
      </c>
      <c r="BM190" s="248" t="s">
        <v>255</v>
      </c>
    </row>
    <row r="191" spans="1:65" s="2" customFormat="1" ht="24.15" customHeight="1">
      <c r="A191" s="40"/>
      <c r="B191" s="41"/>
      <c r="C191" s="282" t="s">
        <v>256</v>
      </c>
      <c r="D191" s="282" t="s">
        <v>190</v>
      </c>
      <c r="E191" s="283" t="s">
        <v>257</v>
      </c>
      <c r="F191" s="284" t="s">
        <v>258</v>
      </c>
      <c r="G191" s="285" t="s">
        <v>146</v>
      </c>
      <c r="H191" s="286">
        <v>5.075</v>
      </c>
      <c r="I191" s="287"/>
      <c r="J191" s="288">
        <f>ROUND(I191*H191,2)</f>
        <v>0</v>
      </c>
      <c r="K191" s="284" t="s">
        <v>147</v>
      </c>
      <c r="L191" s="289"/>
      <c r="M191" s="290" t="s">
        <v>1</v>
      </c>
      <c r="N191" s="291" t="s">
        <v>44</v>
      </c>
      <c r="O191" s="93"/>
      <c r="P191" s="246">
        <f>O191*H191</f>
        <v>0</v>
      </c>
      <c r="Q191" s="246">
        <v>0.0017</v>
      </c>
      <c r="R191" s="246">
        <f>Q191*H191</f>
        <v>0.0086275</v>
      </c>
      <c r="S191" s="246">
        <v>0</v>
      </c>
      <c r="T191" s="24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8" t="s">
        <v>194</v>
      </c>
      <c r="AT191" s="248" t="s">
        <v>190</v>
      </c>
      <c r="AU191" s="248" t="s">
        <v>95</v>
      </c>
      <c r="AY191" s="17" t="s">
        <v>141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7" t="s">
        <v>84</v>
      </c>
      <c r="BK191" s="140">
        <f>ROUND(I191*H191,2)</f>
        <v>0</v>
      </c>
      <c r="BL191" s="17" t="s">
        <v>148</v>
      </c>
      <c r="BM191" s="248" t="s">
        <v>259</v>
      </c>
    </row>
    <row r="192" spans="1:51" s="13" customFormat="1" ht="12">
      <c r="A192" s="13"/>
      <c r="B192" s="249"/>
      <c r="C192" s="250"/>
      <c r="D192" s="251" t="s">
        <v>155</v>
      </c>
      <c r="E192" s="250"/>
      <c r="F192" s="253" t="s">
        <v>260</v>
      </c>
      <c r="G192" s="250"/>
      <c r="H192" s="254">
        <v>5.075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155</v>
      </c>
      <c r="AU192" s="260" t="s">
        <v>95</v>
      </c>
      <c r="AV192" s="13" t="s">
        <v>95</v>
      </c>
      <c r="AW192" s="13" t="s">
        <v>4</v>
      </c>
      <c r="AX192" s="13" t="s">
        <v>84</v>
      </c>
      <c r="AY192" s="260" t="s">
        <v>141</v>
      </c>
    </row>
    <row r="193" spans="1:63" s="12" customFormat="1" ht="22.8" customHeight="1">
      <c r="A193" s="12"/>
      <c r="B193" s="221"/>
      <c r="C193" s="222"/>
      <c r="D193" s="223" t="s">
        <v>78</v>
      </c>
      <c r="E193" s="235" t="s">
        <v>261</v>
      </c>
      <c r="F193" s="235" t="s">
        <v>262</v>
      </c>
      <c r="G193" s="222"/>
      <c r="H193" s="222"/>
      <c r="I193" s="225"/>
      <c r="J193" s="236">
        <f>BK193</f>
        <v>0</v>
      </c>
      <c r="K193" s="222"/>
      <c r="L193" s="227"/>
      <c r="M193" s="228"/>
      <c r="N193" s="229"/>
      <c r="O193" s="229"/>
      <c r="P193" s="230">
        <f>SUM(P194:P200)</f>
        <v>0</v>
      </c>
      <c r="Q193" s="229"/>
      <c r="R193" s="230">
        <f>SUM(R194:R200)</f>
        <v>2.662555</v>
      </c>
      <c r="S193" s="229"/>
      <c r="T193" s="231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2" t="s">
        <v>84</v>
      </c>
      <c r="AT193" s="233" t="s">
        <v>78</v>
      </c>
      <c r="AU193" s="233" t="s">
        <v>84</v>
      </c>
      <c r="AY193" s="232" t="s">
        <v>141</v>
      </c>
      <c r="BK193" s="234">
        <f>SUM(BK194:BK200)</f>
        <v>0</v>
      </c>
    </row>
    <row r="194" spans="1:65" s="2" customFormat="1" ht="33" customHeight="1">
      <c r="A194" s="40"/>
      <c r="B194" s="41"/>
      <c r="C194" s="237" t="s">
        <v>263</v>
      </c>
      <c r="D194" s="237" t="s">
        <v>143</v>
      </c>
      <c r="E194" s="238" t="s">
        <v>264</v>
      </c>
      <c r="F194" s="239" t="s">
        <v>265</v>
      </c>
      <c r="G194" s="240" t="s">
        <v>146</v>
      </c>
      <c r="H194" s="241">
        <v>12.9</v>
      </c>
      <c r="I194" s="242"/>
      <c r="J194" s="243">
        <f>ROUND(I194*H194,2)</f>
        <v>0</v>
      </c>
      <c r="K194" s="239" t="s">
        <v>147</v>
      </c>
      <c r="L194" s="43"/>
      <c r="M194" s="244" t="s">
        <v>1</v>
      </c>
      <c r="N194" s="245" t="s">
        <v>44</v>
      </c>
      <c r="O194" s="93"/>
      <c r="P194" s="246">
        <f>O194*H194</f>
        <v>0</v>
      </c>
      <c r="Q194" s="246">
        <v>0.09599</v>
      </c>
      <c r="R194" s="246">
        <f>Q194*H194</f>
        <v>1.2382710000000001</v>
      </c>
      <c r="S194" s="246">
        <v>0</v>
      </c>
      <c r="T194" s="24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8" t="s">
        <v>148</v>
      </c>
      <c r="AT194" s="248" t="s">
        <v>143</v>
      </c>
      <c r="AU194" s="248" t="s">
        <v>95</v>
      </c>
      <c r="AY194" s="17" t="s">
        <v>141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84</v>
      </c>
      <c r="BK194" s="140">
        <f>ROUND(I194*H194,2)</f>
        <v>0</v>
      </c>
      <c r="BL194" s="17" t="s">
        <v>148</v>
      </c>
      <c r="BM194" s="248" t="s">
        <v>266</v>
      </c>
    </row>
    <row r="195" spans="1:51" s="13" customFormat="1" ht="12">
      <c r="A195" s="13"/>
      <c r="B195" s="249"/>
      <c r="C195" s="250"/>
      <c r="D195" s="251" t="s">
        <v>155</v>
      </c>
      <c r="E195" s="252" t="s">
        <v>1</v>
      </c>
      <c r="F195" s="253" t="s">
        <v>267</v>
      </c>
      <c r="G195" s="250"/>
      <c r="H195" s="254">
        <v>12.9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155</v>
      </c>
      <c r="AU195" s="260" t="s">
        <v>95</v>
      </c>
      <c r="AV195" s="13" t="s">
        <v>95</v>
      </c>
      <c r="AW195" s="13" t="s">
        <v>33</v>
      </c>
      <c r="AX195" s="13" t="s">
        <v>79</v>
      </c>
      <c r="AY195" s="260" t="s">
        <v>141</v>
      </c>
    </row>
    <row r="196" spans="1:51" s="14" customFormat="1" ht="12">
      <c r="A196" s="14"/>
      <c r="B196" s="261"/>
      <c r="C196" s="262"/>
      <c r="D196" s="251" t="s">
        <v>155</v>
      </c>
      <c r="E196" s="263" t="s">
        <v>1</v>
      </c>
      <c r="F196" s="264" t="s">
        <v>157</v>
      </c>
      <c r="G196" s="262"/>
      <c r="H196" s="265">
        <v>12.9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155</v>
      </c>
      <c r="AU196" s="271" t="s">
        <v>95</v>
      </c>
      <c r="AV196" s="14" t="s">
        <v>148</v>
      </c>
      <c r="AW196" s="14" t="s">
        <v>33</v>
      </c>
      <c r="AX196" s="14" t="s">
        <v>84</v>
      </c>
      <c r="AY196" s="271" t="s">
        <v>141</v>
      </c>
    </row>
    <row r="197" spans="1:65" s="2" customFormat="1" ht="16.5" customHeight="1">
      <c r="A197" s="40"/>
      <c r="B197" s="41"/>
      <c r="C197" s="282" t="s">
        <v>268</v>
      </c>
      <c r="D197" s="282" t="s">
        <v>190</v>
      </c>
      <c r="E197" s="283" t="s">
        <v>269</v>
      </c>
      <c r="F197" s="284" t="s">
        <v>270</v>
      </c>
      <c r="G197" s="285" t="s">
        <v>146</v>
      </c>
      <c r="H197" s="286">
        <v>13.158</v>
      </c>
      <c r="I197" s="287"/>
      <c r="J197" s="288">
        <f>ROUND(I197*H197,2)</f>
        <v>0</v>
      </c>
      <c r="K197" s="284" t="s">
        <v>147</v>
      </c>
      <c r="L197" s="289"/>
      <c r="M197" s="290" t="s">
        <v>1</v>
      </c>
      <c r="N197" s="291" t="s">
        <v>44</v>
      </c>
      <c r="O197" s="93"/>
      <c r="P197" s="246">
        <f>O197*H197</f>
        <v>0</v>
      </c>
      <c r="Q197" s="246">
        <v>0.108</v>
      </c>
      <c r="R197" s="246">
        <f>Q197*H197</f>
        <v>1.4210639999999999</v>
      </c>
      <c r="S197" s="246">
        <v>0</v>
      </c>
      <c r="T197" s="24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8" t="s">
        <v>194</v>
      </c>
      <c r="AT197" s="248" t="s">
        <v>190</v>
      </c>
      <c r="AU197" s="248" t="s">
        <v>95</v>
      </c>
      <c r="AY197" s="17" t="s">
        <v>141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7" t="s">
        <v>84</v>
      </c>
      <c r="BK197" s="140">
        <f>ROUND(I197*H197,2)</f>
        <v>0</v>
      </c>
      <c r="BL197" s="17" t="s">
        <v>148</v>
      </c>
      <c r="BM197" s="248" t="s">
        <v>271</v>
      </c>
    </row>
    <row r="198" spans="1:51" s="13" customFormat="1" ht="12">
      <c r="A198" s="13"/>
      <c r="B198" s="249"/>
      <c r="C198" s="250"/>
      <c r="D198" s="251" t="s">
        <v>155</v>
      </c>
      <c r="E198" s="250"/>
      <c r="F198" s="253" t="s">
        <v>272</v>
      </c>
      <c r="G198" s="250"/>
      <c r="H198" s="254">
        <v>13.158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155</v>
      </c>
      <c r="AU198" s="260" t="s">
        <v>95</v>
      </c>
      <c r="AV198" s="13" t="s">
        <v>95</v>
      </c>
      <c r="AW198" s="13" t="s">
        <v>4</v>
      </c>
      <c r="AX198" s="13" t="s">
        <v>84</v>
      </c>
      <c r="AY198" s="260" t="s">
        <v>141</v>
      </c>
    </row>
    <row r="199" spans="1:65" s="2" customFormat="1" ht="24.15" customHeight="1">
      <c r="A199" s="40"/>
      <c r="B199" s="41"/>
      <c r="C199" s="237" t="s">
        <v>273</v>
      </c>
      <c r="D199" s="237" t="s">
        <v>143</v>
      </c>
      <c r="E199" s="238" t="s">
        <v>274</v>
      </c>
      <c r="F199" s="239" t="s">
        <v>275</v>
      </c>
      <c r="G199" s="240" t="s">
        <v>276</v>
      </c>
      <c r="H199" s="241">
        <v>2</v>
      </c>
      <c r="I199" s="242"/>
      <c r="J199" s="243">
        <f>ROUND(I199*H199,2)</f>
        <v>0</v>
      </c>
      <c r="K199" s="239" t="s">
        <v>1</v>
      </c>
      <c r="L199" s="43"/>
      <c r="M199" s="244" t="s">
        <v>1</v>
      </c>
      <c r="N199" s="245" t="s">
        <v>44</v>
      </c>
      <c r="O199" s="93"/>
      <c r="P199" s="246">
        <f>O199*H199</f>
        <v>0</v>
      </c>
      <c r="Q199" s="246">
        <v>0.00098</v>
      </c>
      <c r="R199" s="246">
        <f>Q199*H199</f>
        <v>0.00196</v>
      </c>
      <c r="S199" s="246">
        <v>0</v>
      </c>
      <c r="T199" s="24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8" t="s">
        <v>148</v>
      </c>
      <c r="AT199" s="248" t="s">
        <v>143</v>
      </c>
      <c r="AU199" s="248" t="s">
        <v>95</v>
      </c>
      <c r="AY199" s="17" t="s">
        <v>141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84</v>
      </c>
      <c r="BK199" s="140">
        <f>ROUND(I199*H199,2)</f>
        <v>0</v>
      </c>
      <c r="BL199" s="17" t="s">
        <v>148</v>
      </c>
      <c r="BM199" s="248" t="s">
        <v>277</v>
      </c>
    </row>
    <row r="200" spans="1:65" s="2" customFormat="1" ht="24.15" customHeight="1">
      <c r="A200" s="40"/>
      <c r="B200" s="41"/>
      <c r="C200" s="237" t="s">
        <v>8</v>
      </c>
      <c r="D200" s="237" t="s">
        <v>143</v>
      </c>
      <c r="E200" s="238" t="s">
        <v>278</v>
      </c>
      <c r="F200" s="239" t="s">
        <v>279</v>
      </c>
      <c r="G200" s="240" t="s">
        <v>276</v>
      </c>
      <c r="H200" s="241">
        <v>7</v>
      </c>
      <c r="I200" s="242"/>
      <c r="J200" s="243">
        <f>ROUND(I200*H200,2)</f>
        <v>0</v>
      </c>
      <c r="K200" s="239" t="s">
        <v>147</v>
      </c>
      <c r="L200" s="43"/>
      <c r="M200" s="244" t="s">
        <v>1</v>
      </c>
      <c r="N200" s="245" t="s">
        <v>44</v>
      </c>
      <c r="O200" s="93"/>
      <c r="P200" s="246">
        <f>O200*H200</f>
        <v>0</v>
      </c>
      <c r="Q200" s="246">
        <v>0.00018</v>
      </c>
      <c r="R200" s="246">
        <f>Q200*H200</f>
        <v>0.00126</v>
      </c>
      <c r="S200" s="246">
        <v>0</v>
      </c>
      <c r="T200" s="24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8" t="s">
        <v>148</v>
      </c>
      <c r="AT200" s="248" t="s">
        <v>143</v>
      </c>
      <c r="AU200" s="248" t="s">
        <v>95</v>
      </c>
      <c r="AY200" s="17" t="s">
        <v>141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7" t="s">
        <v>84</v>
      </c>
      <c r="BK200" s="140">
        <f>ROUND(I200*H200,2)</f>
        <v>0</v>
      </c>
      <c r="BL200" s="17" t="s">
        <v>148</v>
      </c>
      <c r="BM200" s="248" t="s">
        <v>280</v>
      </c>
    </row>
    <row r="201" spans="1:63" s="12" customFormat="1" ht="22.8" customHeight="1">
      <c r="A201" s="12"/>
      <c r="B201" s="221"/>
      <c r="C201" s="222"/>
      <c r="D201" s="223" t="s">
        <v>78</v>
      </c>
      <c r="E201" s="235" t="s">
        <v>281</v>
      </c>
      <c r="F201" s="235" t="s">
        <v>282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SUM(P202:P214)</f>
        <v>0</v>
      </c>
      <c r="Q201" s="229"/>
      <c r="R201" s="230">
        <f>SUM(R202:R214)</f>
        <v>0</v>
      </c>
      <c r="S201" s="229"/>
      <c r="T201" s="231">
        <f>SUM(T202:T214)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2" t="s">
        <v>84</v>
      </c>
      <c r="AT201" s="233" t="s">
        <v>78</v>
      </c>
      <c r="AU201" s="233" t="s">
        <v>84</v>
      </c>
      <c r="AY201" s="232" t="s">
        <v>141</v>
      </c>
      <c r="BK201" s="234">
        <f>SUM(BK202:BK214)</f>
        <v>0</v>
      </c>
    </row>
    <row r="202" spans="1:65" s="2" customFormat="1" ht="24.15" customHeight="1">
      <c r="A202" s="40"/>
      <c r="B202" s="41"/>
      <c r="C202" s="237" t="s">
        <v>283</v>
      </c>
      <c r="D202" s="237" t="s">
        <v>143</v>
      </c>
      <c r="E202" s="238" t="s">
        <v>284</v>
      </c>
      <c r="F202" s="239" t="s">
        <v>285</v>
      </c>
      <c r="G202" s="240" t="s">
        <v>193</v>
      </c>
      <c r="H202" s="241">
        <v>1.845</v>
      </c>
      <c r="I202" s="242"/>
      <c r="J202" s="243">
        <f>ROUND(I202*H202,2)</f>
        <v>0</v>
      </c>
      <c r="K202" s="239" t="s">
        <v>147</v>
      </c>
      <c r="L202" s="43"/>
      <c r="M202" s="244" t="s">
        <v>1</v>
      </c>
      <c r="N202" s="245" t="s">
        <v>44</v>
      </c>
      <c r="O202" s="93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8" t="s">
        <v>148</v>
      </c>
      <c r="AT202" s="248" t="s">
        <v>143</v>
      </c>
      <c r="AU202" s="248" t="s">
        <v>95</v>
      </c>
      <c r="AY202" s="17" t="s">
        <v>141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7" t="s">
        <v>84</v>
      </c>
      <c r="BK202" s="140">
        <f>ROUND(I202*H202,2)</f>
        <v>0</v>
      </c>
      <c r="BL202" s="17" t="s">
        <v>148</v>
      </c>
      <c r="BM202" s="248" t="s">
        <v>286</v>
      </c>
    </row>
    <row r="203" spans="1:65" s="2" customFormat="1" ht="24.15" customHeight="1">
      <c r="A203" s="40"/>
      <c r="B203" s="41"/>
      <c r="C203" s="237" t="s">
        <v>287</v>
      </c>
      <c r="D203" s="237" t="s">
        <v>143</v>
      </c>
      <c r="E203" s="238" t="s">
        <v>288</v>
      </c>
      <c r="F203" s="239" t="s">
        <v>289</v>
      </c>
      <c r="G203" s="240" t="s">
        <v>193</v>
      </c>
      <c r="H203" s="241">
        <v>1.845</v>
      </c>
      <c r="I203" s="242"/>
      <c r="J203" s="243">
        <f>ROUND(I203*H203,2)</f>
        <v>0</v>
      </c>
      <c r="K203" s="239" t="s">
        <v>290</v>
      </c>
      <c r="L203" s="43"/>
      <c r="M203" s="244" t="s">
        <v>1</v>
      </c>
      <c r="N203" s="245" t="s">
        <v>44</v>
      </c>
      <c r="O203" s="93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8" t="s">
        <v>148</v>
      </c>
      <c r="AT203" s="248" t="s">
        <v>143</v>
      </c>
      <c r="AU203" s="248" t="s">
        <v>95</v>
      </c>
      <c r="AY203" s="17" t="s">
        <v>141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7" t="s">
        <v>84</v>
      </c>
      <c r="BK203" s="140">
        <f>ROUND(I203*H203,2)</f>
        <v>0</v>
      </c>
      <c r="BL203" s="17" t="s">
        <v>148</v>
      </c>
      <c r="BM203" s="248" t="s">
        <v>291</v>
      </c>
    </row>
    <row r="204" spans="1:65" s="2" customFormat="1" ht="24.15" customHeight="1">
      <c r="A204" s="40"/>
      <c r="B204" s="41"/>
      <c r="C204" s="237" t="s">
        <v>292</v>
      </c>
      <c r="D204" s="237" t="s">
        <v>143</v>
      </c>
      <c r="E204" s="238" t="s">
        <v>293</v>
      </c>
      <c r="F204" s="239" t="s">
        <v>294</v>
      </c>
      <c r="G204" s="240" t="s">
        <v>193</v>
      </c>
      <c r="H204" s="241">
        <v>27.675</v>
      </c>
      <c r="I204" s="242"/>
      <c r="J204" s="243">
        <f>ROUND(I204*H204,2)</f>
        <v>0</v>
      </c>
      <c r="K204" s="239" t="s">
        <v>290</v>
      </c>
      <c r="L204" s="43"/>
      <c r="M204" s="244" t="s">
        <v>1</v>
      </c>
      <c r="N204" s="245" t="s">
        <v>44</v>
      </c>
      <c r="O204" s="93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8" t="s">
        <v>148</v>
      </c>
      <c r="AT204" s="248" t="s">
        <v>143</v>
      </c>
      <c r="AU204" s="248" t="s">
        <v>95</v>
      </c>
      <c r="AY204" s="17" t="s">
        <v>141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7" t="s">
        <v>84</v>
      </c>
      <c r="BK204" s="140">
        <f>ROUND(I204*H204,2)</f>
        <v>0</v>
      </c>
      <c r="BL204" s="17" t="s">
        <v>148</v>
      </c>
      <c r="BM204" s="248" t="s">
        <v>295</v>
      </c>
    </row>
    <row r="205" spans="1:51" s="13" customFormat="1" ht="12">
      <c r="A205" s="13"/>
      <c r="B205" s="249"/>
      <c r="C205" s="250"/>
      <c r="D205" s="251" t="s">
        <v>155</v>
      </c>
      <c r="E205" s="250"/>
      <c r="F205" s="253" t="s">
        <v>296</v>
      </c>
      <c r="G205" s="250"/>
      <c r="H205" s="254">
        <v>27.675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155</v>
      </c>
      <c r="AU205" s="260" t="s">
        <v>95</v>
      </c>
      <c r="AV205" s="13" t="s">
        <v>95</v>
      </c>
      <c r="AW205" s="13" t="s">
        <v>4</v>
      </c>
      <c r="AX205" s="13" t="s">
        <v>84</v>
      </c>
      <c r="AY205" s="260" t="s">
        <v>141</v>
      </c>
    </row>
    <row r="206" spans="1:65" s="2" customFormat="1" ht="37.8" customHeight="1">
      <c r="A206" s="40"/>
      <c r="B206" s="41"/>
      <c r="C206" s="237" t="s">
        <v>297</v>
      </c>
      <c r="D206" s="237" t="s">
        <v>143</v>
      </c>
      <c r="E206" s="238" t="s">
        <v>298</v>
      </c>
      <c r="F206" s="239" t="s">
        <v>299</v>
      </c>
      <c r="G206" s="240" t="s">
        <v>193</v>
      </c>
      <c r="H206" s="241">
        <v>1.845</v>
      </c>
      <c r="I206" s="242"/>
      <c r="J206" s="243">
        <f>ROUND(I206*H206,2)</f>
        <v>0</v>
      </c>
      <c r="K206" s="239" t="s">
        <v>300</v>
      </c>
      <c r="L206" s="43"/>
      <c r="M206" s="244" t="s">
        <v>1</v>
      </c>
      <c r="N206" s="245" t="s">
        <v>44</v>
      </c>
      <c r="O206" s="93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8" t="s">
        <v>148</v>
      </c>
      <c r="AT206" s="248" t="s">
        <v>143</v>
      </c>
      <c r="AU206" s="248" t="s">
        <v>95</v>
      </c>
      <c r="AY206" s="17" t="s">
        <v>141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7" t="s">
        <v>84</v>
      </c>
      <c r="BK206" s="140">
        <f>ROUND(I206*H206,2)</f>
        <v>0</v>
      </c>
      <c r="BL206" s="17" t="s">
        <v>148</v>
      </c>
      <c r="BM206" s="248" t="s">
        <v>301</v>
      </c>
    </row>
    <row r="207" spans="1:65" s="2" customFormat="1" ht="24.15" customHeight="1">
      <c r="A207" s="40"/>
      <c r="B207" s="41"/>
      <c r="C207" s="237" t="s">
        <v>302</v>
      </c>
      <c r="D207" s="237" t="s">
        <v>143</v>
      </c>
      <c r="E207" s="238" t="s">
        <v>303</v>
      </c>
      <c r="F207" s="239" t="s">
        <v>304</v>
      </c>
      <c r="G207" s="240" t="s">
        <v>193</v>
      </c>
      <c r="H207" s="241">
        <v>19.269</v>
      </c>
      <c r="I207" s="242"/>
      <c r="J207" s="243">
        <f>ROUND(I207*H207,2)</f>
        <v>0</v>
      </c>
      <c r="K207" s="239" t="s">
        <v>305</v>
      </c>
      <c r="L207" s="43"/>
      <c r="M207" s="244" t="s">
        <v>1</v>
      </c>
      <c r="N207" s="245" t="s">
        <v>44</v>
      </c>
      <c r="O207" s="93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8" t="s">
        <v>148</v>
      </c>
      <c r="AT207" s="248" t="s">
        <v>143</v>
      </c>
      <c r="AU207" s="248" t="s">
        <v>95</v>
      </c>
      <c r="AY207" s="17" t="s">
        <v>141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7" t="s">
        <v>84</v>
      </c>
      <c r="BK207" s="140">
        <f>ROUND(I207*H207,2)</f>
        <v>0</v>
      </c>
      <c r="BL207" s="17" t="s">
        <v>148</v>
      </c>
      <c r="BM207" s="248" t="s">
        <v>306</v>
      </c>
    </row>
    <row r="208" spans="1:51" s="13" customFormat="1" ht="12">
      <c r="A208" s="13"/>
      <c r="B208" s="249"/>
      <c r="C208" s="250"/>
      <c r="D208" s="251" t="s">
        <v>155</v>
      </c>
      <c r="E208" s="252" t="s">
        <v>1</v>
      </c>
      <c r="F208" s="253" t="s">
        <v>307</v>
      </c>
      <c r="G208" s="250"/>
      <c r="H208" s="254">
        <v>21.45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155</v>
      </c>
      <c r="AU208" s="260" t="s">
        <v>95</v>
      </c>
      <c r="AV208" s="13" t="s">
        <v>95</v>
      </c>
      <c r="AW208" s="13" t="s">
        <v>33</v>
      </c>
      <c r="AX208" s="13" t="s">
        <v>79</v>
      </c>
      <c r="AY208" s="260" t="s">
        <v>141</v>
      </c>
    </row>
    <row r="209" spans="1:51" s="13" customFormat="1" ht="12">
      <c r="A209" s="13"/>
      <c r="B209" s="249"/>
      <c r="C209" s="250"/>
      <c r="D209" s="251" t="s">
        <v>155</v>
      </c>
      <c r="E209" s="252" t="s">
        <v>1</v>
      </c>
      <c r="F209" s="253" t="s">
        <v>308</v>
      </c>
      <c r="G209" s="250"/>
      <c r="H209" s="254">
        <v>-2.181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155</v>
      </c>
      <c r="AU209" s="260" t="s">
        <v>95</v>
      </c>
      <c r="AV209" s="13" t="s">
        <v>95</v>
      </c>
      <c r="AW209" s="13" t="s">
        <v>33</v>
      </c>
      <c r="AX209" s="13" t="s">
        <v>79</v>
      </c>
      <c r="AY209" s="260" t="s">
        <v>141</v>
      </c>
    </row>
    <row r="210" spans="1:51" s="14" customFormat="1" ht="12">
      <c r="A210" s="14"/>
      <c r="B210" s="261"/>
      <c r="C210" s="262"/>
      <c r="D210" s="251" t="s">
        <v>155</v>
      </c>
      <c r="E210" s="263" t="s">
        <v>1</v>
      </c>
      <c r="F210" s="264" t="s">
        <v>157</v>
      </c>
      <c r="G210" s="262"/>
      <c r="H210" s="265">
        <v>19.269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155</v>
      </c>
      <c r="AU210" s="271" t="s">
        <v>95</v>
      </c>
      <c r="AV210" s="14" t="s">
        <v>148</v>
      </c>
      <c r="AW210" s="14" t="s">
        <v>33</v>
      </c>
      <c r="AX210" s="14" t="s">
        <v>84</v>
      </c>
      <c r="AY210" s="271" t="s">
        <v>141</v>
      </c>
    </row>
    <row r="211" spans="1:65" s="2" customFormat="1" ht="16.5" customHeight="1">
      <c r="A211" s="40"/>
      <c r="B211" s="41"/>
      <c r="C211" s="237" t="s">
        <v>309</v>
      </c>
      <c r="D211" s="237" t="s">
        <v>143</v>
      </c>
      <c r="E211" s="238" t="s">
        <v>310</v>
      </c>
      <c r="F211" s="239" t="s">
        <v>311</v>
      </c>
      <c r="G211" s="240" t="s">
        <v>193</v>
      </c>
      <c r="H211" s="241">
        <v>289.035</v>
      </c>
      <c r="I211" s="242"/>
      <c r="J211" s="243">
        <f>ROUND(I211*H211,2)</f>
        <v>0</v>
      </c>
      <c r="K211" s="239" t="s">
        <v>312</v>
      </c>
      <c r="L211" s="43"/>
      <c r="M211" s="244" t="s">
        <v>1</v>
      </c>
      <c r="N211" s="245" t="s">
        <v>44</v>
      </c>
      <c r="O211" s="93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8" t="s">
        <v>148</v>
      </c>
      <c r="AT211" s="248" t="s">
        <v>143</v>
      </c>
      <c r="AU211" s="248" t="s">
        <v>95</v>
      </c>
      <c r="AY211" s="17" t="s">
        <v>141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7" t="s">
        <v>84</v>
      </c>
      <c r="BK211" s="140">
        <f>ROUND(I211*H211,2)</f>
        <v>0</v>
      </c>
      <c r="BL211" s="17" t="s">
        <v>148</v>
      </c>
      <c r="BM211" s="248" t="s">
        <v>313</v>
      </c>
    </row>
    <row r="212" spans="1:51" s="13" customFormat="1" ht="12">
      <c r="A212" s="13"/>
      <c r="B212" s="249"/>
      <c r="C212" s="250"/>
      <c r="D212" s="251" t="s">
        <v>155</v>
      </c>
      <c r="E212" s="250"/>
      <c r="F212" s="253" t="s">
        <v>314</v>
      </c>
      <c r="G212" s="250"/>
      <c r="H212" s="254">
        <v>289.035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155</v>
      </c>
      <c r="AU212" s="260" t="s">
        <v>95</v>
      </c>
      <c r="AV212" s="13" t="s">
        <v>95</v>
      </c>
      <c r="AW212" s="13" t="s">
        <v>4</v>
      </c>
      <c r="AX212" s="13" t="s">
        <v>84</v>
      </c>
      <c r="AY212" s="260" t="s">
        <v>141</v>
      </c>
    </row>
    <row r="213" spans="1:65" s="2" customFormat="1" ht="24.15" customHeight="1">
      <c r="A213" s="40"/>
      <c r="B213" s="41"/>
      <c r="C213" s="237" t="s">
        <v>315</v>
      </c>
      <c r="D213" s="237" t="s">
        <v>143</v>
      </c>
      <c r="E213" s="238" t="s">
        <v>316</v>
      </c>
      <c r="F213" s="239" t="s">
        <v>317</v>
      </c>
      <c r="G213" s="240" t="s">
        <v>193</v>
      </c>
      <c r="H213" s="241">
        <v>19.269</v>
      </c>
      <c r="I213" s="242"/>
      <c r="J213" s="243">
        <f>ROUND(I213*H213,2)</f>
        <v>0</v>
      </c>
      <c r="K213" s="239" t="s">
        <v>305</v>
      </c>
      <c r="L213" s="43"/>
      <c r="M213" s="244" t="s">
        <v>1</v>
      </c>
      <c r="N213" s="245" t="s">
        <v>44</v>
      </c>
      <c r="O213" s="93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8" t="s">
        <v>148</v>
      </c>
      <c r="AT213" s="248" t="s">
        <v>143</v>
      </c>
      <c r="AU213" s="248" t="s">
        <v>95</v>
      </c>
      <c r="AY213" s="17" t="s">
        <v>141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84</v>
      </c>
      <c r="BK213" s="140">
        <f>ROUND(I213*H213,2)</f>
        <v>0</v>
      </c>
      <c r="BL213" s="17" t="s">
        <v>148</v>
      </c>
      <c r="BM213" s="248" t="s">
        <v>318</v>
      </c>
    </row>
    <row r="214" spans="1:65" s="2" customFormat="1" ht="44.25" customHeight="1">
      <c r="A214" s="40"/>
      <c r="B214" s="41"/>
      <c r="C214" s="237" t="s">
        <v>319</v>
      </c>
      <c r="D214" s="237" t="s">
        <v>143</v>
      </c>
      <c r="E214" s="238" t="s">
        <v>320</v>
      </c>
      <c r="F214" s="239" t="s">
        <v>321</v>
      </c>
      <c r="G214" s="240" t="s">
        <v>193</v>
      </c>
      <c r="H214" s="241">
        <v>19.269</v>
      </c>
      <c r="I214" s="242"/>
      <c r="J214" s="243">
        <f>ROUND(I214*H214,2)</f>
        <v>0</v>
      </c>
      <c r="K214" s="239" t="s">
        <v>322</v>
      </c>
      <c r="L214" s="43"/>
      <c r="M214" s="244" t="s">
        <v>1</v>
      </c>
      <c r="N214" s="245" t="s">
        <v>44</v>
      </c>
      <c r="O214" s="93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8" t="s">
        <v>148</v>
      </c>
      <c r="AT214" s="248" t="s">
        <v>143</v>
      </c>
      <c r="AU214" s="248" t="s">
        <v>95</v>
      </c>
      <c r="AY214" s="17" t="s">
        <v>141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7" t="s">
        <v>84</v>
      </c>
      <c r="BK214" s="140">
        <f>ROUND(I214*H214,2)</f>
        <v>0</v>
      </c>
      <c r="BL214" s="17" t="s">
        <v>148</v>
      </c>
      <c r="BM214" s="248" t="s">
        <v>323</v>
      </c>
    </row>
    <row r="215" spans="1:63" s="12" customFormat="1" ht="22.8" customHeight="1">
      <c r="A215" s="12"/>
      <c r="B215" s="221"/>
      <c r="C215" s="222"/>
      <c r="D215" s="223" t="s">
        <v>78</v>
      </c>
      <c r="E215" s="235" t="s">
        <v>324</v>
      </c>
      <c r="F215" s="235" t="s">
        <v>325</v>
      </c>
      <c r="G215" s="222"/>
      <c r="H215" s="222"/>
      <c r="I215" s="225"/>
      <c r="J215" s="236">
        <f>BK215</f>
        <v>0</v>
      </c>
      <c r="K215" s="222"/>
      <c r="L215" s="227"/>
      <c r="M215" s="228"/>
      <c r="N215" s="229"/>
      <c r="O215" s="229"/>
      <c r="P215" s="230">
        <f>P216</f>
        <v>0</v>
      </c>
      <c r="Q215" s="229"/>
      <c r="R215" s="230">
        <f>R216</f>
        <v>0</v>
      </c>
      <c r="S215" s="229"/>
      <c r="T215" s="231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2" t="s">
        <v>84</v>
      </c>
      <c r="AT215" s="233" t="s">
        <v>78</v>
      </c>
      <c r="AU215" s="233" t="s">
        <v>84</v>
      </c>
      <c r="AY215" s="232" t="s">
        <v>141</v>
      </c>
      <c r="BK215" s="234">
        <f>BK216</f>
        <v>0</v>
      </c>
    </row>
    <row r="216" spans="1:65" s="2" customFormat="1" ht="24.15" customHeight="1">
      <c r="A216" s="40"/>
      <c r="B216" s="41"/>
      <c r="C216" s="237" t="s">
        <v>326</v>
      </c>
      <c r="D216" s="237" t="s">
        <v>143</v>
      </c>
      <c r="E216" s="238" t="s">
        <v>327</v>
      </c>
      <c r="F216" s="239" t="s">
        <v>328</v>
      </c>
      <c r="G216" s="240" t="s">
        <v>193</v>
      </c>
      <c r="H216" s="241">
        <v>8.502</v>
      </c>
      <c r="I216" s="242"/>
      <c r="J216" s="243">
        <f>ROUND(I216*H216,2)</f>
        <v>0</v>
      </c>
      <c r="K216" s="239" t="s">
        <v>147</v>
      </c>
      <c r="L216" s="43"/>
      <c r="M216" s="244" t="s">
        <v>1</v>
      </c>
      <c r="N216" s="245" t="s">
        <v>44</v>
      </c>
      <c r="O216" s="93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8" t="s">
        <v>148</v>
      </c>
      <c r="AT216" s="248" t="s">
        <v>143</v>
      </c>
      <c r="AU216" s="248" t="s">
        <v>95</v>
      </c>
      <c r="AY216" s="17" t="s">
        <v>141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7" t="s">
        <v>84</v>
      </c>
      <c r="BK216" s="140">
        <f>ROUND(I216*H216,2)</f>
        <v>0</v>
      </c>
      <c r="BL216" s="17" t="s">
        <v>148</v>
      </c>
      <c r="BM216" s="248" t="s">
        <v>329</v>
      </c>
    </row>
    <row r="217" spans="1:63" s="12" customFormat="1" ht="25.9" customHeight="1">
      <c r="A217" s="12"/>
      <c r="B217" s="221"/>
      <c r="C217" s="222"/>
      <c r="D217" s="223" t="s">
        <v>78</v>
      </c>
      <c r="E217" s="224" t="s">
        <v>330</v>
      </c>
      <c r="F217" s="224" t="s">
        <v>331</v>
      </c>
      <c r="G217" s="222"/>
      <c r="H217" s="222"/>
      <c r="I217" s="225"/>
      <c r="J217" s="226">
        <f>BK217</f>
        <v>0</v>
      </c>
      <c r="K217" s="222"/>
      <c r="L217" s="227"/>
      <c r="M217" s="228"/>
      <c r="N217" s="229"/>
      <c r="O217" s="229"/>
      <c r="P217" s="230">
        <f>P218+P242+P244+P273</f>
        <v>0</v>
      </c>
      <c r="Q217" s="229"/>
      <c r="R217" s="230">
        <f>R218+R242+R244+R273</f>
        <v>1.1608787</v>
      </c>
      <c r="S217" s="229"/>
      <c r="T217" s="231">
        <f>T218+T242+T244+T273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2" t="s">
        <v>95</v>
      </c>
      <c r="AT217" s="233" t="s">
        <v>78</v>
      </c>
      <c r="AU217" s="233" t="s">
        <v>79</v>
      </c>
      <c r="AY217" s="232" t="s">
        <v>141</v>
      </c>
      <c r="BK217" s="234">
        <f>BK218+BK242+BK244+BK273</f>
        <v>0</v>
      </c>
    </row>
    <row r="218" spans="1:63" s="12" customFormat="1" ht="22.8" customHeight="1">
      <c r="A218" s="12"/>
      <c r="B218" s="221"/>
      <c r="C218" s="222"/>
      <c r="D218" s="223" t="s">
        <v>78</v>
      </c>
      <c r="E218" s="235" t="s">
        <v>332</v>
      </c>
      <c r="F218" s="235" t="s">
        <v>333</v>
      </c>
      <c r="G218" s="222"/>
      <c r="H218" s="222"/>
      <c r="I218" s="225"/>
      <c r="J218" s="236">
        <f>BK218</f>
        <v>0</v>
      </c>
      <c r="K218" s="222"/>
      <c r="L218" s="227"/>
      <c r="M218" s="228"/>
      <c r="N218" s="229"/>
      <c r="O218" s="229"/>
      <c r="P218" s="230">
        <f>SUM(P219:P241)</f>
        <v>0</v>
      </c>
      <c r="Q218" s="229"/>
      <c r="R218" s="230">
        <f>SUM(R219:R241)</f>
        <v>0.09262210000000001</v>
      </c>
      <c r="S218" s="229"/>
      <c r="T218" s="231">
        <f>SUM(T219:T241)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2" t="s">
        <v>95</v>
      </c>
      <c r="AT218" s="233" t="s">
        <v>78</v>
      </c>
      <c r="AU218" s="233" t="s">
        <v>84</v>
      </c>
      <c r="AY218" s="232" t="s">
        <v>141</v>
      </c>
      <c r="BK218" s="234">
        <f>SUM(BK219:BK241)</f>
        <v>0</v>
      </c>
    </row>
    <row r="219" spans="1:65" s="2" customFormat="1" ht="37.8" customHeight="1">
      <c r="A219" s="40"/>
      <c r="B219" s="41"/>
      <c r="C219" s="237" t="s">
        <v>334</v>
      </c>
      <c r="D219" s="237" t="s">
        <v>143</v>
      </c>
      <c r="E219" s="238" t="s">
        <v>335</v>
      </c>
      <c r="F219" s="239" t="s">
        <v>336</v>
      </c>
      <c r="G219" s="240" t="s">
        <v>153</v>
      </c>
      <c r="H219" s="241">
        <v>27.52</v>
      </c>
      <c r="I219" s="242"/>
      <c r="J219" s="243">
        <f>ROUND(I219*H219,2)</f>
        <v>0</v>
      </c>
      <c r="K219" s="239" t="s">
        <v>147</v>
      </c>
      <c r="L219" s="43"/>
      <c r="M219" s="244" t="s">
        <v>1</v>
      </c>
      <c r="N219" s="245" t="s">
        <v>44</v>
      </c>
      <c r="O219" s="93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8" t="s">
        <v>337</v>
      </c>
      <c r="AT219" s="248" t="s">
        <v>143</v>
      </c>
      <c r="AU219" s="248" t="s">
        <v>95</v>
      </c>
      <c r="AY219" s="17" t="s">
        <v>141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7" t="s">
        <v>84</v>
      </c>
      <c r="BK219" s="140">
        <f>ROUND(I219*H219,2)</f>
        <v>0</v>
      </c>
      <c r="BL219" s="17" t="s">
        <v>337</v>
      </c>
      <c r="BM219" s="248" t="s">
        <v>338</v>
      </c>
    </row>
    <row r="220" spans="1:51" s="13" customFormat="1" ht="12">
      <c r="A220" s="13"/>
      <c r="B220" s="249"/>
      <c r="C220" s="250"/>
      <c r="D220" s="251" t="s">
        <v>155</v>
      </c>
      <c r="E220" s="252" t="s">
        <v>1</v>
      </c>
      <c r="F220" s="253" t="s">
        <v>339</v>
      </c>
      <c r="G220" s="250"/>
      <c r="H220" s="254">
        <v>27.52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155</v>
      </c>
      <c r="AU220" s="260" t="s">
        <v>95</v>
      </c>
      <c r="AV220" s="13" t="s">
        <v>95</v>
      </c>
      <c r="AW220" s="13" t="s">
        <v>33</v>
      </c>
      <c r="AX220" s="13" t="s">
        <v>79</v>
      </c>
      <c r="AY220" s="260" t="s">
        <v>141</v>
      </c>
    </row>
    <row r="221" spans="1:51" s="14" customFormat="1" ht="12">
      <c r="A221" s="14"/>
      <c r="B221" s="261"/>
      <c r="C221" s="262"/>
      <c r="D221" s="251" t="s">
        <v>155</v>
      </c>
      <c r="E221" s="263" t="s">
        <v>1</v>
      </c>
      <c r="F221" s="264" t="s">
        <v>157</v>
      </c>
      <c r="G221" s="262"/>
      <c r="H221" s="265">
        <v>27.52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155</v>
      </c>
      <c r="AU221" s="271" t="s">
        <v>95</v>
      </c>
      <c r="AV221" s="14" t="s">
        <v>148</v>
      </c>
      <c r="AW221" s="14" t="s">
        <v>33</v>
      </c>
      <c r="AX221" s="14" t="s">
        <v>84</v>
      </c>
      <c r="AY221" s="271" t="s">
        <v>141</v>
      </c>
    </row>
    <row r="222" spans="1:65" s="2" customFormat="1" ht="24.15" customHeight="1">
      <c r="A222" s="40"/>
      <c r="B222" s="41"/>
      <c r="C222" s="282" t="s">
        <v>340</v>
      </c>
      <c r="D222" s="282" t="s">
        <v>190</v>
      </c>
      <c r="E222" s="283" t="s">
        <v>341</v>
      </c>
      <c r="F222" s="284" t="s">
        <v>342</v>
      </c>
      <c r="G222" s="285" t="s">
        <v>153</v>
      </c>
      <c r="H222" s="286">
        <v>32.075</v>
      </c>
      <c r="I222" s="287"/>
      <c r="J222" s="288">
        <f>ROUND(I222*H222,2)</f>
        <v>0</v>
      </c>
      <c r="K222" s="284" t="s">
        <v>147</v>
      </c>
      <c r="L222" s="289"/>
      <c r="M222" s="290" t="s">
        <v>1</v>
      </c>
      <c r="N222" s="291" t="s">
        <v>44</v>
      </c>
      <c r="O222" s="93"/>
      <c r="P222" s="246">
        <f>O222*H222</f>
        <v>0</v>
      </c>
      <c r="Q222" s="246">
        <v>0.0019</v>
      </c>
      <c r="R222" s="246">
        <f>Q222*H222</f>
        <v>0.060942500000000004</v>
      </c>
      <c r="S222" s="246">
        <v>0</v>
      </c>
      <c r="T222" s="24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8" t="s">
        <v>343</v>
      </c>
      <c r="AT222" s="248" t="s">
        <v>190</v>
      </c>
      <c r="AU222" s="248" t="s">
        <v>95</v>
      </c>
      <c r="AY222" s="17" t="s">
        <v>141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84</v>
      </c>
      <c r="BK222" s="140">
        <f>ROUND(I222*H222,2)</f>
        <v>0</v>
      </c>
      <c r="BL222" s="17" t="s">
        <v>337</v>
      </c>
      <c r="BM222" s="248" t="s">
        <v>344</v>
      </c>
    </row>
    <row r="223" spans="1:51" s="13" customFormat="1" ht="12">
      <c r="A223" s="13"/>
      <c r="B223" s="249"/>
      <c r="C223" s="250"/>
      <c r="D223" s="251" t="s">
        <v>155</v>
      </c>
      <c r="E223" s="250"/>
      <c r="F223" s="253" t="s">
        <v>345</v>
      </c>
      <c r="G223" s="250"/>
      <c r="H223" s="254">
        <v>32.075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155</v>
      </c>
      <c r="AU223" s="260" t="s">
        <v>95</v>
      </c>
      <c r="AV223" s="13" t="s">
        <v>95</v>
      </c>
      <c r="AW223" s="13" t="s">
        <v>4</v>
      </c>
      <c r="AX223" s="13" t="s">
        <v>84</v>
      </c>
      <c r="AY223" s="260" t="s">
        <v>141</v>
      </c>
    </row>
    <row r="224" spans="1:65" s="2" customFormat="1" ht="24.15" customHeight="1">
      <c r="A224" s="40"/>
      <c r="B224" s="41"/>
      <c r="C224" s="237" t="s">
        <v>346</v>
      </c>
      <c r="D224" s="237" t="s">
        <v>143</v>
      </c>
      <c r="E224" s="238" t="s">
        <v>347</v>
      </c>
      <c r="F224" s="239" t="s">
        <v>348</v>
      </c>
      <c r="G224" s="240" t="s">
        <v>146</v>
      </c>
      <c r="H224" s="241">
        <v>19.2</v>
      </c>
      <c r="I224" s="242"/>
      <c r="J224" s="243">
        <f>ROUND(I224*H224,2)</f>
        <v>0</v>
      </c>
      <c r="K224" s="239" t="s">
        <v>147</v>
      </c>
      <c r="L224" s="43"/>
      <c r="M224" s="244" t="s">
        <v>1</v>
      </c>
      <c r="N224" s="245" t="s">
        <v>44</v>
      </c>
      <c r="O224" s="93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8" t="s">
        <v>337</v>
      </c>
      <c r="AT224" s="248" t="s">
        <v>143</v>
      </c>
      <c r="AU224" s="248" t="s">
        <v>95</v>
      </c>
      <c r="AY224" s="17" t="s">
        <v>141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7" t="s">
        <v>84</v>
      </c>
      <c r="BK224" s="140">
        <f>ROUND(I224*H224,2)</f>
        <v>0</v>
      </c>
      <c r="BL224" s="17" t="s">
        <v>337</v>
      </c>
      <c r="BM224" s="248" t="s">
        <v>349</v>
      </c>
    </row>
    <row r="225" spans="1:51" s="13" customFormat="1" ht="12">
      <c r="A225" s="13"/>
      <c r="B225" s="249"/>
      <c r="C225" s="250"/>
      <c r="D225" s="251" t="s">
        <v>155</v>
      </c>
      <c r="E225" s="252" t="s">
        <v>1</v>
      </c>
      <c r="F225" s="253" t="s">
        <v>350</v>
      </c>
      <c r="G225" s="250"/>
      <c r="H225" s="254">
        <v>19.2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155</v>
      </c>
      <c r="AU225" s="260" t="s">
        <v>95</v>
      </c>
      <c r="AV225" s="13" t="s">
        <v>95</v>
      </c>
      <c r="AW225" s="13" t="s">
        <v>33</v>
      </c>
      <c r="AX225" s="13" t="s">
        <v>79</v>
      </c>
      <c r="AY225" s="260" t="s">
        <v>141</v>
      </c>
    </row>
    <row r="226" spans="1:51" s="14" customFormat="1" ht="12">
      <c r="A226" s="14"/>
      <c r="B226" s="261"/>
      <c r="C226" s="262"/>
      <c r="D226" s="251" t="s">
        <v>155</v>
      </c>
      <c r="E226" s="263" t="s">
        <v>1</v>
      </c>
      <c r="F226" s="264" t="s">
        <v>157</v>
      </c>
      <c r="G226" s="262"/>
      <c r="H226" s="265">
        <v>19.2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155</v>
      </c>
      <c r="AU226" s="271" t="s">
        <v>95</v>
      </c>
      <c r="AV226" s="14" t="s">
        <v>148</v>
      </c>
      <c r="AW226" s="14" t="s">
        <v>33</v>
      </c>
      <c r="AX226" s="14" t="s">
        <v>84</v>
      </c>
      <c r="AY226" s="271" t="s">
        <v>141</v>
      </c>
    </row>
    <row r="227" spans="1:65" s="2" customFormat="1" ht="33" customHeight="1">
      <c r="A227" s="40"/>
      <c r="B227" s="41"/>
      <c r="C227" s="237" t="s">
        <v>351</v>
      </c>
      <c r="D227" s="237" t="s">
        <v>143</v>
      </c>
      <c r="E227" s="238" t="s">
        <v>352</v>
      </c>
      <c r="F227" s="239" t="s">
        <v>353</v>
      </c>
      <c r="G227" s="240" t="s">
        <v>153</v>
      </c>
      <c r="H227" s="241">
        <v>4.17</v>
      </c>
      <c r="I227" s="242"/>
      <c r="J227" s="243">
        <f>ROUND(I227*H227,2)</f>
        <v>0</v>
      </c>
      <c r="K227" s="239" t="s">
        <v>147</v>
      </c>
      <c r="L227" s="43"/>
      <c r="M227" s="244" t="s">
        <v>1</v>
      </c>
      <c r="N227" s="245" t="s">
        <v>44</v>
      </c>
      <c r="O227" s="93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8" t="s">
        <v>337</v>
      </c>
      <c r="AT227" s="248" t="s">
        <v>143</v>
      </c>
      <c r="AU227" s="248" t="s">
        <v>95</v>
      </c>
      <c r="AY227" s="17" t="s">
        <v>141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7" t="s">
        <v>84</v>
      </c>
      <c r="BK227" s="140">
        <f>ROUND(I227*H227,2)</f>
        <v>0</v>
      </c>
      <c r="BL227" s="17" t="s">
        <v>337</v>
      </c>
      <c r="BM227" s="248" t="s">
        <v>354</v>
      </c>
    </row>
    <row r="228" spans="1:51" s="13" customFormat="1" ht="12">
      <c r="A228" s="13"/>
      <c r="B228" s="249"/>
      <c r="C228" s="250"/>
      <c r="D228" s="251" t="s">
        <v>155</v>
      </c>
      <c r="E228" s="252" t="s">
        <v>1</v>
      </c>
      <c r="F228" s="253" t="s">
        <v>355</v>
      </c>
      <c r="G228" s="250"/>
      <c r="H228" s="254">
        <v>4.17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155</v>
      </c>
      <c r="AU228" s="260" t="s">
        <v>95</v>
      </c>
      <c r="AV228" s="13" t="s">
        <v>95</v>
      </c>
      <c r="AW228" s="13" t="s">
        <v>33</v>
      </c>
      <c r="AX228" s="13" t="s">
        <v>79</v>
      </c>
      <c r="AY228" s="260" t="s">
        <v>141</v>
      </c>
    </row>
    <row r="229" spans="1:51" s="14" customFormat="1" ht="12">
      <c r="A229" s="14"/>
      <c r="B229" s="261"/>
      <c r="C229" s="262"/>
      <c r="D229" s="251" t="s">
        <v>155</v>
      </c>
      <c r="E229" s="263" t="s">
        <v>1</v>
      </c>
      <c r="F229" s="264" t="s">
        <v>157</v>
      </c>
      <c r="G229" s="262"/>
      <c r="H229" s="265">
        <v>4.17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155</v>
      </c>
      <c r="AU229" s="271" t="s">
        <v>95</v>
      </c>
      <c r="AV229" s="14" t="s">
        <v>148</v>
      </c>
      <c r="AW229" s="14" t="s">
        <v>33</v>
      </c>
      <c r="AX229" s="14" t="s">
        <v>84</v>
      </c>
      <c r="AY229" s="271" t="s">
        <v>141</v>
      </c>
    </row>
    <row r="230" spans="1:65" s="2" customFormat="1" ht="33" customHeight="1">
      <c r="A230" s="40"/>
      <c r="B230" s="41"/>
      <c r="C230" s="237" t="s">
        <v>356</v>
      </c>
      <c r="D230" s="237" t="s">
        <v>143</v>
      </c>
      <c r="E230" s="238" t="s">
        <v>357</v>
      </c>
      <c r="F230" s="239" t="s">
        <v>358</v>
      </c>
      <c r="G230" s="240" t="s">
        <v>276</v>
      </c>
      <c r="H230" s="241">
        <v>150</v>
      </c>
      <c r="I230" s="242"/>
      <c r="J230" s="243">
        <f>ROUND(I230*H230,2)</f>
        <v>0</v>
      </c>
      <c r="K230" s="239" t="s">
        <v>147</v>
      </c>
      <c r="L230" s="43"/>
      <c r="M230" s="244" t="s">
        <v>1</v>
      </c>
      <c r="N230" s="245" t="s">
        <v>44</v>
      </c>
      <c r="O230" s="93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8" t="s">
        <v>337</v>
      </c>
      <c r="AT230" s="248" t="s">
        <v>143</v>
      </c>
      <c r="AU230" s="248" t="s">
        <v>95</v>
      </c>
      <c r="AY230" s="17" t="s">
        <v>141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7" t="s">
        <v>84</v>
      </c>
      <c r="BK230" s="140">
        <f>ROUND(I230*H230,2)</f>
        <v>0</v>
      </c>
      <c r="BL230" s="17" t="s">
        <v>337</v>
      </c>
      <c r="BM230" s="248" t="s">
        <v>359</v>
      </c>
    </row>
    <row r="231" spans="1:51" s="13" customFormat="1" ht="12">
      <c r="A231" s="13"/>
      <c r="B231" s="249"/>
      <c r="C231" s="250"/>
      <c r="D231" s="251" t="s">
        <v>155</v>
      </c>
      <c r="E231" s="252" t="s">
        <v>1</v>
      </c>
      <c r="F231" s="253" t="s">
        <v>360</v>
      </c>
      <c r="G231" s="250"/>
      <c r="H231" s="254">
        <v>150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155</v>
      </c>
      <c r="AU231" s="260" t="s">
        <v>95</v>
      </c>
      <c r="AV231" s="13" t="s">
        <v>95</v>
      </c>
      <c r="AW231" s="13" t="s">
        <v>33</v>
      </c>
      <c r="AX231" s="13" t="s">
        <v>79</v>
      </c>
      <c r="AY231" s="260" t="s">
        <v>141</v>
      </c>
    </row>
    <row r="232" spans="1:51" s="14" customFormat="1" ht="12">
      <c r="A232" s="14"/>
      <c r="B232" s="261"/>
      <c r="C232" s="262"/>
      <c r="D232" s="251" t="s">
        <v>155</v>
      </c>
      <c r="E232" s="263" t="s">
        <v>1</v>
      </c>
      <c r="F232" s="264" t="s">
        <v>157</v>
      </c>
      <c r="G232" s="262"/>
      <c r="H232" s="265">
        <v>150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155</v>
      </c>
      <c r="AU232" s="271" t="s">
        <v>95</v>
      </c>
      <c r="AV232" s="14" t="s">
        <v>148</v>
      </c>
      <c r="AW232" s="14" t="s">
        <v>33</v>
      </c>
      <c r="AX232" s="14" t="s">
        <v>84</v>
      </c>
      <c r="AY232" s="271" t="s">
        <v>141</v>
      </c>
    </row>
    <row r="233" spans="1:65" s="2" customFormat="1" ht="24.15" customHeight="1">
      <c r="A233" s="40"/>
      <c r="B233" s="41"/>
      <c r="C233" s="237" t="s">
        <v>361</v>
      </c>
      <c r="D233" s="237" t="s">
        <v>143</v>
      </c>
      <c r="E233" s="238" t="s">
        <v>362</v>
      </c>
      <c r="F233" s="239" t="s">
        <v>363</v>
      </c>
      <c r="G233" s="240" t="s">
        <v>276</v>
      </c>
      <c r="H233" s="241">
        <v>150</v>
      </c>
      <c r="I233" s="242"/>
      <c r="J233" s="243">
        <f>ROUND(I233*H233,2)</f>
        <v>0</v>
      </c>
      <c r="K233" s="239" t="s">
        <v>147</v>
      </c>
      <c r="L233" s="43"/>
      <c r="M233" s="244" t="s">
        <v>1</v>
      </c>
      <c r="N233" s="245" t="s">
        <v>44</v>
      </c>
      <c r="O233" s="93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8" t="s">
        <v>337</v>
      </c>
      <c r="AT233" s="248" t="s">
        <v>143</v>
      </c>
      <c r="AU233" s="248" t="s">
        <v>95</v>
      </c>
      <c r="AY233" s="17" t="s">
        <v>141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7" t="s">
        <v>84</v>
      </c>
      <c r="BK233" s="140">
        <f>ROUND(I233*H233,2)</f>
        <v>0</v>
      </c>
      <c r="BL233" s="17" t="s">
        <v>337</v>
      </c>
      <c r="BM233" s="248" t="s">
        <v>364</v>
      </c>
    </row>
    <row r="234" spans="1:65" s="2" customFormat="1" ht="24.15" customHeight="1">
      <c r="A234" s="40"/>
      <c r="B234" s="41"/>
      <c r="C234" s="282" t="s">
        <v>365</v>
      </c>
      <c r="D234" s="282" t="s">
        <v>190</v>
      </c>
      <c r="E234" s="283" t="s">
        <v>366</v>
      </c>
      <c r="F234" s="284" t="s">
        <v>367</v>
      </c>
      <c r="G234" s="285" t="s">
        <v>153</v>
      </c>
      <c r="H234" s="286">
        <v>1.5</v>
      </c>
      <c r="I234" s="287"/>
      <c r="J234" s="288">
        <f>ROUND(I234*H234,2)</f>
        <v>0</v>
      </c>
      <c r="K234" s="284" t="s">
        <v>147</v>
      </c>
      <c r="L234" s="289"/>
      <c r="M234" s="290" t="s">
        <v>1</v>
      </c>
      <c r="N234" s="291" t="s">
        <v>44</v>
      </c>
      <c r="O234" s="93"/>
      <c r="P234" s="246">
        <f>O234*H234</f>
        <v>0</v>
      </c>
      <c r="Q234" s="246">
        <v>0.0019</v>
      </c>
      <c r="R234" s="246">
        <f>Q234*H234</f>
        <v>0.00285</v>
      </c>
      <c r="S234" s="246">
        <v>0</v>
      </c>
      <c r="T234" s="24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8" t="s">
        <v>343</v>
      </c>
      <c r="AT234" s="248" t="s">
        <v>190</v>
      </c>
      <c r="AU234" s="248" t="s">
        <v>95</v>
      </c>
      <c r="AY234" s="17" t="s">
        <v>141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7" t="s">
        <v>84</v>
      </c>
      <c r="BK234" s="140">
        <f>ROUND(I234*H234,2)</f>
        <v>0</v>
      </c>
      <c r="BL234" s="17" t="s">
        <v>337</v>
      </c>
      <c r="BM234" s="248" t="s">
        <v>368</v>
      </c>
    </row>
    <row r="235" spans="1:51" s="13" customFormat="1" ht="12">
      <c r="A235" s="13"/>
      <c r="B235" s="249"/>
      <c r="C235" s="250"/>
      <c r="D235" s="251" t="s">
        <v>155</v>
      </c>
      <c r="E235" s="250"/>
      <c r="F235" s="253" t="s">
        <v>369</v>
      </c>
      <c r="G235" s="250"/>
      <c r="H235" s="254">
        <v>1.5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155</v>
      </c>
      <c r="AU235" s="260" t="s">
        <v>95</v>
      </c>
      <c r="AV235" s="13" t="s">
        <v>95</v>
      </c>
      <c r="AW235" s="13" t="s">
        <v>4</v>
      </c>
      <c r="AX235" s="13" t="s">
        <v>84</v>
      </c>
      <c r="AY235" s="260" t="s">
        <v>141</v>
      </c>
    </row>
    <row r="236" spans="1:65" s="2" customFormat="1" ht="37.8" customHeight="1">
      <c r="A236" s="40"/>
      <c r="B236" s="41"/>
      <c r="C236" s="237" t="s">
        <v>370</v>
      </c>
      <c r="D236" s="237" t="s">
        <v>143</v>
      </c>
      <c r="E236" s="238" t="s">
        <v>371</v>
      </c>
      <c r="F236" s="239" t="s">
        <v>372</v>
      </c>
      <c r="G236" s="240" t="s">
        <v>146</v>
      </c>
      <c r="H236" s="241">
        <v>6.4</v>
      </c>
      <c r="I236" s="242"/>
      <c r="J236" s="243">
        <f>ROUND(I236*H236,2)</f>
        <v>0</v>
      </c>
      <c r="K236" s="239" t="s">
        <v>147</v>
      </c>
      <c r="L236" s="43"/>
      <c r="M236" s="244" t="s">
        <v>1</v>
      </c>
      <c r="N236" s="245" t="s">
        <v>44</v>
      </c>
      <c r="O236" s="93"/>
      <c r="P236" s="246">
        <f>O236*H236</f>
        <v>0</v>
      </c>
      <c r="Q236" s="246">
        <v>0.0006</v>
      </c>
      <c r="R236" s="246">
        <f>Q236*H236</f>
        <v>0.0038399999999999997</v>
      </c>
      <c r="S236" s="246">
        <v>0</v>
      </c>
      <c r="T236" s="24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8" t="s">
        <v>337</v>
      </c>
      <c r="AT236" s="248" t="s">
        <v>143</v>
      </c>
      <c r="AU236" s="248" t="s">
        <v>95</v>
      </c>
      <c r="AY236" s="17" t="s">
        <v>141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7" t="s">
        <v>84</v>
      </c>
      <c r="BK236" s="140">
        <f>ROUND(I236*H236,2)</f>
        <v>0</v>
      </c>
      <c r="BL236" s="17" t="s">
        <v>337</v>
      </c>
      <c r="BM236" s="248" t="s">
        <v>373</v>
      </c>
    </row>
    <row r="237" spans="1:65" s="2" customFormat="1" ht="37.8" customHeight="1">
      <c r="A237" s="40"/>
      <c r="B237" s="41"/>
      <c r="C237" s="237" t="s">
        <v>7</v>
      </c>
      <c r="D237" s="237" t="s">
        <v>143</v>
      </c>
      <c r="E237" s="238" t="s">
        <v>374</v>
      </c>
      <c r="F237" s="239" t="s">
        <v>375</v>
      </c>
      <c r="G237" s="240" t="s">
        <v>146</v>
      </c>
      <c r="H237" s="241">
        <v>6.4</v>
      </c>
      <c r="I237" s="242"/>
      <c r="J237" s="243">
        <f>ROUND(I237*H237,2)</f>
        <v>0</v>
      </c>
      <c r="K237" s="239" t="s">
        <v>147</v>
      </c>
      <c r="L237" s="43"/>
      <c r="M237" s="244" t="s">
        <v>1</v>
      </c>
      <c r="N237" s="245" t="s">
        <v>44</v>
      </c>
      <c r="O237" s="93"/>
      <c r="P237" s="246">
        <f>O237*H237</f>
        <v>0</v>
      </c>
      <c r="Q237" s="246">
        <v>0.00043</v>
      </c>
      <c r="R237" s="246">
        <f>Q237*H237</f>
        <v>0.002752</v>
      </c>
      <c r="S237" s="246">
        <v>0</v>
      </c>
      <c r="T237" s="24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8" t="s">
        <v>337</v>
      </c>
      <c r="AT237" s="248" t="s">
        <v>143</v>
      </c>
      <c r="AU237" s="248" t="s">
        <v>95</v>
      </c>
      <c r="AY237" s="17" t="s">
        <v>141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7" t="s">
        <v>84</v>
      </c>
      <c r="BK237" s="140">
        <f>ROUND(I237*H237,2)</f>
        <v>0</v>
      </c>
      <c r="BL237" s="17" t="s">
        <v>337</v>
      </c>
      <c r="BM237" s="248" t="s">
        <v>376</v>
      </c>
    </row>
    <row r="238" spans="1:65" s="2" customFormat="1" ht="37.8" customHeight="1">
      <c r="A238" s="40"/>
      <c r="B238" s="41"/>
      <c r="C238" s="237" t="s">
        <v>377</v>
      </c>
      <c r="D238" s="237" t="s">
        <v>143</v>
      </c>
      <c r="E238" s="238" t="s">
        <v>378</v>
      </c>
      <c r="F238" s="239" t="s">
        <v>379</v>
      </c>
      <c r="G238" s="240" t="s">
        <v>146</v>
      </c>
      <c r="H238" s="241">
        <v>6.4</v>
      </c>
      <c r="I238" s="242"/>
      <c r="J238" s="243">
        <f>ROUND(I238*H238,2)</f>
        <v>0</v>
      </c>
      <c r="K238" s="239" t="s">
        <v>147</v>
      </c>
      <c r="L238" s="43"/>
      <c r="M238" s="244" t="s">
        <v>1</v>
      </c>
      <c r="N238" s="245" t="s">
        <v>44</v>
      </c>
      <c r="O238" s="93"/>
      <c r="P238" s="246">
        <f>O238*H238</f>
        <v>0</v>
      </c>
      <c r="Q238" s="246">
        <v>0.0009</v>
      </c>
      <c r="R238" s="246">
        <f>Q238*H238</f>
        <v>0.00576</v>
      </c>
      <c r="S238" s="246">
        <v>0</v>
      </c>
      <c r="T238" s="24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8" t="s">
        <v>337</v>
      </c>
      <c r="AT238" s="248" t="s">
        <v>143</v>
      </c>
      <c r="AU238" s="248" t="s">
        <v>95</v>
      </c>
      <c r="AY238" s="17" t="s">
        <v>141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7" t="s">
        <v>84</v>
      </c>
      <c r="BK238" s="140">
        <f>ROUND(I238*H238,2)</f>
        <v>0</v>
      </c>
      <c r="BL238" s="17" t="s">
        <v>337</v>
      </c>
      <c r="BM238" s="248" t="s">
        <v>380</v>
      </c>
    </row>
    <row r="239" spans="1:65" s="2" customFormat="1" ht="33" customHeight="1">
      <c r="A239" s="40"/>
      <c r="B239" s="41"/>
      <c r="C239" s="237" t="s">
        <v>381</v>
      </c>
      <c r="D239" s="237" t="s">
        <v>143</v>
      </c>
      <c r="E239" s="238" t="s">
        <v>382</v>
      </c>
      <c r="F239" s="239" t="s">
        <v>383</v>
      </c>
      <c r="G239" s="240" t="s">
        <v>146</v>
      </c>
      <c r="H239" s="241">
        <v>8.6</v>
      </c>
      <c r="I239" s="242"/>
      <c r="J239" s="243">
        <f>ROUND(I239*H239,2)</f>
        <v>0</v>
      </c>
      <c r="K239" s="239" t="s">
        <v>147</v>
      </c>
      <c r="L239" s="43"/>
      <c r="M239" s="244" t="s">
        <v>1</v>
      </c>
      <c r="N239" s="245" t="s">
        <v>44</v>
      </c>
      <c r="O239" s="93"/>
      <c r="P239" s="246">
        <f>O239*H239</f>
        <v>0</v>
      </c>
      <c r="Q239" s="246">
        <v>0.0015</v>
      </c>
      <c r="R239" s="246">
        <f>Q239*H239</f>
        <v>0.0129</v>
      </c>
      <c r="S239" s="246">
        <v>0</v>
      </c>
      <c r="T239" s="24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8" t="s">
        <v>337</v>
      </c>
      <c r="AT239" s="248" t="s">
        <v>143</v>
      </c>
      <c r="AU239" s="248" t="s">
        <v>95</v>
      </c>
      <c r="AY239" s="17" t="s">
        <v>141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7" t="s">
        <v>84</v>
      </c>
      <c r="BK239" s="140">
        <f>ROUND(I239*H239,2)</f>
        <v>0</v>
      </c>
      <c r="BL239" s="17" t="s">
        <v>337</v>
      </c>
      <c r="BM239" s="248" t="s">
        <v>384</v>
      </c>
    </row>
    <row r="240" spans="1:65" s="2" customFormat="1" ht="24.15" customHeight="1">
      <c r="A240" s="40"/>
      <c r="B240" s="41"/>
      <c r="C240" s="237" t="s">
        <v>385</v>
      </c>
      <c r="D240" s="237" t="s">
        <v>143</v>
      </c>
      <c r="E240" s="238" t="s">
        <v>386</v>
      </c>
      <c r="F240" s="239" t="s">
        <v>387</v>
      </c>
      <c r="G240" s="240" t="s">
        <v>153</v>
      </c>
      <c r="H240" s="241">
        <v>27.52</v>
      </c>
      <c r="I240" s="242"/>
      <c r="J240" s="243">
        <f>ROUND(I240*H240,2)</f>
        <v>0</v>
      </c>
      <c r="K240" s="239" t="s">
        <v>147</v>
      </c>
      <c r="L240" s="43"/>
      <c r="M240" s="244" t="s">
        <v>1</v>
      </c>
      <c r="N240" s="245" t="s">
        <v>44</v>
      </c>
      <c r="O240" s="93"/>
      <c r="P240" s="246">
        <f>O240*H240</f>
        <v>0</v>
      </c>
      <c r="Q240" s="246">
        <v>0.00013</v>
      </c>
      <c r="R240" s="246">
        <f>Q240*H240</f>
        <v>0.0035776</v>
      </c>
      <c r="S240" s="246">
        <v>0</v>
      </c>
      <c r="T240" s="24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8" t="s">
        <v>337</v>
      </c>
      <c r="AT240" s="248" t="s">
        <v>143</v>
      </c>
      <c r="AU240" s="248" t="s">
        <v>95</v>
      </c>
      <c r="AY240" s="17" t="s">
        <v>141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7" t="s">
        <v>84</v>
      </c>
      <c r="BK240" s="140">
        <f>ROUND(I240*H240,2)</f>
        <v>0</v>
      </c>
      <c r="BL240" s="17" t="s">
        <v>337</v>
      </c>
      <c r="BM240" s="248" t="s">
        <v>388</v>
      </c>
    </row>
    <row r="241" spans="1:65" s="2" customFormat="1" ht="24.15" customHeight="1">
      <c r="A241" s="40"/>
      <c r="B241" s="41"/>
      <c r="C241" s="237" t="s">
        <v>389</v>
      </c>
      <c r="D241" s="237" t="s">
        <v>143</v>
      </c>
      <c r="E241" s="238" t="s">
        <v>390</v>
      </c>
      <c r="F241" s="239" t="s">
        <v>391</v>
      </c>
      <c r="G241" s="240" t="s">
        <v>193</v>
      </c>
      <c r="H241" s="241">
        <v>0.093</v>
      </c>
      <c r="I241" s="242"/>
      <c r="J241" s="243">
        <f>ROUND(I241*H241,2)</f>
        <v>0</v>
      </c>
      <c r="K241" s="239" t="s">
        <v>147</v>
      </c>
      <c r="L241" s="43"/>
      <c r="M241" s="244" t="s">
        <v>1</v>
      </c>
      <c r="N241" s="245" t="s">
        <v>44</v>
      </c>
      <c r="O241" s="93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8" t="s">
        <v>337</v>
      </c>
      <c r="AT241" s="248" t="s">
        <v>143</v>
      </c>
      <c r="AU241" s="248" t="s">
        <v>95</v>
      </c>
      <c r="AY241" s="17" t="s">
        <v>141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7" t="s">
        <v>84</v>
      </c>
      <c r="BK241" s="140">
        <f>ROUND(I241*H241,2)</f>
        <v>0</v>
      </c>
      <c r="BL241" s="17" t="s">
        <v>337</v>
      </c>
      <c r="BM241" s="248" t="s">
        <v>392</v>
      </c>
    </row>
    <row r="242" spans="1:63" s="12" customFormat="1" ht="22.8" customHeight="1">
      <c r="A242" s="12"/>
      <c r="B242" s="221"/>
      <c r="C242" s="222"/>
      <c r="D242" s="223" t="s">
        <v>78</v>
      </c>
      <c r="E242" s="235" t="s">
        <v>393</v>
      </c>
      <c r="F242" s="235" t="s">
        <v>394</v>
      </c>
      <c r="G242" s="222"/>
      <c r="H242" s="222"/>
      <c r="I242" s="225"/>
      <c r="J242" s="236">
        <f>BK242</f>
        <v>0</v>
      </c>
      <c r="K242" s="222"/>
      <c r="L242" s="227"/>
      <c r="M242" s="228"/>
      <c r="N242" s="229"/>
      <c r="O242" s="229"/>
      <c r="P242" s="230">
        <f>P243</f>
        <v>0</v>
      </c>
      <c r="Q242" s="229"/>
      <c r="R242" s="230">
        <f>R243</f>
        <v>0.0015</v>
      </c>
      <c r="S242" s="229"/>
      <c r="T242" s="231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2" t="s">
        <v>95</v>
      </c>
      <c r="AT242" s="233" t="s">
        <v>78</v>
      </c>
      <c r="AU242" s="233" t="s">
        <v>84</v>
      </c>
      <c r="AY242" s="232" t="s">
        <v>141</v>
      </c>
      <c r="BK242" s="234">
        <f>BK243</f>
        <v>0</v>
      </c>
    </row>
    <row r="243" spans="1:65" s="2" customFormat="1" ht="24.15" customHeight="1">
      <c r="A243" s="40"/>
      <c r="B243" s="41"/>
      <c r="C243" s="237" t="s">
        <v>395</v>
      </c>
      <c r="D243" s="237" t="s">
        <v>143</v>
      </c>
      <c r="E243" s="238" t="s">
        <v>396</v>
      </c>
      <c r="F243" s="239" t="s">
        <v>397</v>
      </c>
      <c r="G243" s="240" t="s">
        <v>276</v>
      </c>
      <c r="H243" s="241">
        <v>1</v>
      </c>
      <c r="I243" s="242"/>
      <c r="J243" s="243">
        <f>ROUND(I243*H243,2)</f>
        <v>0</v>
      </c>
      <c r="K243" s="239" t="s">
        <v>147</v>
      </c>
      <c r="L243" s="43"/>
      <c r="M243" s="244" t="s">
        <v>1</v>
      </c>
      <c r="N243" s="245" t="s">
        <v>44</v>
      </c>
      <c r="O243" s="93"/>
      <c r="P243" s="246">
        <f>O243*H243</f>
        <v>0</v>
      </c>
      <c r="Q243" s="246">
        <v>0.0015</v>
      </c>
      <c r="R243" s="246">
        <f>Q243*H243</f>
        <v>0.0015</v>
      </c>
      <c r="S243" s="246">
        <v>0</v>
      </c>
      <c r="T243" s="24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8" t="s">
        <v>337</v>
      </c>
      <c r="AT243" s="248" t="s">
        <v>143</v>
      </c>
      <c r="AU243" s="248" t="s">
        <v>95</v>
      </c>
      <c r="AY243" s="17" t="s">
        <v>141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7" t="s">
        <v>84</v>
      </c>
      <c r="BK243" s="140">
        <f>ROUND(I243*H243,2)</f>
        <v>0</v>
      </c>
      <c r="BL243" s="17" t="s">
        <v>337</v>
      </c>
      <c r="BM243" s="248" t="s">
        <v>398</v>
      </c>
    </row>
    <row r="244" spans="1:63" s="12" customFormat="1" ht="22.8" customHeight="1">
      <c r="A244" s="12"/>
      <c r="B244" s="221"/>
      <c r="C244" s="222"/>
      <c r="D244" s="223" t="s">
        <v>78</v>
      </c>
      <c r="E244" s="235" t="s">
        <v>399</v>
      </c>
      <c r="F244" s="235" t="s">
        <v>400</v>
      </c>
      <c r="G244" s="222"/>
      <c r="H244" s="222"/>
      <c r="I244" s="225"/>
      <c r="J244" s="236">
        <f>BK244</f>
        <v>0</v>
      </c>
      <c r="K244" s="222"/>
      <c r="L244" s="227"/>
      <c r="M244" s="228"/>
      <c r="N244" s="229"/>
      <c r="O244" s="229"/>
      <c r="P244" s="230">
        <f>SUM(P245:P272)</f>
        <v>0</v>
      </c>
      <c r="Q244" s="229"/>
      <c r="R244" s="230">
        <f>SUM(R245:R272)</f>
        <v>1.0442095999999998</v>
      </c>
      <c r="S244" s="229"/>
      <c r="T244" s="231">
        <f>SUM(T245:T272)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2" t="s">
        <v>95</v>
      </c>
      <c r="AT244" s="233" t="s">
        <v>78</v>
      </c>
      <c r="AU244" s="233" t="s">
        <v>84</v>
      </c>
      <c r="AY244" s="232" t="s">
        <v>141</v>
      </c>
      <c r="BK244" s="234">
        <f>SUM(BK245:BK272)</f>
        <v>0</v>
      </c>
    </row>
    <row r="245" spans="1:65" s="2" customFormat="1" ht="33" customHeight="1">
      <c r="A245" s="40"/>
      <c r="B245" s="41"/>
      <c r="C245" s="237" t="s">
        <v>337</v>
      </c>
      <c r="D245" s="237" t="s">
        <v>143</v>
      </c>
      <c r="E245" s="238" t="s">
        <v>401</v>
      </c>
      <c r="F245" s="239" t="s">
        <v>402</v>
      </c>
      <c r="G245" s="240" t="s">
        <v>153</v>
      </c>
      <c r="H245" s="241">
        <v>27.52</v>
      </c>
      <c r="I245" s="242"/>
      <c r="J245" s="243">
        <f>ROUND(I245*H245,2)</f>
        <v>0</v>
      </c>
      <c r="K245" s="239" t="s">
        <v>147</v>
      </c>
      <c r="L245" s="43"/>
      <c r="M245" s="244" t="s">
        <v>1</v>
      </c>
      <c r="N245" s="245" t="s">
        <v>44</v>
      </c>
      <c r="O245" s="93"/>
      <c r="P245" s="246">
        <f>O245*H245</f>
        <v>0</v>
      </c>
      <c r="Q245" s="246">
        <v>0.01152</v>
      </c>
      <c r="R245" s="246">
        <f>Q245*H245</f>
        <v>0.3170304</v>
      </c>
      <c r="S245" s="246">
        <v>0</v>
      </c>
      <c r="T245" s="24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8" t="s">
        <v>337</v>
      </c>
      <c r="AT245" s="248" t="s">
        <v>143</v>
      </c>
      <c r="AU245" s="248" t="s">
        <v>95</v>
      </c>
      <c r="AY245" s="17" t="s">
        <v>141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7" t="s">
        <v>84</v>
      </c>
      <c r="BK245" s="140">
        <f>ROUND(I245*H245,2)</f>
        <v>0</v>
      </c>
      <c r="BL245" s="17" t="s">
        <v>337</v>
      </c>
      <c r="BM245" s="248" t="s">
        <v>403</v>
      </c>
    </row>
    <row r="246" spans="1:65" s="2" customFormat="1" ht="24.15" customHeight="1">
      <c r="A246" s="40"/>
      <c r="B246" s="41"/>
      <c r="C246" s="237" t="s">
        <v>404</v>
      </c>
      <c r="D246" s="237" t="s">
        <v>143</v>
      </c>
      <c r="E246" s="238" t="s">
        <v>405</v>
      </c>
      <c r="F246" s="239" t="s">
        <v>406</v>
      </c>
      <c r="G246" s="240" t="s">
        <v>153</v>
      </c>
      <c r="H246" s="241">
        <v>27.52</v>
      </c>
      <c r="I246" s="242"/>
      <c r="J246" s="243">
        <f>ROUND(I246*H246,2)</f>
        <v>0</v>
      </c>
      <c r="K246" s="239" t="s">
        <v>147</v>
      </c>
      <c r="L246" s="43"/>
      <c r="M246" s="244" t="s">
        <v>1</v>
      </c>
      <c r="N246" s="245" t="s">
        <v>44</v>
      </c>
      <c r="O246" s="93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8" t="s">
        <v>337</v>
      </c>
      <c r="AT246" s="248" t="s">
        <v>143</v>
      </c>
      <c r="AU246" s="248" t="s">
        <v>95</v>
      </c>
      <c r="AY246" s="17" t="s">
        <v>141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7" t="s">
        <v>84</v>
      </c>
      <c r="BK246" s="140">
        <f>ROUND(I246*H246,2)</f>
        <v>0</v>
      </c>
      <c r="BL246" s="17" t="s">
        <v>337</v>
      </c>
      <c r="BM246" s="248" t="s">
        <v>407</v>
      </c>
    </row>
    <row r="247" spans="1:51" s="13" customFormat="1" ht="12">
      <c r="A247" s="13"/>
      <c r="B247" s="249"/>
      <c r="C247" s="250"/>
      <c r="D247" s="251" t="s">
        <v>155</v>
      </c>
      <c r="E247" s="252" t="s">
        <v>1</v>
      </c>
      <c r="F247" s="253" t="s">
        <v>339</v>
      </c>
      <c r="G247" s="250"/>
      <c r="H247" s="254">
        <v>27.52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155</v>
      </c>
      <c r="AU247" s="260" t="s">
        <v>95</v>
      </c>
      <c r="AV247" s="13" t="s">
        <v>95</v>
      </c>
      <c r="AW247" s="13" t="s">
        <v>33</v>
      </c>
      <c r="AX247" s="13" t="s">
        <v>79</v>
      </c>
      <c r="AY247" s="260" t="s">
        <v>141</v>
      </c>
    </row>
    <row r="248" spans="1:51" s="14" customFormat="1" ht="12">
      <c r="A248" s="14"/>
      <c r="B248" s="261"/>
      <c r="C248" s="262"/>
      <c r="D248" s="251" t="s">
        <v>155</v>
      </c>
      <c r="E248" s="263" t="s">
        <v>1</v>
      </c>
      <c r="F248" s="264" t="s">
        <v>157</v>
      </c>
      <c r="G248" s="262"/>
      <c r="H248" s="265">
        <v>27.52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1" t="s">
        <v>155</v>
      </c>
      <c r="AU248" s="271" t="s">
        <v>95</v>
      </c>
      <c r="AV248" s="14" t="s">
        <v>148</v>
      </c>
      <c r="AW248" s="14" t="s">
        <v>33</v>
      </c>
      <c r="AX248" s="14" t="s">
        <v>84</v>
      </c>
      <c r="AY248" s="271" t="s">
        <v>141</v>
      </c>
    </row>
    <row r="249" spans="1:65" s="2" customFormat="1" ht="24.15" customHeight="1">
      <c r="A249" s="40"/>
      <c r="B249" s="41"/>
      <c r="C249" s="282" t="s">
        <v>408</v>
      </c>
      <c r="D249" s="282" t="s">
        <v>190</v>
      </c>
      <c r="E249" s="283" t="s">
        <v>409</v>
      </c>
      <c r="F249" s="284" t="s">
        <v>410</v>
      </c>
      <c r="G249" s="285" t="s">
        <v>153</v>
      </c>
      <c r="H249" s="286">
        <v>30.272</v>
      </c>
      <c r="I249" s="287"/>
      <c r="J249" s="288">
        <f>ROUND(I249*H249,2)</f>
        <v>0</v>
      </c>
      <c r="K249" s="284" t="s">
        <v>147</v>
      </c>
      <c r="L249" s="289"/>
      <c r="M249" s="290" t="s">
        <v>1</v>
      </c>
      <c r="N249" s="291" t="s">
        <v>44</v>
      </c>
      <c r="O249" s="93"/>
      <c r="P249" s="246">
        <f>O249*H249</f>
        <v>0</v>
      </c>
      <c r="Q249" s="246">
        <v>0.00735</v>
      </c>
      <c r="R249" s="246">
        <f>Q249*H249</f>
        <v>0.22249919999999998</v>
      </c>
      <c r="S249" s="246">
        <v>0</v>
      </c>
      <c r="T249" s="24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8" t="s">
        <v>343</v>
      </c>
      <c r="AT249" s="248" t="s">
        <v>190</v>
      </c>
      <c r="AU249" s="248" t="s">
        <v>95</v>
      </c>
      <c r="AY249" s="17" t="s">
        <v>141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7" t="s">
        <v>84</v>
      </c>
      <c r="BK249" s="140">
        <f>ROUND(I249*H249,2)</f>
        <v>0</v>
      </c>
      <c r="BL249" s="17" t="s">
        <v>337</v>
      </c>
      <c r="BM249" s="248" t="s">
        <v>411</v>
      </c>
    </row>
    <row r="250" spans="1:51" s="13" customFormat="1" ht="12">
      <c r="A250" s="13"/>
      <c r="B250" s="249"/>
      <c r="C250" s="250"/>
      <c r="D250" s="251" t="s">
        <v>155</v>
      </c>
      <c r="E250" s="250"/>
      <c r="F250" s="253" t="s">
        <v>412</v>
      </c>
      <c r="G250" s="250"/>
      <c r="H250" s="254">
        <v>30.272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155</v>
      </c>
      <c r="AU250" s="260" t="s">
        <v>95</v>
      </c>
      <c r="AV250" s="13" t="s">
        <v>95</v>
      </c>
      <c r="AW250" s="13" t="s">
        <v>4</v>
      </c>
      <c r="AX250" s="13" t="s">
        <v>84</v>
      </c>
      <c r="AY250" s="260" t="s">
        <v>141</v>
      </c>
    </row>
    <row r="251" spans="1:65" s="2" customFormat="1" ht="24.15" customHeight="1">
      <c r="A251" s="40"/>
      <c r="B251" s="41"/>
      <c r="C251" s="237" t="s">
        <v>413</v>
      </c>
      <c r="D251" s="237" t="s">
        <v>143</v>
      </c>
      <c r="E251" s="238" t="s">
        <v>414</v>
      </c>
      <c r="F251" s="239" t="s">
        <v>415</v>
      </c>
      <c r="G251" s="240" t="s">
        <v>146</v>
      </c>
      <c r="H251" s="241">
        <v>36.3</v>
      </c>
      <c r="I251" s="242"/>
      <c r="J251" s="243">
        <f>ROUND(I251*H251,2)</f>
        <v>0</v>
      </c>
      <c r="K251" s="239" t="s">
        <v>147</v>
      </c>
      <c r="L251" s="43"/>
      <c r="M251" s="244" t="s">
        <v>1</v>
      </c>
      <c r="N251" s="245" t="s">
        <v>44</v>
      </c>
      <c r="O251" s="93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8" t="s">
        <v>337</v>
      </c>
      <c r="AT251" s="248" t="s">
        <v>143</v>
      </c>
      <c r="AU251" s="248" t="s">
        <v>95</v>
      </c>
      <c r="AY251" s="17" t="s">
        <v>141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7" t="s">
        <v>84</v>
      </c>
      <c r="BK251" s="140">
        <f>ROUND(I251*H251,2)</f>
        <v>0</v>
      </c>
      <c r="BL251" s="17" t="s">
        <v>337</v>
      </c>
      <c r="BM251" s="248" t="s">
        <v>416</v>
      </c>
    </row>
    <row r="252" spans="1:51" s="15" customFormat="1" ht="12">
      <c r="A252" s="15"/>
      <c r="B252" s="272"/>
      <c r="C252" s="273"/>
      <c r="D252" s="251" t="s">
        <v>155</v>
      </c>
      <c r="E252" s="274" t="s">
        <v>1</v>
      </c>
      <c r="F252" s="275" t="s">
        <v>417</v>
      </c>
      <c r="G252" s="273"/>
      <c r="H252" s="274" t="s">
        <v>1</v>
      </c>
      <c r="I252" s="276"/>
      <c r="J252" s="273"/>
      <c r="K252" s="273"/>
      <c r="L252" s="277"/>
      <c r="M252" s="278"/>
      <c r="N252" s="279"/>
      <c r="O252" s="279"/>
      <c r="P252" s="279"/>
      <c r="Q252" s="279"/>
      <c r="R252" s="279"/>
      <c r="S252" s="279"/>
      <c r="T252" s="28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1" t="s">
        <v>155</v>
      </c>
      <c r="AU252" s="281" t="s">
        <v>95</v>
      </c>
      <c r="AV252" s="15" t="s">
        <v>84</v>
      </c>
      <c r="AW252" s="15" t="s">
        <v>33</v>
      </c>
      <c r="AX252" s="15" t="s">
        <v>79</v>
      </c>
      <c r="AY252" s="281" t="s">
        <v>141</v>
      </c>
    </row>
    <row r="253" spans="1:51" s="13" customFormat="1" ht="12">
      <c r="A253" s="13"/>
      <c r="B253" s="249"/>
      <c r="C253" s="250"/>
      <c r="D253" s="251" t="s">
        <v>155</v>
      </c>
      <c r="E253" s="252" t="s">
        <v>1</v>
      </c>
      <c r="F253" s="253" t="s">
        <v>418</v>
      </c>
      <c r="G253" s="250"/>
      <c r="H253" s="254">
        <v>6.2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155</v>
      </c>
      <c r="AU253" s="260" t="s">
        <v>95</v>
      </c>
      <c r="AV253" s="13" t="s">
        <v>95</v>
      </c>
      <c r="AW253" s="13" t="s">
        <v>33</v>
      </c>
      <c r="AX253" s="13" t="s">
        <v>79</v>
      </c>
      <c r="AY253" s="260" t="s">
        <v>141</v>
      </c>
    </row>
    <row r="254" spans="1:51" s="15" customFormat="1" ht="12">
      <c r="A254" s="15"/>
      <c r="B254" s="272"/>
      <c r="C254" s="273"/>
      <c r="D254" s="251" t="s">
        <v>155</v>
      </c>
      <c r="E254" s="274" t="s">
        <v>1</v>
      </c>
      <c r="F254" s="275" t="s">
        <v>419</v>
      </c>
      <c r="G254" s="273"/>
      <c r="H254" s="274" t="s">
        <v>1</v>
      </c>
      <c r="I254" s="276"/>
      <c r="J254" s="273"/>
      <c r="K254" s="273"/>
      <c r="L254" s="277"/>
      <c r="M254" s="278"/>
      <c r="N254" s="279"/>
      <c r="O254" s="279"/>
      <c r="P254" s="279"/>
      <c r="Q254" s="279"/>
      <c r="R254" s="279"/>
      <c r="S254" s="279"/>
      <c r="T254" s="280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1" t="s">
        <v>155</v>
      </c>
      <c r="AU254" s="281" t="s">
        <v>95</v>
      </c>
      <c r="AV254" s="15" t="s">
        <v>84</v>
      </c>
      <c r="AW254" s="15" t="s">
        <v>33</v>
      </c>
      <c r="AX254" s="15" t="s">
        <v>79</v>
      </c>
      <c r="AY254" s="281" t="s">
        <v>141</v>
      </c>
    </row>
    <row r="255" spans="1:51" s="13" customFormat="1" ht="12">
      <c r="A255" s="13"/>
      <c r="B255" s="249"/>
      <c r="C255" s="250"/>
      <c r="D255" s="251" t="s">
        <v>155</v>
      </c>
      <c r="E255" s="252" t="s">
        <v>1</v>
      </c>
      <c r="F255" s="253" t="s">
        <v>420</v>
      </c>
      <c r="G255" s="250"/>
      <c r="H255" s="254">
        <v>30.1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155</v>
      </c>
      <c r="AU255" s="260" t="s">
        <v>95</v>
      </c>
      <c r="AV255" s="13" t="s">
        <v>95</v>
      </c>
      <c r="AW255" s="13" t="s">
        <v>33</v>
      </c>
      <c r="AX255" s="13" t="s">
        <v>79</v>
      </c>
      <c r="AY255" s="260" t="s">
        <v>141</v>
      </c>
    </row>
    <row r="256" spans="1:51" s="14" customFormat="1" ht="12">
      <c r="A256" s="14"/>
      <c r="B256" s="261"/>
      <c r="C256" s="262"/>
      <c r="D256" s="251" t="s">
        <v>155</v>
      </c>
      <c r="E256" s="263" t="s">
        <v>1</v>
      </c>
      <c r="F256" s="264" t="s">
        <v>157</v>
      </c>
      <c r="G256" s="262"/>
      <c r="H256" s="265">
        <v>36.300000000000004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155</v>
      </c>
      <c r="AU256" s="271" t="s">
        <v>95</v>
      </c>
      <c r="AV256" s="14" t="s">
        <v>148</v>
      </c>
      <c r="AW256" s="14" t="s">
        <v>33</v>
      </c>
      <c r="AX256" s="14" t="s">
        <v>84</v>
      </c>
      <c r="AY256" s="271" t="s">
        <v>141</v>
      </c>
    </row>
    <row r="257" spans="1:65" s="2" customFormat="1" ht="16.5" customHeight="1">
      <c r="A257" s="40"/>
      <c r="B257" s="41"/>
      <c r="C257" s="282" t="s">
        <v>194</v>
      </c>
      <c r="D257" s="282" t="s">
        <v>190</v>
      </c>
      <c r="E257" s="283" t="s">
        <v>421</v>
      </c>
      <c r="F257" s="284" t="s">
        <v>422</v>
      </c>
      <c r="G257" s="285" t="s">
        <v>161</v>
      </c>
      <c r="H257" s="286">
        <v>0.571</v>
      </c>
      <c r="I257" s="287"/>
      <c r="J257" s="288">
        <f>ROUND(I257*H257,2)</f>
        <v>0</v>
      </c>
      <c r="K257" s="284" t="s">
        <v>147</v>
      </c>
      <c r="L257" s="289"/>
      <c r="M257" s="290" t="s">
        <v>1</v>
      </c>
      <c r="N257" s="291" t="s">
        <v>44</v>
      </c>
      <c r="O257" s="93"/>
      <c r="P257" s="246">
        <f>O257*H257</f>
        <v>0</v>
      </c>
      <c r="Q257" s="246">
        <v>0.55</v>
      </c>
      <c r="R257" s="246">
        <f>Q257*H257</f>
        <v>0.31405</v>
      </c>
      <c r="S257" s="246">
        <v>0</v>
      </c>
      <c r="T257" s="24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8" t="s">
        <v>343</v>
      </c>
      <c r="AT257" s="248" t="s">
        <v>190</v>
      </c>
      <c r="AU257" s="248" t="s">
        <v>95</v>
      </c>
      <c r="AY257" s="17" t="s">
        <v>141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7" t="s">
        <v>84</v>
      </c>
      <c r="BK257" s="140">
        <f>ROUND(I257*H257,2)</f>
        <v>0</v>
      </c>
      <c r="BL257" s="17" t="s">
        <v>337</v>
      </c>
      <c r="BM257" s="248" t="s">
        <v>423</v>
      </c>
    </row>
    <row r="258" spans="1:51" s="15" customFormat="1" ht="12">
      <c r="A258" s="15"/>
      <c r="B258" s="272"/>
      <c r="C258" s="273"/>
      <c r="D258" s="251" t="s">
        <v>155</v>
      </c>
      <c r="E258" s="274" t="s">
        <v>1</v>
      </c>
      <c r="F258" s="275" t="s">
        <v>417</v>
      </c>
      <c r="G258" s="273"/>
      <c r="H258" s="274" t="s">
        <v>1</v>
      </c>
      <c r="I258" s="276"/>
      <c r="J258" s="273"/>
      <c r="K258" s="273"/>
      <c r="L258" s="277"/>
      <c r="M258" s="278"/>
      <c r="N258" s="279"/>
      <c r="O258" s="279"/>
      <c r="P258" s="279"/>
      <c r="Q258" s="279"/>
      <c r="R258" s="279"/>
      <c r="S258" s="279"/>
      <c r="T258" s="28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1" t="s">
        <v>155</v>
      </c>
      <c r="AU258" s="281" t="s">
        <v>95</v>
      </c>
      <c r="AV258" s="15" t="s">
        <v>84</v>
      </c>
      <c r="AW258" s="15" t="s">
        <v>33</v>
      </c>
      <c r="AX258" s="15" t="s">
        <v>79</v>
      </c>
      <c r="AY258" s="281" t="s">
        <v>141</v>
      </c>
    </row>
    <row r="259" spans="1:51" s="13" customFormat="1" ht="12">
      <c r="A259" s="13"/>
      <c r="B259" s="249"/>
      <c r="C259" s="250"/>
      <c r="D259" s="251" t="s">
        <v>155</v>
      </c>
      <c r="E259" s="252" t="s">
        <v>1</v>
      </c>
      <c r="F259" s="253" t="s">
        <v>424</v>
      </c>
      <c r="G259" s="250"/>
      <c r="H259" s="254">
        <v>0.089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155</v>
      </c>
      <c r="AU259" s="260" t="s">
        <v>95</v>
      </c>
      <c r="AV259" s="13" t="s">
        <v>95</v>
      </c>
      <c r="AW259" s="13" t="s">
        <v>33</v>
      </c>
      <c r="AX259" s="13" t="s">
        <v>79</v>
      </c>
      <c r="AY259" s="260" t="s">
        <v>141</v>
      </c>
    </row>
    <row r="260" spans="1:51" s="15" customFormat="1" ht="12">
      <c r="A260" s="15"/>
      <c r="B260" s="272"/>
      <c r="C260" s="273"/>
      <c r="D260" s="251" t="s">
        <v>155</v>
      </c>
      <c r="E260" s="274" t="s">
        <v>1</v>
      </c>
      <c r="F260" s="275" t="s">
        <v>419</v>
      </c>
      <c r="G260" s="273"/>
      <c r="H260" s="274" t="s">
        <v>1</v>
      </c>
      <c r="I260" s="276"/>
      <c r="J260" s="273"/>
      <c r="K260" s="273"/>
      <c r="L260" s="277"/>
      <c r="M260" s="278"/>
      <c r="N260" s="279"/>
      <c r="O260" s="279"/>
      <c r="P260" s="279"/>
      <c r="Q260" s="279"/>
      <c r="R260" s="279"/>
      <c r="S260" s="279"/>
      <c r="T260" s="28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1" t="s">
        <v>155</v>
      </c>
      <c r="AU260" s="281" t="s">
        <v>95</v>
      </c>
      <c r="AV260" s="15" t="s">
        <v>84</v>
      </c>
      <c r="AW260" s="15" t="s">
        <v>33</v>
      </c>
      <c r="AX260" s="15" t="s">
        <v>79</v>
      </c>
      <c r="AY260" s="281" t="s">
        <v>141</v>
      </c>
    </row>
    <row r="261" spans="1:51" s="13" customFormat="1" ht="12">
      <c r="A261" s="13"/>
      <c r="B261" s="249"/>
      <c r="C261" s="250"/>
      <c r="D261" s="251" t="s">
        <v>155</v>
      </c>
      <c r="E261" s="252" t="s">
        <v>1</v>
      </c>
      <c r="F261" s="253" t="s">
        <v>425</v>
      </c>
      <c r="G261" s="250"/>
      <c r="H261" s="254">
        <v>0.482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155</v>
      </c>
      <c r="AU261" s="260" t="s">
        <v>95</v>
      </c>
      <c r="AV261" s="13" t="s">
        <v>95</v>
      </c>
      <c r="AW261" s="13" t="s">
        <v>33</v>
      </c>
      <c r="AX261" s="13" t="s">
        <v>79</v>
      </c>
      <c r="AY261" s="260" t="s">
        <v>141</v>
      </c>
    </row>
    <row r="262" spans="1:51" s="14" customFormat="1" ht="12">
      <c r="A262" s="14"/>
      <c r="B262" s="261"/>
      <c r="C262" s="262"/>
      <c r="D262" s="251" t="s">
        <v>155</v>
      </c>
      <c r="E262" s="263" t="s">
        <v>1</v>
      </c>
      <c r="F262" s="264" t="s">
        <v>157</v>
      </c>
      <c r="G262" s="262"/>
      <c r="H262" s="265">
        <v>0.571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155</v>
      </c>
      <c r="AU262" s="271" t="s">
        <v>95</v>
      </c>
      <c r="AV262" s="14" t="s">
        <v>148</v>
      </c>
      <c r="AW262" s="14" t="s">
        <v>33</v>
      </c>
      <c r="AX262" s="14" t="s">
        <v>84</v>
      </c>
      <c r="AY262" s="271" t="s">
        <v>141</v>
      </c>
    </row>
    <row r="263" spans="1:65" s="2" customFormat="1" ht="24.15" customHeight="1">
      <c r="A263" s="40"/>
      <c r="B263" s="41"/>
      <c r="C263" s="237" t="s">
        <v>426</v>
      </c>
      <c r="D263" s="237" t="s">
        <v>143</v>
      </c>
      <c r="E263" s="238" t="s">
        <v>427</v>
      </c>
      <c r="F263" s="239" t="s">
        <v>428</v>
      </c>
      <c r="G263" s="240" t="s">
        <v>146</v>
      </c>
      <c r="H263" s="241">
        <v>12.8</v>
      </c>
      <c r="I263" s="242"/>
      <c r="J263" s="243">
        <f>ROUND(I263*H263,2)</f>
        <v>0</v>
      </c>
      <c r="K263" s="239" t="s">
        <v>147</v>
      </c>
      <c r="L263" s="43"/>
      <c r="M263" s="244" t="s">
        <v>1</v>
      </c>
      <c r="N263" s="245" t="s">
        <v>44</v>
      </c>
      <c r="O263" s="93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8" t="s">
        <v>337</v>
      </c>
      <c r="AT263" s="248" t="s">
        <v>143</v>
      </c>
      <c r="AU263" s="248" t="s">
        <v>95</v>
      </c>
      <c r="AY263" s="17" t="s">
        <v>141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7" t="s">
        <v>84</v>
      </c>
      <c r="BK263" s="140">
        <f>ROUND(I263*H263,2)</f>
        <v>0</v>
      </c>
      <c r="BL263" s="17" t="s">
        <v>337</v>
      </c>
      <c r="BM263" s="248" t="s">
        <v>429</v>
      </c>
    </row>
    <row r="264" spans="1:51" s="15" customFormat="1" ht="12">
      <c r="A264" s="15"/>
      <c r="B264" s="272"/>
      <c r="C264" s="273"/>
      <c r="D264" s="251" t="s">
        <v>155</v>
      </c>
      <c r="E264" s="274" t="s">
        <v>1</v>
      </c>
      <c r="F264" s="275" t="s">
        <v>430</v>
      </c>
      <c r="G264" s="273"/>
      <c r="H264" s="274" t="s">
        <v>1</v>
      </c>
      <c r="I264" s="276"/>
      <c r="J264" s="273"/>
      <c r="K264" s="273"/>
      <c r="L264" s="277"/>
      <c r="M264" s="278"/>
      <c r="N264" s="279"/>
      <c r="O264" s="279"/>
      <c r="P264" s="279"/>
      <c r="Q264" s="279"/>
      <c r="R264" s="279"/>
      <c r="S264" s="279"/>
      <c r="T264" s="28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1" t="s">
        <v>155</v>
      </c>
      <c r="AU264" s="281" t="s">
        <v>95</v>
      </c>
      <c r="AV264" s="15" t="s">
        <v>84</v>
      </c>
      <c r="AW264" s="15" t="s">
        <v>33</v>
      </c>
      <c r="AX264" s="15" t="s">
        <v>79</v>
      </c>
      <c r="AY264" s="281" t="s">
        <v>141</v>
      </c>
    </row>
    <row r="265" spans="1:51" s="13" customFormat="1" ht="12">
      <c r="A265" s="13"/>
      <c r="B265" s="249"/>
      <c r="C265" s="250"/>
      <c r="D265" s="251" t="s">
        <v>155</v>
      </c>
      <c r="E265" s="252" t="s">
        <v>1</v>
      </c>
      <c r="F265" s="253" t="s">
        <v>431</v>
      </c>
      <c r="G265" s="250"/>
      <c r="H265" s="254">
        <v>12.8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155</v>
      </c>
      <c r="AU265" s="260" t="s">
        <v>95</v>
      </c>
      <c r="AV265" s="13" t="s">
        <v>95</v>
      </c>
      <c r="AW265" s="13" t="s">
        <v>33</v>
      </c>
      <c r="AX265" s="13" t="s">
        <v>79</v>
      </c>
      <c r="AY265" s="260" t="s">
        <v>141</v>
      </c>
    </row>
    <row r="266" spans="1:51" s="14" customFormat="1" ht="12">
      <c r="A266" s="14"/>
      <c r="B266" s="261"/>
      <c r="C266" s="262"/>
      <c r="D266" s="251" t="s">
        <v>155</v>
      </c>
      <c r="E266" s="263" t="s">
        <v>1</v>
      </c>
      <c r="F266" s="264" t="s">
        <v>157</v>
      </c>
      <c r="G266" s="262"/>
      <c r="H266" s="265">
        <v>12.8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1" t="s">
        <v>155</v>
      </c>
      <c r="AU266" s="271" t="s">
        <v>95</v>
      </c>
      <c r="AV266" s="14" t="s">
        <v>148</v>
      </c>
      <c r="AW266" s="14" t="s">
        <v>33</v>
      </c>
      <c r="AX266" s="14" t="s">
        <v>84</v>
      </c>
      <c r="AY266" s="271" t="s">
        <v>141</v>
      </c>
    </row>
    <row r="267" spans="1:65" s="2" customFormat="1" ht="16.5" customHeight="1">
      <c r="A267" s="40"/>
      <c r="B267" s="41"/>
      <c r="C267" s="282" t="s">
        <v>432</v>
      </c>
      <c r="D267" s="282" t="s">
        <v>190</v>
      </c>
      <c r="E267" s="283" t="s">
        <v>433</v>
      </c>
      <c r="F267" s="284" t="s">
        <v>434</v>
      </c>
      <c r="G267" s="285" t="s">
        <v>161</v>
      </c>
      <c r="H267" s="286">
        <v>0.307</v>
      </c>
      <c r="I267" s="287"/>
      <c r="J267" s="288">
        <f>ROUND(I267*H267,2)</f>
        <v>0</v>
      </c>
      <c r="K267" s="284" t="s">
        <v>147</v>
      </c>
      <c r="L267" s="289"/>
      <c r="M267" s="290" t="s">
        <v>1</v>
      </c>
      <c r="N267" s="291" t="s">
        <v>44</v>
      </c>
      <c r="O267" s="93"/>
      <c r="P267" s="246">
        <f>O267*H267</f>
        <v>0</v>
      </c>
      <c r="Q267" s="246">
        <v>0.55</v>
      </c>
      <c r="R267" s="246">
        <f>Q267*H267</f>
        <v>0.16885</v>
      </c>
      <c r="S267" s="246">
        <v>0</v>
      </c>
      <c r="T267" s="24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8" t="s">
        <v>343</v>
      </c>
      <c r="AT267" s="248" t="s">
        <v>190</v>
      </c>
      <c r="AU267" s="248" t="s">
        <v>95</v>
      </c>
      <c r="AY267" s="17" t="s">
        <v>141</v>
      </c>
      <c r="BE267" s="140">
        <f>IF(N267="základní",J267,0)</f>
        <v>0</v>
      </c>
      <c r="BF267" s="140">
        <f>IF(N267="snížená",J267,0)</f>
        <v>0</v>
      </c>
      <c r="BG267" s="140">
        <f>IF(N267="zákl. přenesená",J267,0)</f>
        <v>0</v>
      </c>
      <c r="BH267" s="140">
        <f>IF(N267="sníž. přenesená",J267,0)</f>
        <v>0</v>
      </c>
      <c r="BI267" s="140">
        <f>IF(N267="nulová",J267,0)</f>
        <v>0</v>
      </c>
      <c r="BJ267" s="17" t="s">
        <v>84</v>
      </c>
      <c r="BK267" s="140">
        <f>ROUND(I267*H267,2)</f>
        <v>0</v>
      </c>
      <c r="BL267" s="17" t="s">
        <v>337</v>
      </c>
      <c r="BM267" s="248" t="s">
        <v>435</v>
      </c>
    </row>
    <row r="268" spans="1:51" s="15" customFormat="1" ht="12">
      <c r="A268" s="15"/>
      <c r="B268" s="272"/>
      <c r="C268" s="273"/>
      <c r="D268" s="251" t="s">
        <v>155</v>
      </c>
      <c r="E268" s="274" t="s">
        <v>1</v>
      </c>
      <c r="F268" s="275" t="s">
        <v>430</v>
      </c>
      <c r="G268" s="273"/>
      <c r="H268" s="274" t="s">
        <v>1</v>
      </c>
      <c r="I268" s="276"/>
      <c r="J268" s="273"/>
      <c r="K268" s="273"/>
      <c r="L268" s="277"/>
      <c r="M268" s="278"/>
      <c r="N268" s="279"/>
      <c r="O268" s="279"/>
      <c r="P268" s="279"/>
      <c r="Q268" s="279"/>
      <c r="R268" s="279"/>
      <c r="S268" s="279"/>
      <c r="T268" s="28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1" t="s">
        <v>155</v>
      </c>
      <c r="AU268" s="281" t="s">
        <v>95</v>
      </c>
      <c r="AV268" s="15" t="s">
        <v>84</v>
      </c>
      <c r="AW268" s="15" t="s">
        <v>33</v>
      </c>
      <c r="AX268" s="15" t="s">
        <v>79</v>
      </c>
      <c r="AY268" s="281" t="s">
        <v>141</v>
      </c>
    </row>
    <row r="269" spans="1:51" s="13" customFormat="1" ht="12">
      <c r="A269" s="13"/>
      <c r="B269" s="249"/>
      <c r="C269" s="250"/>
      <c r="D269" s="251" t="s">
        <v>155</v>
      </c>
      <c r="E269" s="252" t="s">
        <v>1</v>
      </c>
      <c r="F269" s="253" t="s">
        <v>436</v>
      </c>
      <c r="G269" s="250"/>
      <c r="H269" s="254">
        <v>0.307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155</v>
      </c>
      <c r="AU269" s="260" t="s">
        <v>95</v>
      </c>
      <c r="AV269" s="13" t="s">
        <v>95</v>
      </c>
      <c r="AW269" s="13" t="s">
        <v>33</v>
      </c>
      <c r="AX269" s="13" t="s">
        <v>79</v>
      </c>
      <c r="AY269" s="260" t="s">
        <v>141</v>
      </c>
    </row>
    <row r="270" spans="1:51" s="14" customFormat="1" ht="12">
      <c r="A270" s="14"/>
      <c r="B270" s="261"/>
      <c r="C270" s="262"/>
      <c r="D270" s="251" t="s">
        <v>155</v>
      </c>
      <c r="E270" s="263" t="s">
        <v>1</v>
      </c>
      <c r="F270" s="264" t="s">
        <v>157</v>
      </c>
      <c r="G270" s="262"/>
      <c r="H270" s="265">
        <v>0.307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1" t="s">
        <v>155</v>
      </c>
      <c r="AU270" s="271" t="s">
        <v>95</v>
      </c>
      <c r="AV270" s="14" t="s">
        <v>148</v>
      </c>
      <c r="AW270" s="14" t="s">
        <v>33</v>
      </c>
      <c r="AX270" s="14" t="s">
        <v>84</v>
      </c>
      <c r="AY270" s="271" t="s">
        <v>141</v>
      </c>
    </row>
    <row r="271" spans="1:65" s="2" customFormat="1" ht="24.15" customHeight="1">
      <c r="A271" s="40"/>
      <c r="B271" s="41"/>
      <c r="C271" s="237" t="s">
        <v>261</v>
      </c>
      <c r="D271" s="237" t="s">
        <v>143</v>
      </c>
      <c r="E271" s="238" t="s">
        <v>437</v>
      </c>
      <c r="F271" s="239" t="s">
        <v>438</v>
      </c>
      <c r="G271" s="240" t="s">
        <v>161</v>
      </c>
      <c r="H271" s="241">
        <v>0.9</v>
      </c>
      <c r="I271" s="242"/>
      <c r="J271" s="243">
        <f>ROUND(I271*H271,2)</f>
        <v>0</v>
      </c>
      <c r="K271" s="239" t="s">
        <v>147</v>
      </c>
      <c r="L271" s="43"/>
      <c r="M271" s="244" t="s">
        <v>1</v>
      </c>
      <c r="N271" s="245" t="s">
        <v>44</v>
      </c>
      <c r="O271" s="93"/>
      <c r="P271" s="246">
        <f>O271*H271</f>
        <v>0</v>
      </c>
      <c r="Q271" s="246">
        <v>0.0242</v>
      </c>
      <c r="R271" s="246">
        <f>Q271*H271</f>
        <v>0.02178</v>
      </c>
      <c r="S271" s="246">
        <v>0</v>
      </c>
      <c r="T271" s="24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8" t="s">
        <v>337</v>
      </c>
      <c r="AT271" s="248" t="s">
        <v>143</v>
      </c>
      <c r="AU271" s="248" t="s">
        <v>95</v>
      </c>
      <c r="AY271" s="17" t="s">
        <v>141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7" t="s">
        <v>84</v>
      </c>
      <c r="BK271" s="140">
        <f>ROUND(I271*H271,2)</f>
        <v>0</v>
      </c>
      <c r="BL271" s="17" t="s">
        <v>337</v>
      </c>
      <c r="BM271" s="248" t="s">
        <v>439</v>
      </c>
    </row>
    <row r="272" spans="1:65" s="2" customFormat="1" ht="24.15" customHeight="1">
      <c r="A272" s="40"/>
      <c r="B272" s="41"/>
      <c r="C272" s="237" t="s">
        <v>440</v>
      </c>
      <c r="D272" s="237" t="s">
        <v>143</v>
      </c>
      <c r="E272" s="238" t="s">
        <v>441</v>
      </c>
      <c r="F272" s="239" t="s">
        <v>442</v>
      </c>
      <c r="G272" s="240" t="s">
        <v>193</v>
      </c>
      <c r="H272" s="241">
        <v>1.044</v>
      </c>
      <c r="I272" s="242"/>
      <c r="J272" s="243">
        <f>ROUND(I272*H272,2)</f>
        <v>0</v>
      </c>
      <c r="K272" s="239" t="s">
        <v>147</v>
      </c>
      <c r="L272" s="43"/>
      <c r="M272" s="244" t="s">
        <v>1</v>
      </c>
      <c r="N272" s="245" t="s">
        <v>44</v>
      </c>
      <c r="O272" s="93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8" t="s">
        <v>337</v>
      </c>
      <c r="AT272" s="248" t="s">
        <v>143</v>
      </c>
      <c r="AU272" s="248" t="s">
        <v>95</v>
      </c>
      <c r="AY272" s="17" t="s">
        <v>141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7" t="s">
        <v>84</v>
      </c>
      <c r="BK272" s="140">
        <f>ROUND(I272*H272,2)</f>
        <v>0</v>
      </c>
      <c r="BL272" s="17" t="s">
        <v>337</v>
      </c>
      <c r="BM272" s="248" t="s">
        <v>443</v>
      </c>
    </row>
    <row r="273" spans="1:63" s="12" customFormat="1" ht="22.8" customHeight="1">
      <c r="A273" s="12"/>
      <c r="B273" s="221"/>
      <c r="C273" s="222"/>
      <c r="D273" s="223" t="s">
        <v>78</v>
      </c>
      <c r="E273" s="235" t="s">
        <v>444</v>
      </c>
      <c r="F273" s="235" t="s">
        <v>445</v>
      </c>
      <c r="G273" s="222"/>
      <c r="H273" s="222"/>
      <c r="I273" s="225"/>
      <c r="J273" s="236">
        <f>BK273</f>
        <v>0</v>
      </c>
      <c r="K273" s="222"/>
      <c r="L273" s="227"/>
      <c r="M273" s="228"/>
      <c r="N273" s="229"/>
      <c r="O273" s="229"/>
      <c r="P273" s="230">
        <f>SUM(P274:P277)</f>
        <v>0</v>
      </c>
      <c r="Q273" s="229"/>
      <c r="R273" s="230">
        <f>SUM(R274:R277)</f>
        <v>0.022547</v>
      </c>
      <c r="S273" s="229"/>
      <c r="T273" s="231">
        <f>SUM(T274:T277)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32" t="s">
        <v>95</v>
      </c>
      <c r="AT273" s="233" t="s">
        <v>78</v>
      </c>
      <c r="AU273" s="233" t="s">
        <v>84</v>
      </c>
      <c r="AY273" s="232" t="s">
        <v>141</v>
      </c>
      <c r="BK273" s="234">
        <f>SUM(BK274:BK277)</f>
        <v>0</v>
      </c>
    </row>
    <row r="274" spans="1:65" s="2" customFormat="1" ht="24.15" customHeight="1">
      <c r="A274" s="40"/>
      <c r="B274" s="41"/>
      <c r="C274" s="237" t="s">
        <v>446</v>
      </c>
      <c r="D274" s="237" t="s">
        <v>143</v>
      </c>
      <c r="E274" s="238" t="s">
        <v>447</v>
      </c>
      <c r="F274" s="239" t="s">
        <v>448</v>
      </c>
      <c r="G274" s="240" t="s">
        <v>146</v>
      </c>
      <c r="H274" s="241">
        <v>6.4</v>
      </c>
      <c r="I274" s="242"/>
      <c r="J274" s="243">
        <f>ROUND(I274*H274,2)</f>
        <v>0</v>
      </c>
      <c r="K274" s="239" t="s">
        <v>147</v>
      </c>
      <c r="L274" s="43"/>
      <c r="M274" s="244" t="s">
        <v>1</v>
      </c>
      <c r="N274" s="245" t="s">
        <v>44</v>
      </c>
      <c r="O274" s="93"/>
      <c r="P274" s="246">
        <f>O274*H274</f>
        <v>0</v>
      </c>
      <c r="Q274" s="246">
        <v>0.00228</v>
      </c>
      <c r="R274" s="246">
        <f>Q274*H274</f>
        <v>0.014592</v>
      </c>
      <c r="S274" s="246">
        <v>0</v>
      </c>
      <c r="T274" s="24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8" t="s">
        <v>337</v>
      </c>
      <c r="AT274" s="248" t="s">
        <v>143</v>
      </c>
      <c r="AU274" s="248" t="s">
        <v>95</v>
      </c>
      <c r="AY274" s="17" t="s">
        <v>141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7" t="s">
        <v>84</v>
      </c>
      <c r="BK274" s="140">
        <f>ROUND(I274*H274,2)</f>
        <v>0</v>
      </c>
      <c r="BL274" s="17" t="s">
        <v>337</v>
      </c>
      <c r="BM274" s="248" t="s">
        <v>449</v>
      </c>
    </row>
    <row r="275" spans="1:65" s="2" customFormat="1" ht="24.15" customHeight="1">
      <c r="A275" s="40"/>
      <c r="B275" s="41"/>
      <c r="C275" s="237" t="s">
        <v>450</v>
      </c>
      <c r="D275" s="237" t="s">
        <v>143</v>
      </c>
      <c r="E275" s="238" t="s">
        <v>451</v>
      </c>
      <c r="F275" s="239" t="s">
        <v>452</v>
      </c>
      <c r="G275" s="240" t="s">
        <v>276</v>
      </c>
      <c r="H275" s="241">
        <v>1</v>
      </c>
      <c r="I275" s="242"/>
      <c r="J275" s="243">
        <f>ROUND(I275*H275,2)</f>
        <v>0</v>
      </c>
      <c r="K275" s="239" t="s">
        <v>147</v>
      </c>
      <c r="L275" s="43"/>
      <c r="M275" s="244" t="s">
        <v>1</v>
      </c>
      <c r="N275" s="245" t="s">
        <v>44</v>
      </c>
      <c r="O275" s="93"/>
      <c r="P275" s="246">
        <f>O275*H275</f>
        <v>0</v>
      </c>
      <c r="Q275" s="246">
        <v>0.00036</v>
      </c>
      <c r="R275" s="246">
        <f>Q275*H275</f>
        <v>0.00036</v>
      </c>
      <c r="S275" s="246">
        <v>0</v>
      </c>
      <c r="T275" s="24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8" t="s">
        <v>337</v>
      </c>
      <c r="AT275" s="248" t="s">
        <v>143</v>
      </c>
      <c r="AU275" s="248" t="s">
        <v>95</v>
      </c>
      <c r="AY275" s="17" t="s">
        <v>141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7" t="s">
        <v>84</v>
      </c>
      <c r="BK275" s="140">
        <f>ROUND(I275*H275,2)</f>
        <v>0</v>
      </c>
      <c r="BL275" s="17" t="s">
        <v>337</v>
      </c>
      <c r="BM275" s="248" t="s">
        <v>453</v>
      </c>
    </row>
    <row r="276" spans="1:65" s="2" customFormat="1" ht="24.15" customHeight="1">
      <c r="A276" s="40"/>
      <c r="B276" s="41"/>
      <c r="C276" s="237" t="s">
        <v>343</v>
      </c>
      <c r="D276" s="237" t="s">
        <v>143</v>
      </c>
      <c r="E276" s="238" t="s">
        <v>454</v>
      </c>
      <c r="F276" s="239" t="s">
        <v>455</v>
      </c>
      <c r="G276" s="240" t="s">
        <v>146</v>
      </c>
      <c r="H276" s="241">
        <v>3.5</v>
      </c>
      <c r="I276" s="242"/>
      <c r="J276" s="243">
        <f>ROUND(I276*H276,2)</f>
        <v>0</v>
      </c>
      <c r="K276" s="239" t="s">
        <v>147</v>
      </c>
      <c r="L276" s="43"/>
      <c r="M276" s="244" t="s">
        <v>1</v>
      </c>
      <c r="N276" s="245" t="s">
        <v>44</v>
      </c>
      <c r="O276" s="93"/>
      <c r="P276" s="246">
        <f>O276*H276</f>
        <v>0</v>
      </c>
      <c r="Q276" s="246">
        <v>0.00217</v>
      </c>
      <c r="R276" s="246">
        <f>Q276*H276</f>
        <v>0.007595</v>
      </c>
      <c r="S276" s="246">
        <v>0</v>
      </c>
      <c r="T276" s="24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8" t="s">
        <v>337</v>
      </c>
      <c r="AT276" s="248" t="s">
        <v>143</v>
      </c>
      <c r="AU276" s="248" t="s">
        <v>95</v>
      </c>
      <c r="AY276" s="17" t="s">
        <v>141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84</v>
      </c>
      <c r="BK276" s="140">
        <f>ROUND(I276*H276,2)</f>
        <v>0</v>
      </c>
      <c r="BL276" s="17" t="s">
        <v>337</v>
      </c>
      <c r="BM276" s="248" t="s">
        <v>456</v>
      </c>
    </row>
    <row r="277" spans="1:65" s="2" customFormat="1" ht="33" customHeight="1">
      <c r="A277" s="40"/>
      <c r="B277" s="41"/>
      <c r="C277" s="237" t="s">
        <v>457</v>
      </c>
      <c r="D277" s="237" t="s">
        <v>143</v>
      </c>
      <c r="E277" s="238" t="s">
        <v>458</v>
      </c>
      <c r="F277" s="239" t="s">
        <v>459</v>
      </c>
      <c r="G277" s="240" t="s">
        <v>193</v>
      </c>
      <c r="H277" s="241">
        <v>0.023</v>
      </c>
      <c r="I277" s="242"/>
      <c r="J277" s="243">
        <f>ROUND(I277*H277,2)</f>
        <v>0</v>
      </c>
      <c r="K277" s="239" t="s">
        <v>147</v>
      </c>
      <c r="L277" s="43"/>
      <c r="M277" s="292" t="s">
        <v>1</v>
      </c>
      <c r="N277" s="293" t="s">
        <v>44</v>
      </c>
      <c r="O277" s="294"/>
      <c r="P277" s="295">
        <f>O277*H277</f>
        <v>0</v>
      </c>
      <c r="Q277" s="295">
        <v>0</v>
      </c>
      <c r="R277" s="295">
        <f>Q277*H277</f>
        <v>0</v>
      </c>
      <c r="S277" s="295">
        <v>0</v>
      </c>
      <c r="T277" s="29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8" t="s">
        <v>337</v>
      </c>
      <c r="AT277" s="248" t="s">
        <v>143</v>
      </c>
      <c r="AU277" s="248" t="s">
        <v>95</v>
      </c>
      <c r="AY277" s="17" t="s">
        <v>141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7" t="s">
        <v>84</v>
      </c>
      <c r="BK277" s="140">
        <f>ROUND(I277*H277,2)</f>
        <v>0</v>
      </c>
      <c r="BL277" s="17" t="s">
        <v>337</v>
      </c>
      <c r="BM277" s="248" t="s">
        <v>460</v>
      </c>
    </row>
    <row r="278" spans="1:31" s="2" customFormat="1" ht="6.95" customHeight="1">
      <c r="A278" s="40"/>
      <c r="B278" s="68"/>
      <c r="C278" s="69"/>
      <c r="D278" s="69"/>
      <c r="E278" s="69"/>
      <c r="F278" s="69"/>
      <c r="G278" s="69"/>
      <c r="H278" s="69"/>
      <c r="I278" s="69"/>
      <c r="J278" s="69"/>
      <c r="K278" s="69"/>
      <c r="L278" s="43"/>
      <c r="M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</row>
  </sheetData>
  <sheetProtection password="CC35" sheet="1" objects="1" scenarios="1" formatColumns="0" formatRows="0" autoFilter="0"/>
  <autoFilter ref="C135:K277"/>
  <mergeCells count="11">
    <mergeCell ref="E7:H7"/>
    <mergeCell ref="E16:H16"/>
    <mergeCell ref="E25:H25"/>
    <mergeCell ref="E85:H85"/>
    <mergeCell ref="D112:F112"/>
    <mergeCell ref="D113:F113"/>
    <mergeCell ref="D114:F114"/>
    <mergeCell ref="D115:F115"/>
    <mergeCell ref="D116:F11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RASKADELL\Marek Raška</dc:creator>
  <cp:keywords/>
  <dc:description/>
  <cp:lastModifiedBy>RASKADELL\Marek Raška</cp:lastModifiedBy>
  <dcterms:created xsi:type="dcterms:W3CDTF">2024-04-13T08:22:53Z</dcterms:created>
  <dcterms:modified xsi:type="dcterms:W3CDTF">2024-04-13T08:22:56Z</dcterms:modified>
  <cp:category/>
  <cp:version/>
  <cp:contentType/>
  <cp:contentStatus/>
</cp:coreProperties>
</file>