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720" activeTab="0"/>
  </bookViews>
  <sheets>
    <sheet name="Rekapitulace stavby" sheetId="1" r:id="rId1"/>
    <sheet name="01 - SO 01 Stavební část" sheetId="2" r:id="rId2"/>
    <sheet name="02 - SO 02 ZTI" sheetId="3" r:id="rId3"/>
    <sheet name="03 - SO 03 Elektroinstala..." sheetId="4" r:id="rId4"/>
    <sheet name="04 - SO 04 Elektroinstala..." sheetId="5" r:id="rId5"/>
    <sheet name="901 - VON" sheetId="6" r:id="rId6"/>
  </sheets>
  <definedNames>
    <definedName name="_xlnm._FilterDatabase" localSheetId="1" hidden="1">'01 - SO 01 Stavební část'!$C$131:$K$482</definedName>
    <definedName name="_xlnm._FilterDatabase" localSheetId="2" hidden="1">'02 - SO 02 ZTI'!$C$122:$K$176</definedName>
    <definedName name="_xlnm._FilterDatabase" localSheetId="3" hidden="1">'03 - SO 03 Elektroinstala...'!$C$116:$K$161</definedName>
    <definedName name="_xlnm._FilterDatabase" localSheetId="4" hidden="1">'04 - SO 04 Elektroinstala...'!$C$121:$K$151</definedName>
    <definedName name="_xlnm._FilterDatabase" localSheetId="5" hidden="1">'901 - VON'!$C$120:$K$132</definedName>
    <definedName name="_xlnm.Print_Area" localSheetId="1">'01 - SO 01 Stavební část'!$C$4:$J$76,'01 - SO 01 Stavební část'!$C$82:$J$113,'01 - SO 01 Stavební část'!$C$119:$J$482</definedName>
    <definedName name="_xlnm.Print_Area" localSheetId="2">'02 - SO 02 ZTI'!$C$4:$J$76,'02 - SO 02 ZTI'!$C$82:$J$104,'02 - SO 02 ZTI'!$C$110:$J$176</definedName>
    <definedName name="_xlnm.Print_Area" localSheetId="3">'03 - SO 03 Elektroinstala...'!$C$4:$J$76,'03 - SO 03 Elektroinstala...'!$C$82:$J$98,'03 - SO 03 Elektroinstala...'!$C$104:$J$161</definedName>
    <definedName name="_xlnm.Print_Area" localSheetId="4">'04 - SO 04 Elektroinstala...'!$C$4:$J$76,'04 - SO 04 Elektroinstala...'!$C$82:$J$103,'04 - SO 04 Elektroinstala...'!$C$109:$J$151</definedName>
    <definedName name="_xlnm.Print_Area" localSheetId="5">'901 - VON'!$C$4:$J$76,'901 - VON'!$C$82:$J$102,'901 - VON'!$C$108:$J$132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'01 - SO 01 Stavební část'!$131:$131</definedName>
    <definedName name="_xlnm.Print_Titles" localSheetId="2">'02 - SO 02 ZTI'!$122:$122</definedName>
    <definedName name="_xlnm.Print_Titles" localSheetId="3">'03 - SO 03 Elektroinstala...'!$116:$116</definedName>
    <definedName name="_xlnm.Print_Titles" localSheetId="4">'04 - SO 04 Elektroinstala...'!$121:$121</definedName>
    <definedName name="_xlnm.Print_Titles" localSheetId="5">'901 - VON'!$120:$120</definedName>
  </definedNames>
  <calcPr calcId="181029"/>
</workbook>
</file>

<file path=xl/sharedStrings.xml><?xml version="1.0" encoding="utf-8"?>
<sst xmlns="http://schemas.openxmlformats.org/spreadsheetml/2006/main" count="6123" uniqueCount="997">
  <si>
    <t>Export Komplet</t>
  </si>
  <si>
    <t/>
  </si>
  <si>
    <t>2.0</t>
  </si>
  <si>
    <t>False</t>
  </si>
  <si>
    <t>{35ab3647-5579-4572-ba2b-633760646dc6}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</si>
  <si>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</si>
  <si>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</si>
  <si>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</si>
  <si>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</si>
  <si>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</si>
  <si>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</si>
  <si>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</si>
  <si>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</si>
  <si>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</si>
  <si>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</si>
  <si>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</si>
  <si>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</si>
  <si>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části 1NP objektu Klubu dříve narozených, Cílkova 796/7, Praha 12</t>
  </si>
  <si>
    <t>KSO:</t>
  </si>
  <si>
    <t>CC-CZ:</t>
  </si>
  <si>
    <t>Místo:</t>
  </si>
  <si>
    <t xml:space="preserve"> </t>
  </si>
  <si>
    <t>Datum:</t>
  </si>
  <si>
    <t>12. 4. 2024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</si>
  <si>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</si>
  <si>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</si>
  <si>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</si>
  <si>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</si>
  <si>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</si>
  <si>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</si>
  <si>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</si>
  <si>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</si>
  <si>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</si>
  <si>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</si>
  <si>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</si>
  <si>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</si>
  <si>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</si>
  <si>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</si>
  <si>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</si>
  <si>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</si>
  <si>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</si>
  <si>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</si>
  <si>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</si>
  <si>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</si>
  <si>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</si>
  <si>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</si>
  <si>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</si>
  <si>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</si>
  <si>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</si>
  <si>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</si>
  <si>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</si>
  <si>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</si>
  <si>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</si>
  <si>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</si>
  <si>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</si>
  <si>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</si>
  <si>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</si>
  <si>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</si>
  <si>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</si>
  <si>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</si>
  <si>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</si>
  <si>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</si>
  <si>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</si>
  <si>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</si>
  <si>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</si>
  <si>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</si>
  <si>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</si>
  <si>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</si>
  <si>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</si>
  <si>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</si>
  <si>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</si>
  <si>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</si>
  <si>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</si>
  <si>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</si>
  <si>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</si>
  <si>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</si>
  <si>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</si>
  <si>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</si>
  <si>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 Stavební část</t>
  </si>
  <si>
    <t>STA</t>
  </si>
  <si>
    <t>1</t>
  </si>
  <si>
    <t>{bc56a746-ca6a-47de-a8b0-8474443c285c}</t>
  </si>
  <si>
    <t>2</t>
  </si>
  <si>
    <t>02</t>
  </si>
  <si>
    <t>SO 02 ZTI</t>
  </si>
  <si>
    <t>{7500374e-68bb-4138-9c74-cbf91ef3ceff}</t>
  </si>
  <si>
    <t>03</t>
  </si>
  <si>
    <t>SO 03 Elektroinstalace slaboproud</t>
  </si>
  <si>
    <t>{0454db6a-83a2-40e2-b838-eee8c0dd54de}</t>
  </si>
  <si>
    <t>04</t>
  </si>
  <si>
    <t>SO 04 Elektroinstalace silnoproud</t>
  </si>
  <si>
    <t>{445ff172-5917-48be-af68-b3ebef466a32}</t>
  </si>
  <si>
    <t>901</t>
  </si>
  <si>
    <t>VON</t>
  </si>
  <si>
    <t>{2f9e1c55-90e3-4504-a7da-05632b7b2c65}</t>
  </si>
  <si>
    <t>KRYCÍ LIST SOUPISU PRACÍ</t>
  </si>
  <si>
    <t>Objekt:</t>
  </si>
  <si>
    <t>01 - SO 01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</si>
  <si>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</si>
  <si>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</si>
  <si>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</si>
  <si>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</si>
  <si>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</si>
  <si>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</si>
  <si>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</si>
  <si>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</si>
  <si>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</si>
  <si>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</si>
  <si>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</si>
  <si>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</si>
  <si>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</si>
  <si>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</si>
  <si>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</si>
  <si>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</si>
  <si>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</si>
  <si>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</si>
  <si>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</si>
  <si>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</si>
  <si>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</si>
  <si>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</si>
  <si>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</si>
  <si>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</si>
  <si>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</si>
  <si>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</si>
  <si>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</si>
  <si>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</si>
  <si>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</si>
  <si>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</si>
  <si>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</si>
  <si>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</si>
  <si>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</si>
  <si>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</si>
  <si>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</si>
  <si>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</si>
  <si>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</si>
  <si>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</si>
  <si>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</si>
  <si>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</si>
  <si>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</si>
  <si>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přes 1000 do 1250 mm</t>
  </si>
  <si>
    <t>kus</t>
  </si>
  <si>
    <t>4</t>
  </si>
  <si>
    <t>-1476917450</t>
  </si>
  <si>
    <t>340236R12</t>
  </si>
  <si>
    <t>Zazdívka otvorů v příčkách nebo stěnách pl přes 0,0225 do 0,09 m2 cihlami porobetonovými tl přes 100 mm</t>
  </si>
  <si>
    <t>1172622701</t>
  </si>
  <si>
    <t>VV</t>
  </si>
  <si>
    <t>"viz TZ a PD" 2</t>
  </si>
  <si>
    <t>Součet</t>
  </si>
  <si>
    <t>340271035</t>
  </si>
  <si>
    <t>Zazdívka otvorů v příčkách nebo stěnách pl přes 1 do 4 m2 tvárnicemi pórobetonovými tl 125 mm</t>
  </si>
  <si>
    <t>m2</t>
  </si>
  <si>
    <t>-1237017626</t>
  </si>
  <si>
    <t xml:space="preserve">"viz TZ a PD" </t>
  </si>
  <si>
    <t>0,9*2,05+0,9*2,1</t>
  </si>
  <si>
    <t>342272205</t>
  </si>
  <si>
    <t>Příčka z pórobetonových hladkých tvárnic na tenkovrstvou maltu tl 50 mm</t>
  </si>
  <si>
    <t>779671812</t>
  </si>
  <si>
    <t>"viz TZ a PD"</t>
  </si>
  <si>
    <t>"obezdění stávající kanalizační trubky" 3,05*(0,3+0,125+0,125)</t>
  </si>
  <si>
    <t>5</t>
  </si>
  <si>
    <t>342272215</t>
  </si>
  <si>
    <t>Příčka z pórobetonových hladkých tvárnic na tenkovrstvou maltu tl 75 mm</t>
  </si>
  <si>
    <t>-143023321</t>
  </si>
  <si>
    <t>3,05*1,94</t>
  </si>
  <si>
    <t>6</t>
  </si>
  <si>
    <t>342272225</t>
  </si>
  <si>
    <t>Příčka z pórobetonových hladkých tvárnic na tenkovrstvou maltu tl 100 mm</t>
  </si>
  <si>
    <t>1594054802</t>
  </si>
  <si>
    <t>(3,05*(1,94+1,98))-((0,8*2,0)+(0,7*2,0))</t>
  </si>
  <si>
    <t>Úpravy povrchů, podlahy a osazování výplní</t>
  </si>
  <si>
    <t>7</t>
  </si>
  <si>
    <t>611325417</t>
  </si>
  <si>
    <t>Oprava vnitřní vápenocementové hladké omítky stropů v rozsahu plochy přes 10 do 30 % s celoplošným přeštukováním</t>
  </si>
  <si>
    <t>1975734475</t>
  </si>
  <si>
    <t>"m.č. 01.01 až 01.06" 12,86+37,92+23,54+4,07+1,77+3,1</t>
  </si>
  <si>
    <t>8</t>
  </si>
  <si>
    <t>612131301</t>
  </si>
  <si>
    <t>Cementový postřik vnitřních stěn nanášený celoplošně strojně</t>
  </si>
  <si>
    <t>-1894595655</t>
  </si>
  <si>
    <t>"obezdění stávající kanalizační trubky" 2,95*(0,3+0,125+0,125)</t>
  </si>
  <si>
    <t>2,95*1,94*2</t>
  </si>
  <si>
    <t>((2,95*(1,94+1,98))-((0,8*2,0)+(0,7*2,0)))*2</t>
  </si>
  <si>
    <t>9</t>
  </si>
  <si>
    <t>612135101</t>
  </si>
  <si>
    <t>Hrubá výplň rýh ve stěnách maltou jakékoli šířky rýhy</t>
  </si>
  <si>
    <t>1677521265</t>
  </si>
  <si>
    <t>"pro ZTI" 25*0,1</t>
  </si>
  <si>
    <t>"pro elektroinstalaci" 95*0,05</t>
  </si>
  <si>
    <t>10</t>
  </si>
  <si>
    <t>612315121</t>
  </si>
  <si>
    <t>Vápenná štuková omítka rýh ve stěnách š do 150 mm</t>
  </si>
  <si>
    <t>-340762610</t>
  </si>
  <si>
    <t>11</t>
  </si>
  <si>
    <t>612315221</t>
  </si>
  <si>
    <t>Vápenná štuková omítka malých ploch do 0,09 m2 na stěnách</t>
  </si>
  <si>
    <t>-404821389</t>
  </si>
  <si>
    <t>"po zazdívce otvorů" 2*2</t>
  </si>
  <si>
    <t>612315225</t>
  </si>
  <si>
    <t>Vápenná štuková omítka malých ploch přes 1 do 4 m2 na stěnách</t>
  </si>
  <si>
    <t>-1424016974</t>
  </si>
  <si>
    <t>13</t>
  </si>
  <si>
    <t>612321341</t>
  </si>
  <si>
    <t>Vápenocementová omítka štuková dvouvrstvá vnitřních stěn nanášená strojně</t>
  </si>
  <si>
    <t>1838477614</t>
  </si>
  <si>
    <t>14</t>
  </si>
  <si>
    <t>612325417</t>
  </si>
  <si>
    <t>Oprava vnitřní vápenocementové hladké omítky stěn v rozsahu plochy přes 10 do 30 % s celoplošným přeštukováním</t>
  </si>
  <si>
    <t>-100340744</t>
  </si>
  <si>
    <t>"m.č. 01.01" ((4,4+3,0+0,95)*2*2,95)-((0,8*2,0)+(2,1*2,15))</t>
  </si>
  <si>
    <t>"m.č. 01.02" ((8,75+4,4)*2*2,95)-((0,8*2,0*2)+(2,1*2,1)+(1,2*2,15*2))</t>
  </si>
  <si>
    <t>"m.č. 01.03" ((6,05+3,96)*2*2,95)-((0,8*2,0)+(1,2*2,15*2))</t>
  </si>
  <si>
    <t>"m.č. 01.04" ((2,55+1,98)*2*2,95)-((0,8*2,0*2)+(0,7*2,0))</t>
  </si>
  <si>
    <t>"m.č. 01.05" ((1,94+0,91)*2*2,95)-((0,7*2,0)+(0,55*0,9))</t>
  </si>
  <si>
    <t>"m.č. 01.06" ((1,94+1,6)*2*2,95)-((0,8*2,0)+(0,55*0,9))</t>
  </si>
  <si>
    <t>"odpočet omítky pod obklady" -30,69</t>
  </si>
  <si>
    <t>15</t>
  </si>
  <si>
    <t>61232R311</t>
  </si>
  <si>
    <t xml:space="preserve">Jádrová omítka   vnitřních stěn  </t>
  </si>
  <si>
    <t>-1502626126</t>
  </si>
  <si>
    <t>"pod obklady"</t>
  </si>
  <si>
    <t xml:space="preserve">"m.č. 01.04 až 01.06" </t>
  </si>
  <si>
    <t>((2,055+1,98)+(1,94+0,91)+(1,94+1,6))*2*1,8</t>
  </si>
  <si>
    <t>"odpočet otvorů" -((0,8*1,8*3)+(0,7*1,8*2))</t>
  </si>
  <si>
    <t>16</t>
  </si>
  <si>
    <t>631311125</t>
  </si>
  <si>
    <t>Mazanina tl přes 80 do 120 mm z betonu prostého bez zvýšených nároků na prostředí tř. C 20/25</t>
  </si>
  <si>
    <t>m3</t>
  </si>
  <si>
    <t>-328875444</t>
  </si>
  <si>
    <t>"m.č. 01.04 až 01.06" ((4,07+1,77+3,1)-(0,65*1,0))*0,085</t>
  </si>
  <si>
    <t>17</t>
  </si>
  <si>
    <t>631312141</t>
  </si>
  <si>
    <t>Doplnění rýh v dosavadních mazaninách betonem prostým</t>
  </si>
  <si>
    <t>-27779980</t>
  </si>
  <si>
    <t xml:space="preserve">"výplň rýh po bouraných příčkách" </t>
  </si>
  <si>
    <t>(3,7+4,4)*0,125*0,078</t>
  </si>
  <si>
    <t>18</t>
  </si>
  <si>
    <t>642942111</t>
  </si>
  <si>
    <t>Osazování zárubní nebo rámů dveřních kovových do 2,5 m2 na MC</t>
  </si>
  <si>
    <t>2084430418</t>
  </si>
  <si>
    <t>"viz TZ a PD" 1+1</t>
  </si>
  <si>
    <t>19</t>
  </si>
  <si>
    <t>M</t>
  </si>
  <si>
    <t>55331480</t>
  </si>
  <si>
    <t>zárubeň jednokřídlá ocelová pro zdění tl stěny 75-100mm rozměru 600/1970, 2100mm</t>
  </si>
  <si>
    <t>-1316173832</t>
  </si>
  <si>
    <t>20</t>
  </si>
  <si>
    <t>55331482</t>
  </si>
  <si>
    <t>zárubeň jednokřídlá ocelová pro zdění tl stěny 75-100mm rozměru 800/1970, 2100mm</t>
  </si>
  <si>
    <t>-1866758480</t>
  </si>
  <si>
    <t>Ostatní konstrukce a práce, bourání</t>
  </si>
  <si>
    <t>949101111</t>
  </si>
  <si>
    <t>Lešení pomocné pro objekty pozemních staveb s lešeňovou podlahou v do 1,9 m zatížení do 150 kg/m2</t>
  </si>
  <si>
    <t>-399248862</t>
  </si>
  <si>
    <t>"m.č. 01.01 až 01.06" (12,86+37,92+23,54+4,07+1,77+3,1)*2</t>
  </si>
  <si>
    <t>22</t>
  </si>
  <si>
    <t>952901111</t>
  </si>
  <si>
    <t>Vyčištění budov bytové a občanské výstavby při výšce podlaží do 4 m</t>
  </si>
  <si>
    <t>1621385233</t>
  </si>
  <si>
    <t>"m.č. 01.01 až 01.06" (12,86+37,92+23,54+4,07+1,77+3,1)</t>
  </si>
  <si>
    <t>"chodba" 20,78+5,163</t>
  </si>
  <si>
    <t>23</t>
  </si>
  <si>
    <t>962031133</t>
  </si>
  <si>
    <t>Bourání příček nebo přizdívek z cihel pálených tl přes 100 do 150 mm</t>
  </si>
  <si>
    <t>864104802</t>
  </si>
  <si>
    <t>3,05*(3,7+4,4+1,94+1,94+1,98)</t>
  </si>
  <si>
    <t>"odpočet otvorů" -((0,6*2,0)+(0,8*2,0))</t>
  </si>
  <si>
    <t>24</t>
  </si>
  <si>
    <t>965042131</t>
  </si>
  <si>
    <t>Bourání podkladů pod dlažby nebo mazanin betonových nebo z litého asfaltu tl do 100 mm pl do 4 m2</t>
  </si>
  <si>
    <t>1956513330</t>
  </si>
  <si>
    <t>"m.č. 00.04 až 00.06" ((4,07+1,77+2,77)-(0,65*1,0))*0,085</t>
  </si>
  <si>
    <t>25</t>
  </si>
  <si>
    <t>968072455</t>
  </si>
  <si>
    <t>Vybourání kovových dveřních zárubní pl do 2 m2</t>
  </si>
  <si>
    <t>-804015200</t>
  </si>
  <si>
    <t>(0,8*2,0*1)+(0,6*2,0*1)</t>
  </si>
  <si>
    <t>26</t>
  </si>
  <si>
    <t>974031133</t>
  </si>
  <si>
    <t>Vysekání rýh ve zdivu cihelném hl do 50 mm š do 100 mm</t>
  </si>
  <si>
    <t>m</t>
  </si>
  <si>
    <t>762902830</t>
  </si>
  <si>
    <t>"pro ZTI" 25</t>
  </si>
  <si>
    <t>27</t>
  </si>
  <si>
    <t>974082113</t>
  </si>
  <si>
    <t>Vysekání rýh pro ploché vodiče v omítce MV nebo MVC stěn š do 50 mm</t>
  </si>
  <si>
    <t>-1486430019</t>
  </si>
  <si>
    <t>"pro elektroinstalaci" 95</t>
  </si>
  <si>
    <t>28</t>
  </si>
  <si>
    <t>97608R411</t>
  </si>
  <si>
    <t>Demontáž a zpětná montáž plechového poklopu 650x1000 mm</t>
  </si>
  <si>
    <t>1209076486</t>
  </si>
  <si>
    <t>"přesíň WC" 1</t>
  </si>
  <si>
    <t>29</t>
  </si>
  <si>
    <t>978059541</t>
  </si>
  <si>
    <t>Odsekání a odebrání obkladů stěn z vnitřních obkládaček plochy přes 1 m2</t>
  </si>
  <si>
    <t>650140716</t>
  </si>
  <si>
    <t xml:space="preserve">"m.č. 00.04 až 00.06" </t>
  </si>
  <si>
    <t>((2,03+1,98)*2*1,5)+((1,94+0,91)*2*2,0)+((1,94+1,43)*2*2,0)</t>
  </si>
  <si>
    <t>"odpočet otvorů" -((0,6*1,5)+(0,8*1,5*2)+(0,6*2,0)+(0,8*2,0))</t>
  </si>
  <si>
    <t>30</t>
  </si>
  <si>
    <t>985121122</t>
  </si>
  <si>
    <t>Tryskání degradovaného betonu stěn a rubu kleneb vodou pod tlakem přes 300 do 1250 barů</t>
  </si>
  <si>
    <t>-1149433355</t>
  </si>
  <si>
    <t>"rampa" 14,4</t>
  </si>
  <si>
    <t>31</t>
  </si>
  <si>
    <t>98531R312</t>
  </si>
  <si>
    <t>Reprofilace podlah  opravnou maltou tl přes 5 až 25 mm</t>
  </si>
  <si>
    <t>-1572249563</t>
  </si>
  <si>
    <t>997</t>
  </si>
  <si>
    <t>Přesun sutě</t>
  </si>
  <si>
    <t>32</t>
  </si>
  <si>
    <t>997013211</t>
  </si>
  <si>
    <t>Vnitrostaveništní doprava suti a vybouraných hmot pro budovy v do 6 m ručně</t>
  </si>
  <si>
    <t>t</t>
  </si>
  <si>
    <t>-45643336</t>
  </si>
  <si>
    <t>33</t>
  </si>
  <si>
    <t>997013501</t>
  </si>
  <si>
    <t>Odvoz suti a vybouraných hmot na skládku nebo meziskládku do 1 km se složením</t>
  </si>
  <si>
    <t>-1185860694</t>
  </si>
  <si>
    <t>34</t>
  </si>
  <si>
    <t>997013509</t>
  </si>
  <si>
    <t>Příplatek k odvozu suti a vybouraných hmot na skládku ZKD 1 km přes 1 km</t>
  </si>
  <si>
    <t>-2111511977</t>
  </si>
  <si>
    <t>18,02*9 'Přepočtené koeficientem množství</t>
  </si>
  <si>
    <t>35</t>
  </si>
  <si>
    <t>997013861</t>
  </si>
  <si>
    <t>Poplatek za uložení stavebního odpadu na recyklační skládce (skládkovné) z prostého betonu kód odpadu 17 01 01</t>
  </si>
  <si>
    <t>429266700</t>
  </si>
  <si>
    <t>1,489</t>
  </si>
  <si>
    <t>36</t>
  </si>
  <si>
    <t>997013863</t>
  </si>
  <si>
    <t>Poplatek za uložení stavebního odpadu na recyklační skládce (skládkovné) cihelného kód odpadu 17 01 02</t>
  </si>
  <si>
    <t>-1057696371</t>
  </si>
  <si>
    <t>10,382+0,225</t>
  </si>
  <si>
    <t>37</t>
  </si>
  <si>
    <t>997013869</t>
  </si>
  <si>
    <t>Poplatek za uložení stavebního odpadu na recyklační skládce (skládkovné) ze směsí betonu, cihel a keramických výrobků kód odpadu 17 01 07</t>
  </si>
  <si>
    <t>1703122577</t>
  </si>
  <si>
    <t>2,095+1,86</t>
  </si>
  <si>
    <t>38</t>
  </si>
  <si>
    <t>997013871</t>
  </si>
  <si>
    <t>Poplatek za uložení stavebního odpadu na recyklační skládce (skládkovné) směsného stavebního a demoličního kód odpadu 17 09 04</t>
  </si>
  <si>
    <t>603947572</t>
  </si>
  <si>
    <t>18,012-(1,489+10,607+3,955)</t>
  </si>
  <si>
    <t>998</t>
  </si>
  <si>
    <t>Přesun hmot</t>
  </si>
  <si>
    <t>39</t>
  </si>
  <si>
    <t>998011001</t>
  </si>
  <si>
    <t>Přesun hmot pro budovy zděné v do 6 m</t>
  </si>
  <si>
    <t>1881156702</t>
  </si>
  <si>
    <t>40</t>
  </si>
  <si>
    <t>998011014</t>
  </si>
  <si>
    <t>Příplatek k přesunu hmot pro budovy zděné za zvětšený přesun do 500 m</t>
  </si>
  <si>
    <t>566837140</t>
  </si>
  <si>
    <t>PSV</t>
  </si>
  <si>
    <t>Práce a dodávky PSV</t>
  </si>
  <si>
    <t>733</t>
  </si>
  <si>
    <t>Ústřední vytápění - rozvodné potrubí</t>
  </si>
  <si>
    <t>41</t>
  </si>
  <si>
    <t>733110803</t>
  </si>
  <si>
    <t>Demontáž potrubí ocelového závitového DN do 15</t>
  </si>
  <si>
    <t>-1371400760</t>
  </si>
  <si>
    <t>"WC" 3</t>
  </si>
  <si>
    <t>42</t>
  </si>
  <si>
    <t>73311R103</t>
  </si>
  <si>
    <t>Zpětná montáž potrubi DN 15</t>
  </si>
  <si>
    <t>-204851300</t>
  </si>
  <si>
    <t>43</t>
  </si>
  <si>
    <t>733190107</t>
  </si>
  <si>
    <t>Zkouška těsnosti potrubí ocelové závitové DN do 40</t>
  </si>
  <si>
    <t>-79783139</t>
  </si>
  <si>
    <t>735</t>
  </si>
  <si>
    <t>Ústřední vytápění - otopná tělesa</t>
  </si>
  <si>
    <t>44</t>
  </si>
  <si>
    <t>735111810</t>
  </si>
  <si>
    <t>Demontáž otopného tělesa litinového článkového</t>
  </si>
  <si>
    <t>1745030294</t>
  </si>
  <si>
    <t>"WC" 0,4*0,9</t>
  </si>
  <si>
    <t>45</t>
  </si>
  <si>
    <t>73512R222</t>
  </si>
  <si>
    <t>Zpětná montáž otopných těles</t>
  </si>
  <si>
    <t>145585675</t>
  </si>
  <si>
    <t>46</t>
  </si>
  <si>
    <t>735191910</t>
  </si>
  <si>
    <t>Napuštění vody do otopných těles</t>
  </si>
  <si>
    <t>92114153</t>
  </si>
  <si>
    <t>47</t>
  </si>
  <si>
    <t>735494811</t>
  </si>
  <si>
    <t>Vypuštění vody z otopných těles</t>
  </si>
  <si>
    <t>32087000</t>
  </si>
  <si>
    <t>766</t>
  </si>
  <si>
    <t>Konstrukce truhlářské</t>
  </si>
  <si>
    <t>48</t>
  </si>
  <si>
    <t>766660001</t>
  </si>
  <si>
    <t>Montáž dveřních křídel otvíravých jednokřídlových š do 0,8 m do ocelové zárubně</t>
  </si>
  <si>
    <t>-612021430</t>
  </si>
  <si>
    <t>"viz TZ a PD" 7</t>
  </si>
  <si>
    <t>49</t>
  </si>
  <si>
    <t>61161D04</t>
  </si>
  <si>
    <t>dveře jednokřídlé dřevěné lakované plné 600x1970mm, štítové kování, klika-klika s kličkou</t>
  </si>
  <si>
    <t>-569425364</t>
  </si>
  <si>
    <t>"04/P" 1</t>
  </si>
  <si>
    <t>50</t>
  </si>
  <si>
    <t>61161D01</t>
  </si>
  <si>
    <t>dveře jednokřídlé dřevěné lakované plné 800x1970mm, štítové kování, klika-klika s vložkou FAB</t>
  </si>
  <si>
    <t>814749579</t>
  </si>
  <si>
    <t>"01/P" 2</t>
  </si>
  <si>
    <t>51</t>
  </si>
  <si>
    <t>61161D02</t>
  </si>
  <si>
    <t>dveře jednokřídlé dřevěné lakované plné 800x1970mm, štítové kování, klika-klika s vložkou FAB + pevné madlo ze strany předsíňky</t>
  </si>
  <si>
    <t>889336273</t>
  </si>
  <si>
    <t>"02/L" 3</t>
  </si>
  <si>
    <t>52</t>
  </si>
  <si>
    <t>61161D03</t>
  </si>
  <si>
    <t xml:space="preserve">dveře jednokřídlé dřevěné lakované plné 800x1970mm, speciální kování </t>
  </si>
  <si>
    <t>1176090772</t>
  </si>
  <si>
    <t>"03/P" 1</t>
  </si>
  <si>
    <t>53</t>
  </si>
  <si>
    <t>766691914</t>
  </si>
  <si>
    <t>Vyvěšení nebo zavěšení dřevěných křídel dveří pl do 2 m2</t>
  </si>
  <si>
    <t>89351480</t>
  </si>
  <si>
    <t>"viz TZ a PD" 8</t>
  </si>
  <si>
    <t>54</t>
  </si>
  <si>
    <t>998766201</t>
  </si>
  <si>
    <t>Přesun hmot procentní pro kce truhlářské v objektech v do 6 m</t>
  </si>
  <si>
    <t>%</t>
  </si>
  <si>
    <t>-1997480595</t>
  </si>
  <si>
    <t>55</t>
  </si>
  <si>
    <t>998766293</t>
  </si>
  <si>
    <t>Příplatek k přesunu hmot procentnímu pro kce truhlářské za zvětšený přesun do 500 m</t>
  </si>
  <si>
    <t>1404358207</t>
  </si>
  <si>
    <t>767</t>
  </si>
  <si>
    <t>Konstrukce zámečnické</t>
  </si>
  <si>
    <t>56</t>
  </si>
  <si>
    <t>767161226</t>
  </si>
  <si>
    <t>Montáž zábradlí rovného z profilové oceli do ocelové konstrukce hm do 20 kg</t>
  </si>
  <si>
    <t>732410657</t>
  </si>
  <si>
    <t>"doplnění zábradlí"</t>
  </si>
  <si>
    <t>"madla" 5,6*2</t>
  </si>
  <si>
    <t>"úchyty" 0,05*5+0,25*4</t>
  </si>
  <si>
    <t>57</t>
  </si>
  <si>
    <t>14550232</t>
  </si>
  <si>
    <t>profil ocelový svařovaný jakost S235 průřez čtvercový 35x35x3mm</t>
  </si>
  <si>
    <t>1795641230</t>
  </si>
  <si>
    <t>12,45*0,00293</t>
  </si>
  <si>
    <t>0,036*1,1 'Přepočtené koeficientem množství</t>
  </si>
  <si>
    <t>58</t>
  </si>
  <si>
    <t>998767201</t>
  </si>
  <si>
    <t>Přesun hmot procentní pro zámečnické konstrukce v objektech v do 6 m</t>
  </si>
  <si>
    <t>-1282326791</t>
  </si>
  <si>
    <t>59</t>
  </si>
  <si>
    <t>998767293</t>
  </si>
  <si>
    <t>Příplatek k přesunu hmot procentnímu pro zámečnické konstrukce za zvětšený přesun do 500 m</t>
  </si>
  <si>
    <t>1039034529</t>
  </si>
  <si>
    <t>771</t>
  </si>
  <si>
    <t>Podlahy z dlaždic</t>
  </si>
  <si>
    <t>60</t>
  </si>
  <si>
    <t>771111011</t>
  </si>
  <si>
    <t>Vysátí podkladu před pokládkou dlažby</t>
  </si>
  <si>
    <t>-1712131826</t>
  </si>
  <si>
    <t>61</t>
  </si>
  <si>
    <t>771571810</t>
  </si>
  <si>
    <t>Demontáž podlah z dlaždic keramických kladených do malty</t>
  </si>
  <si>
    <t>1163272163</t>
  </si>
  <si>
    <t>"m.č. 00.04 až 00.06" 4,07+1,77+2,77-(0,65*1,0)</t>
  </si>
  <si>
    <t>62</t>
  </si>
  <si>
    <t>771574436</t>
  </si>
  <si>
    <t>Montáž podlah keramických reliéfních nebo z dekorů lepených cementovým flexibilním lepidlem přes 9 do 12 ks/m2</t>
  </si>
  <si>
    <t>-1720788764</t>
  </si>
  <si>
    <t>63</t>
  </si>
  <si>
    <t>59761R15</t>
  </si>
  <si>
    <t>dlažba keramická mrazuvzdorná protiskluzová tl. 8 mm</t>
  </si>
  <si>
    <t>178796414</t>
  </si>
  <si>
    <t>14,4*1,1 'Přepočtené koeficientem množství</t>
  </si>
  <si>
    <t>64</t>
  </si>
  <si>
    <t>771574537</t>
  </si>
  <si>
    <t>Montáž podlah keramických reliéfních nebo z dekorů lepených cementovým flexibilním rychletuhnoucím lepidlem přes 12 do 19 ks/m2</t>
  </si>
  <si>
    <t>1601416766</t>
  </si>
  <si>
    <t>"m.č. 01.04 až 01.06" (4,07+1,77+3,1)-(0,65*1,0)</t>
  </si>
  <si>
    <t>65</t>
  </si>
  <si>
    <t>59761R01</t>
  </si>
  <si>
    <t>skleněná mozaika (dle stávající)</t>
  </si>
  <si>
    <t>214178474</t>
  </si>
  <si>
    <t>8,29*1,1 'Přepočtené koeficientem množství</t>
  </si>
  <si>
    <t>66</t>
  </si>
  <si>
    <t>771577221</t>
  </si>
  <si>
    <t>Příplatek k montáži podlah keramických lepených cementovým flexibilním rychletuhnoucím lepidlem za plochu do 5 m2</t>
  </si>
  <si>
    <t>464863953</t>
  </si>
  <si>
    <t>67</t>
  </si>
  <si>
    <t>771577222</t>
  </si>
  <si>
    <t>Příplatek k montáži podlah keramických lepených cementovým flexibilním rychletuhnoucím lepidlem za omezený prostor</t>
  </si>
  <si>
    <t>-886859670</t>
  </si>
  <si>
    <t>68</t>
  </si>
  <si>
    <t>771591R15</t>
  </si>
  <si>
    <t>silikonování styku dlažba/obklad</t>
  </si>
  <si>
    <t>429806833</t>
  </si>
  <si>
    <t xml:space="preserve">"m.č. 001.04 až 01.06" </t>
  </si>
  <si>
    <t>((2,055+1,98)+(1,94+0,91)+(1,94+1,6))*2</t>
  </si>
  <si>
    <t>"odpočet otvorů" -((0,8*3)+(0,7*2))</t>
  </si>
  <si>
    <t>69</t>
  </si>
  <si>
    <t>771592011</t>
  </si>
  <si>
    <t>Čištění vnitřních ploch podlah nebo schodišť po položení dlažby chemickými prostředky</t>
  </si>
  <si>
    <t>-235535278</t>
  </si>
  <si>
    <t>70</t>
  </si>
  <si>
    <t>998771201</t>
  </si>
  <si>
    <t>Přesun hmot procentní pro podlahy z dlaždic v objektech v do 6 m</t>
  </si>
  <si>
    <t>-1573010282</t>
  </si>
  <si>
    <t>71</t>
  </si>
  <si>
    <t>998771293</t>
  </si>
  <si>
    <t>Příplatek k přesunu hmot procentnímu pro podlahy z dlaždic za zvětšený přesun do 500 m</t>
  </si>
  <si>
    <t>1535558377</t>
  </si>
  <si>
    <t>776</t>
  </si>
  <si>
    <t>Podlahy povlakové</t>
  </si>
  <si>
    <t>72</t>
  </si>
  <si>
    <t>776111115</t>
  </si>
  <si>
    <t>Broušení podkladu povlakových podlah před litím stěrky</t>
  </si>
  <si>
    <t>-926026304</t>
  </si>
  <si>
    <t>"m.č. 01.01 až 01.03" 12,86+37,92+23,54</t>
  </si>
  <si>
    <t>73</t>
  </si>
  <si>
    <t>776111116</t>
  </si>
  <si>
    <t>Odstranění zbytků lepidla z podkladu povlakových podlah broušením</t>
  </si>
  <si>
    <t>-2025068211</t>
  </si>
  <si>
    <t>74</t>
  </si>
  <si>
    <t>776121112</t>
  </si>
  <si>
    <t>Vodou ředitelná penetrace savého podkladu povlakových podlah</t>
  </si>
  <si>
    <t>-510470376</t>
  </si>
  <si>
    <t>75</t>
  </si>
  <si>
    <t>776141111</t>
  </si>
  <si>
    <t>Stěrka podlahová nivelační pro vyrovnání podkladu povlakových podlah pevnosti 20 MPa tl do 3 mm</t>
  </si>
  <si>
    <t>1005995870</t>
  </si>
  <si>
    <t>76</t>
  </si>
  <si>
    <t>776201812</t>
  </si>
  <si>
    <t>Demontáž lepených povlakových podlah s podložkou ručně</t>
  </si>
  <si>
    <t>689587931</t>
  </si>
  <si>
    <t>"kanceláře" 12,86+12,83+10,43+13,7+23,54</t>
  </si>
  <si>
    <t>77</t>
  </si>
  <si>
    <t>776221211</t>
  </si>
  <si>
    <t>Lepení čtverců z PVC standardním lepidlem</t>
  </si>
  <si>
    <t>1909415279</t>
  </si>
  <si>
    <t>78</t>
  </si>
  <si>
    <t>28411R31</t>
  </si>
  <si>
    <t>podlahovina PVC s podložkou tl. 2 mm</t>
  </si>
  <si>
    <t>265769738</t>
  </si>
  <si>
    <t>74,32*1,1 'Přepočtené koeficientem množství</t>
  </si>
  <si>
    <t>79</t>
  </si>
  <si>
    <t>776410811</t>
  </si>
  <si>
    <t>Odstranění soklíků a lišt pryžových nebo plastových</t>
  </si>
  <si>
    <t>454852867</t>
  </si>
  <si>
    <t>((3,0+4,4)+(2,97+4,4)+(2,37+4,4)+(3,16+4,4)+(3,96+6,055))*2</t>
  </si>
  <si>
    <t>-((0,8*5))</t>
  </si>
  <si>
    <t>80</t>
  </si>
  <si>
    <t>776411111</t>
  </si>
  <si>
    <t>Montáž obvodových soklíků výšky do 80 mm</t>
  </si>
  <si>
    <t>1475768035</t>
  </si>
  <si>
    <t>"m.č. 01.01" ((4,4+3,0)*2)-0,8</t>
  </si>
  <si>
    <t>"m.č. 01.02" ((8,75+4,4)*2)-(0,8*2)</t>
  </si>
  <si>
    <t>"m.č. 01.03" ((6,05+3,96)*2)-0,8</t>
  </si>
  <si>
    <t>81</t>
  </si>
  <si>
    <t>28411008</t>
  </si>
  <si>
    <t>lišta soklová PVC 16x60mm</t>
  </si>
  <si>
    <t>1454550690</t>
  </si>
  <si>
    <t>57,92*1,02 'Přepočtené koeficientem množství</t>
  </si>
  <si>
    <t>82</t>
  </si>
  <si>
    <t>776421311</t>
  </si>
  <si>
    <t>Montáž přechodových samolepících lišt</t>
  </si>
  <si>
    <t>1813834027</t>
  </si>
  <si>
    <t>"dveře mezi kancelářemi a chodbou"</t>
  </si>
  <si>
    <t>0,8*2*4</t>
  </si>
  <si>
    <t>83</t>
  </si>
  <si>
    <t>59054130</t>
  </si>
  <si>
    <t>profil přechodový nerezový samolepící 35mm</t>
  </si>
  <si>
    <t>1901920946</t>
  </si>
  <si>
    <t>6,4*1,02 'Přepočtené koeficientem množství</t>
  </si>
  <si>
    <t>84</t>
  </si>
  <si>
    <t>77655R001</t>
  </si>
  <si>
    <t>Doplnění pásu kročejové izolace tl. 20 mm</t>
  </si>
  <si>
    <t>978264167</t>
  </si>
  <si>
    <t>(3,7+4,4)*0,125</t>
  </si>
  <si>
    <t>85</t>
  </si>
  <si>
    <t>776991121</t>
  </si>
  <si>
    <t>Základní čištění nově položených podlahovin vysátím a setřením vlhkým mopem</t>
  </si>
  <si>
    <t>2072610410</t>
  </si>
  <si>
    <t>86</t>
  </si>
  <si>
    <t>776991821</t>
  </si>
  <si>
    <t>Odstranění lepidla ručně z podlah</t>
  </si>
  <si>
    <t>200817699</t>
  </si>
  <si>
    <t>87</t>
  </si>
  <si>
    <t>998776201</t>
  </si>
  <si>
    <t>Přesun hmot procentní pro podlahy povlakové v objektech v do 6 m</t>
  </si>
  <si>
    <t>1107707963</t>
  </si>
  <si>
    <t>88</t>
  </si>
  <si>
    <t>998776293</t>
  </si>
  <si>
    <t>Příplatek k přesunu hmot procentnímu pro podlahy povlakové za zvětšený přesun do 500 m</t>
  </si>
  <si>
    <t>1009397421</t>
  </si>
  <si>
    <t>781</t>
  </si>
  <si>
    <t>Dokončovací práce - obklady</t>
  </si>
  <si>
    <t>89</t>
  </si>
  <si>
    <t>781121011</t>
  </si>
  <si>
    <t>Nátěr penetrační na stěnu</t>
  </si>
  <si>
    <t>-183725306</t>
  </si>
  <si>
    <t>90</t>
  </si>
  <si>
    <t>781472291</t>
  </si>
  <si>
    <t>Příplatek k montáži obkladů keramických lepených cementovým flexibilním lepidlem za plochu do 10 m2</t>
  </si>
  <si>
    <t>535906880</t>
  </si>
  <si>
    <t>91</t>
  </si>
  <si>
    <t>781474113</t>
  </si>
  <si>
    <t>Montáž obkladů keramických hladkých lepených cementovým flexibilním lepidlem přes 12 do 19 ks/m2</t>
  </si>
  <si>
    <t>-1216476585</t>
  </si>
  <si>
    <t>92</t>
  </si>
  <si>
    <t>59761071</t>
  </si>
  <si>
    <t>obklad keramický hladký přes 12 do 19ks/m2</t>
  </si>
  <si>
    <t>288700987</t>
  </si>
  <si>
    <t>30,69*1,1 'Přepočtené koeficientem množství</t>
  </si>
  <si>
    <t>93</t>
  </si>
  <si>
    <t>781492211</t>
  </si>
  <si>
    <t>Montáž profilů rohových lepených flexibilním cementovým lepidlem</t>
  </si>
  <si>
    <t>1704541972</t>
  </si>
  <si>
    <t>1,8*12</t>
  </si>
  <si>
    <t>94</t>
  </si>
  <si>
    <t>59030216</t>
  </si>
  <si>
    <t>úhelník na ochranu rohů PVC 25x25mm</t>
  </si>
  <si>
    <t>-1367057379</t>
  </si>
  <si>
    <t>21,6*1,05 'Přepočtené koeficientem množství</t>
  </si>
  <si>
    <t>95</t>
  </si>
  <si>
    <t>781492251</t>
  </si>
  <si>
    <t>Montáž profilů ukončovacích lepených flexibilním cementovým lepidlem</t>
  </si>
  <si>
    <t>505168616</t>
  </si>
  <si>
    <t>96</t>
  </si>
  <si>
    <t>28342003</t>
  </si>
  <si>
    <t>lišta ukončovací z PVC 10mm</t>
  </si>
  <si>
    <t>-1646966662</t>
  </si>
  <si>
    <t>17,05*1,05 'Přepočtené koeficientem množství</t>
  </si>
  <si>
    <t>97</t>
  </si>
  <si>
    <t>78149R115</t>
  </si>
  <si>
    <t>silikonování vnitřních rohů</t>
  </si>
  <si>
    <t>1914871037</t>
  </si>
  <si>
    <t>98</t>
  </si>
  <si>
    <t>998781201</t>
  </si>
  <si>
    <t>Přesun hmot procentní pro obklady keramické v objektech v do 6 m</t>
  </si>
  <si>
    <t>700475110</t>
  </si>
  <si>
    <t>99</t>
  </si>
  <si>
    <t>998781293</t>
  </si>
  <si>
    <t>Příplatek k přesunu hmot procentnímu pro obklady keramické za zvětšený přesun do 500 m</t>
  </si>
  <si>
    <t>-1492312385</t>
  </si>
  <si>
    <t>783</t>
  </si>
  <si>
    <t>Dokončovací práce - nátěry</t>
  </si>
  <si>
    <t>100</t>
  </si>
  <si>
    <t>783314101</t>
  </si>
  <si>
    <t>Základní jednonásobný syntetický nátěr zámečnických konstrukcí</t>
  </si>
  <si>
    <t>1312668057</t>
  </si>
  <si>
    <t>"zárubně"</t>
  </si>
  <si>
    <t>(2,0+2,0+0,6)*0,35</t>
  </si>
  <si>
    <t>(2,0+2,0+0,8)*6*0,35</t>
  </si>
  <si>
    <t>" zábradlí" 0,9*(5,0+5,0+2,2+2,04)</t>
  </si>
  <si>
    <t>101</t>
  </si>
  <si>
    <t>783317101</t>
  </si>
  <si>
    <t>Krycí jednonásobný syntetický standardní nátěr zámečnických konstrukcí</t>
  </si>
  <si>
    <t>1523614393</t>
  </si>
  <si>
    <t>784</t>
  </si>
  <si>
    <t>Dokončovací práce - malby a tapety</t>
  </si>
  <si>
    <t>102</t>
  </si>
  <si>
    <t>784121001</t>
  </si>
  <si>
    <t>Oškrabání malby v místnostech v do 3,80 m</t>
  </si>
  <si>
    <t>-1064996151</t>
  </si>
  <si>
    <t>338,105+34,088</t>
  </si>
  <si>
    <t>103</t>
  </si>
  <si>
    <t>784181001</t>
  </si>
  <si>
    <t>Jednonásobné pačokování v místnostech v do 3,80 m</t>
  </si>
  <si>
    <t>-1669646021</t>
  </si>
  <si>
    <t>104</t>
  </si>
  <si>
    <t>784221101</t>
  </si>
  <si>
    <t>Dvojnásobné bílé malby ze směsí za sucha dobře otěruvzdorných v místnostech do 3,80 m</t>
  </si>
  <si>
    <t>354922519</t>
  </si>
  <si>
    <t>"stěny m.č. 01.01 až 01.03" 43,15+64,815+52,299</t>
  </si>
  <si>
    <t>"stropy m.č. 01.01 až 01.03" 12,86+37,92+23,53</t>
  </si>
  <si>
    <t xml:space="preserve">"chodba" </t>
  </si>
  <si>
    <t xml:space="preserve"> (11,875*1,75)+(((11,75+10,275+1,75)*2,95)-((1,6*2,25)+(0,8*2,0*4)))</t>
  </si>
  <si>
    <t>(1,475*3,5)+(3,5*2*2,95)-(0,8*2,0*2)</t>
  </si>
  <si>
    <t>105</t>
  </si>
  <si>
    <t>784331001</t>
  </si>
  <si>
    <t>Dvojnásobné bílé protiplísňové malby v místnostech v do 3,80 m</t>
  </si>
  <si>
    <t>-1591238589</t>
  </si>
  <si>
    <t>"stěny m.č. 00.04 až 0.06"22,127+14,92+18,791-30,69</t>
  </si>
  <si>
    <t>"stropy m.č. 00.04 až 0.06" 4,07+1,77+3,1</t>
  </si>
  <si>
    <t>02 - SO 02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</si>
  <si>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</si>
  <si>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</si>
  <si>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</si>
  <si>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969041113</t>
  </si>
  <si>
    <t>Vybourání vnitřního plastového potrubí přes DN 100 do DN 200</t>
  </si>
  <si>
    <t>541834459</t>
  </si>
  <si>
    <t>1715692750</t>
  </si>
  <si>
    <t>-1972064945</t>
  </si>
  <si>
    <t>-890848849</t>
  </si>
  <si>
    <t>0,067*9 'Přepočtené koeficientem množství</t>
  </si>
  <si>
    <t>2023224005</t>
  </si>
  <si>
    <t>721</t>
  </si>
  <si>
    <t>Zdravotechnika - vnitřní kanalizace</t>
  </si>
  <si>
    <t>721174005</t>
  </si>
  <si>
    <t>Potrubí kanalizační z PP svodné DN 110</t>
  </si>
  <si>
    <t>-378691447</t>
  </si>
  <si>
    <t>"viz TZ a PD" 9</t>
  </si>
  <si>
    <t>721174042</t>
  </si>
  <si>
    <t>Potrubí kanalizační z PP připojovací DN 40</t>
  </si>
  <si>
    <t>1609912330</t>
  </si>
  <si>
    <t>"viz TZ a PD" 6</t>
  </si>
  <si>
    <t>72123R001</t>
  </si>
  <si>
    <t>Čistící kus  DN 110</t>
  </si>
  <si>
    <t>2012622644</t>
  </si>
  <si>
    <t>721290111</t>
  </si>
  <si>
    <t>Zkouška těsnosti potrubí kanalizace vodou DN do 125</t>
  </si>
  <si>
    <t>-1895614556</t>
  </si>
  <si>
    <t>998721201</t>
  </si>
  <si>
    <t>Přesun hmot procentní pro vnitřní kanalizaci v objektech v do 6 m</t>
  </si>
  <si>
    <t>1453827359</t>
  </si>
  <si>
    <t>998721293</t>
  </si>
  <si>
    <t>Příplatek k přesunu hmot procentnímu pro vnitřní kanalizaci za zvětšený přesun do 500 m</t>
  </si>
  <si>
    <t>-1378560471</t>
  </si>
  <si>
    <t>722</t>
  </si>
  <si>
    <t>Zdravotechnika - vnitřní vodovod</t>
  </si>
  <si>
    <t>722175002</t>
  </si>
  <si>
    <t>Potrubí vodovodní plastové PP-RCT svar polyfúze D 20x2,8 mm</t>
  </si>
  <si>
    <t>1489133272</t>
  </si>
  <si>
    <t>"viz TZ a PD" 10</t>
  </si>
  <si>
    <t>722181211</t>
  </si>
  <si>
    <t>Ochrana vodovodního potrubí přilepenými termoizolačními trubicemi z PE tl do 6 mm DN do 22 mm</t>
  </si>
  <si>
    <t>-802900618</t>
  </si>
  <si>
    <t>722262226</t>
  </si>
  <si>
    <t>Vodoměr závitový jednovtokový suchoběžný dálkový odečet do 40°C G 1/2"x 110 R100 Qn 1,6 m3/h horizont</t>
  </si>
  <si>
    <t>-1513989163</t>
  </si>
  <si>
    <t>722263209</t>
  </si>
  <si>
    <t>Vodoměr závitový jednovtokový suchoběžný dálkový odečet do 100°C G 1/2"x 110 R100 Qn 1,6 m3/h horizont</t>
  </si>
  <si>
    <t>2022995014</t>
  </si>
  <si>
    <t>722290234</t>
  </si>
  <si>
    <t>Proplach a dezinfekce vodovodního potrubí DN do 80</t>
  </si>
  <si>
    <t>-118257887</t>
  </si>
  <si>
    <t>722290246</t>
  </si>
  <si>
    <t>Zkouška těsnosti vodovodního potrubí plastového DN do 40</t>
  </si>
  <si>
    <t>-882496556</t>
  </si>
  <si>
    <t>998722201</t>
  </si>
  <si>
    <t>Přesun hmot procentní pro vnitřní vodovod v objektech v do 6 m</t>
  </si>
  <si>
    <t>-452844158</t>
  </si>
  <si>
    <t>998722293</t>
  </si>
  <si>
    <t>Příplatek k přesunu hmot procentnímu pro vnitřní vodovod za zvětšený přesun do 500 m</t>
  </si>
  <si>
    <t>-281823756</t>
  </si>
  <si>
    <t>725</t>
  </si>
  <si>
    <t>Zdravotechnika - zařizovací předměty</t>
  </si>
  <si>
    <t>725110811</t>
  </si>
  <si>
    <t>Demontáž klozetů splachovací s nádrží</t>
  </si>
  <si>
    <t>soubor</t>
  </si>
  <si>
    <t>-926471334</t>
  </si>
  <si>
    <t>725112R01</t>
  </si>
  <si>
    <t>závěsné WC s prkénkem a závěsným modulem pro obezdění</t>
  </si>
  <si>
    <t>-473023847</t>
  </si>
  <si>
    <t>725112R02</t>
  </si>
  <si>
    <t>závěsné WC s prkénkem a madly pro zdravotně postižené se závěsným modulem pro obezdění včetně madel</t>
  </si>
  <si>
    <t>2068485829</t>
  </si>
  <si>
    <t>725210826</t>
  </si>
  <si>
    <t>Demontáž umývátek bez výtokových armatur</t>
  </si>
  <si>
    <t>680970223</t>
  </si>
  <si>
    <t>725211R01</t>
  </si>
  <si>
    <t>Umývátko</t>
  </si>
  <si>
    <t>2050990765</t>
  </si>
  <si>
    <t>725211R02</t>
  </si>
  <si>
    <t>Umývátko pro zdravotně postižené včetně madla</t>
  </si>
  <si>
    <t>-1513702200</t>
  </si>
  <si>
    <t>725291653</t>
  </si>
  <si>
    <t>Montáž zásobníku toaletních papírů</t>
  </si>
  <si>
    <t>1615830290</t>
  </si>
  <si>
    <t>55431090</t>
  </si>
  <si>
    <t>zásobník toaletních papírů nerez D 310mm</t>
  </si>
  <si>
    <t>428716214</t>
  </si>
  <si>
    <t>725291654</t>
  </si>
  <si>
    <t>Montáž zásobníku papírových ručníků</t>
  </si>
  <si>
    <t>-826537214</t>
  </si>
  <si>
    <t>55431084</t>
  </si>
  <si>
    <t>zásobník papírových ručníků skládaných nerezové provedení</t>
  </si>
  <si>
    <t>1594948710</t>
  </si>
  <si>
    <t>725291666</t>
  </si>
  <si>
    <t>Montáž háčku</t>
  </si>
  <si>
    <t>223871951</t>
  </si>
  <si>
    <t>55441011</t>
  </si>
  <si>
    <t>háček koupelnový</t>
  </si>
  <si>
    <t>-1409341832</t>
  </si>
  <si>
    <t>725292R01</t>
  </si>
  <si>
    <t>Doplňky zařízení koupelen a záchodů odpadlový koš bezdotykový</t>
  </si>
  <si>
    <t>765455320</t>
  </si>
  <si>
    <t>725820802</t>
  </si>
  <si>
    <t>Demontáž baterie stojánkové do jednoho otvoru</t>
  </si>
  <si>
    <t>1596984669</t>
  </si>
  <si>
    <t>725822R01</t>
  </si>
  <si>
    <t>Baterie umývátková stojánková páková</t>
  </si>
  <si>
    <t>506889836</t>
  </si>
  <si>
    <t>725980R23</t>
  </si>
  <si>
    <t>Nerezová dvířka 300x400 mm pro vodoměry</t>
  </si>
  <si>
    <t>-48248670</t>
  </si>
  <si>
    <t>998725201</t>
  </si>
  <si>
    <t>Přesun hmot procentní pro zařizovací předměty v objektech v do 6 m</t>
  </si>
  <si>
    <t>422978338</t>
  </si>
  <si>
    <t>998725293</t>
  </si>
  <si>
    <t>Příplatek k přesunu hmot procentnímu pro zařizovací předměty za zvětšený přesun do 500 m</t>
  </si>
  <si>
    <t>-1924680878</t>
  </si>
  <si>
    <t>03 - SO 03 Elektroinstalace slaboproud</t>
  </si>
  <si>
    <t>URS - Strukturovaná kabeláž</t>
  </si>
  <si>
    <t>URS</t>
  </si>
  <si>
    <t>Strukturovaná kabeláž</t>
  </si>
  <si>
    <t>742330004</t>
  </si>
  <si>
    <t>Montáž rozvaděče stojanového do 30U</t>
  </si>
  <si>
    <t>ks</t>
  </si>
  <si>
    <t>Pol21</t>
  </si>
  <si>
    <t>19' rozvaděč stojanový 15U/600x600, 2 páry vertikálních 19" posuvných lišt L, značení jednotlivých instalační pozic včetně čísla pozice, 1 pár bočních panelů se zámkem, přední skleněné dveře s pákovým jednobodovým zámkem, výměnnnou DIN vložkou, univerzáln</t>
  </si>
  <si>
    <t>Pol22</t>
  </si>
  <si>
    <t>Montáž ventilační jednotky do 19" rozvaděče</t>
  </si>
  <si>
    <t>Pol23</t>
  </si>
  <si>
    <t>Ventilační jednotka -  2 x ventilátor s termostatem, instal. do střechy/dna rozvaděče hloubky 600, 800 a 1200 mm</t>
  </si>
  <si>
    <t>742330022</t>
  </si>
  <si>
    <t>Montáž napájecího panelu</t>
  </si>
  <si>
    <t>Pol24</t>
  </si>
  <si>
    <t>19',8xCZ zásuvka,bleskojistka,3x1.5mm 2m kabel CZ-DE, RAL9005</t>
  </si>
  <si>
    <t>742330024</t>
  </si>
  <si>
    <t>Montáž patch panelu 24 portů</t>
  </si>
  <si>
    <t>Pol25</t>
  </si>
  <si>
    <t>19" patch panel 24 modulů RJ45, CAT.6, UTP, 1U, s popisky, černý</t>
  </si>
  <si>
    <t>742330023</t>
  </si>
  <si>
    <t>Montáž vyvazovacího panelu 1U do 19" rozvaděče</t>
  </si>
  <si>
    <t>Pol26</t>
  </si>
  <si>
    <t>19" vyvazovací panel 1U - jednostranný, plastová oka 40 x 80mm</t>
  </si>
  <si>
    <t>Pol27</t>
  </si>
  <si>
    <t>Propojovací kabel, Cat 6, UTP, 2xRJ45, délka 1,5m šedá</t>
  </si>
  <si>
    <t>Pol28</t>
  </si>
  <si>
    <t>Propojovací kabel, Cat 6, UTP, 2xRJ45, délka 3m, šedá</t>
  </si>
  <si>
    <t>742330044</t>
  </si>
  <si>
    <t>Montáž datové zásuvky 1 až 6 pozic</t>
  </si>
  <si>
    <t>Pol29</t>
  </si>
  <si>
    <t>Kompletní datová zásuvka 2xRJ45 vč. krabice, rámečku a krytky</t>
  </si>
  <si>
    <t>Pol30</t>
  </si>
  <si>
    <t>Kompletní datová zásuvka 1xRJ45 vč. krabice, rámečku a krytky</t>
  </si>
  <si>
    <t>Pol31</t>
  </si>
  <si>
    <t>Kompletní datová zásuvka 2xRJ45 formátu 45x45 - podlahová krabice</t>
  </si>
  <si>
    <t>Pol32</t>
  </si>
  <si>
    <t>Montáž keystonu do zásuvky, zařezání kabelu</t>
  </si>
  <si>
    <t>Pol33</t>
  </si>
  <si>
    <t>Modul Keystone RJ45, CAT.6, UTP, samožezný</t>
  </si>
  <si>
    <t>Pol34</t>
  </si>
  <si>
    <t>Montáž HDMI zásuvky</t>
  </si>
  <si>
    <t>Pol35</t>
  </si>
  <si>
    <t>HDMI zásuvka do zdi, propojovací kabel 10cm</t>
  </si>
  <si>
    <t>Pol36</t>
  </si>
  <si>
    <t>Montáž HDMI kabelu 10m</t>
  </si>
  <si>
    <t>Pol37</t>
  </si>
  <si>
    <t>HDMI kabel, min. přenosová rychlost 18 Gb/s, 24karátové zlato, několikanásobné stínění, High Speed, ethernet kanál a zpětný audio kanál ARC, kabel 10 m</t>
  </si>
  <si>
    <t>74211R001</t>
  </si>
  <si>
    <t>Montáž switche do 19" rozvaděče, nastavení</t>
  </si>
  <si>
    <t>-794156157</t>
  </si>
  <si>
    <t>pol555</t>
  </si>
  <si>
    <t>Switch 48x10/100/1000 + 4x SFP, Web Managed</t>
  </si>
  <si>
    <t>-322917340</t>
  </si>
  <si>
    <t>742121001</t>
  </si>
  <si>
    <t>Montáž sdělovacího kabelu do 15 žil</t>
  </si>
  <si>
    <t>Pol38</t>
  </si>
  <si>
    <t>U/UTP 4x2x0,5 CAT.6 - kabel komunikační, balení 500m</t>
  </si>
  <si>
    <t>742110002</t>
  </si>
  <si>
    <t>Montáž elektroinstalační plastové ohebné trubky uložené pod omítkou vč. zasekání</t>
  </si>
  <si>
    <t>Pol39</t>
  </si>
  <si>
    <t>Elektroinstalační ohebná trubka 23mm, samozhášivá, nízká mechanická odolnost</t>
  </si>
  <si>
    <t>Pol40</t>
  </si>
  <si>
    <t>Elektroinstalační ohebná trubka 29mm, samozhášivá, nízká mechanická odolnost</t>
  </si>
  <si>
    <t>Pol41</t>
  </si>
  <si>
    <t>Elektroinstalační ohebná trubka 48mm, samozhášivá, nízká mechanická odolnost</t>
  </si>
  <si>
    <t>Pol42</t>
  </si>
  <si>
    <t>Montáž protahovacího drátu</t>
  </si>
  <si>
    <t>Pol43</t>
  </si>
  <si>
    <t>AY2,5 - protahovací drát</t>
  </si>
  <si>
    <t>742110504</t>
  </si>
  <si>
    <t>Montáž krabic pro slaboproud zapuštěných plastových odbočných kruhových s víčkem a se zasekáním</t>
  </si>
  <si>
    <t>Pol44</t>
  </si>
  <si>
    <t>KU68 - krabice rozvodná univerzální do dutých stěn</t>
  </si>
  <si>
    <t>742110505</t>
  </si>
  <si>
    <t>Montáž krabic pro slaboproud zapuštěných plastových odbočných čtyřhranných s víčkem</t>
  </si>
  <si>
    <t>Pol45</t>
  </si>
  <si>
    <t>KO125 - krabice odbočná do dutých stěn</t>
  </si>
  <si>
    <t>742330051</t>
  </si>
  <si>
    <t>Popis portu datové zásuvky</t>
  </si>
  <si>
    <t>742330052</t>
  </si>
  <si>
    <t>Popis portu patchpanelu</t>
  </si>
  <si>
    <t>742330101</t>
  </si>
  <si>
    <t>Měření metalického segmentu s vyhotovením protokolu</t>
  </si>
  <si>
    <t>Pol46</t>
  </si>
  <si>
    <t>Ostatní montážní materiál - zahrnuje dodávku veškerého dalšího instalačního materiálu nutného k zajištění plné funkčnosti a splnění všech norem uvedených v technické zprávě a jeho řádné předání objednateli  (vruty, hmoždinky, stahovací pásky, sádra apod.)</t>
  </si>
  <si>
    <t>Pol47</t>
  </si>
  <si>
    <t>Stavební přípomoci - Cena zahrnuje komplexní náklady na tyto drobné stavení činnosti včetně materiálu. Jedná se o veškeré průrazy a jejich utěsnění po montáži, sekání a jiné drobné stavební činnosti nutné pro instalaci systému a jeho vedení</t>
  </si>
  <si>
    <t>Pol48</t>
  </si>
  <si>
    <t>Vypracování dokumentace skutečného stavu, tisk a kompletace 6 paré</t>
  </si>
  <si>
    <t>Pol49</t>
  </si>
  <si>
    <t>Ostatní režijní náklady (cestovné, náhrady, ubytování atd.)</t>
  </si>
  <si>
    <t>04 - SO 04 Elektroinstalace silnoproud</t>
  </si>
  <si>
    <t>D1 - Elektroinstalace</t>
  </si>
  <si>
    <t xml:space="preserve">    D2 - Spínače, tlačítka, zásuvky</t>
  </si>
  <si>
    <t xml:space="preserve">    D3 - Vodiče, kabely</t>
  </si>
  <si>
    <t xml:space="preserve">    D4 - Osvětlení</t>
  </si>
  <si>
    <t xml:space="preserve">    D5 - Rozvaděče:</t>
  </si>
  <si>
    <t xml:space="preserve">    D6 - Ostatní náklady</t>
  </si>
  <si>
    <t>D1</t>
  </si>
  <si>
    <t>Elektroinstalace</t>
  </si>
  <si>
    <t>D2</t>
  </si>
  <si>
    <t>Spínače, tlačítka, zásuvky</t>
  </si>
  <si>
    <t>Pol1</t>
  </si>
  <si>
    <t>spínač 01, pod omítkou, 10A, 230V, bílá</t>
  </si>
  <si>
    <t>Pol2</t>
  </si>
  <si>
    <t>spínač 05, pod omítkou, 10A, 230V, bílá</t>
  </si>
  <si>
    <t>Pol3</t>
  </si>
  <si>
    <t>spínač 06, pod omítkou, 10A, 230V, bílá</t>
  </si>
  <si>
    <t>Pol4</t>
  </si>
  <si>
    <t>spínač 1/0, pod omítkou, 10A, 230V,  bílá</t>
  </si>
  <si>
    <t>Pol5</t>
  </si>
  <si>
    <t>zásuvka 230V, pod omítku, IP20, 230V, bílá</t>
  </si>
  <si>
    <t>Pol6</t>
  </si>
  <si>
    <t>podlahová krabice LEGRAND 0 880 00</t>
  </si>
  <si>
    <t>Pol7</t>
  </si>
  <si>
    <t>zásuvka 230V, IP20, ABB 45x45, bílá</t>
  </si>
  <si>
    <t>D3</t>
  </si>
  <si>
    <t>Vodiče, kabely</t>
  </si>
  <si>
    <t>Pol8</t>
  </si>
  <si>
    <t>CYKY-J 3x1,5mm2</t>
  </si>
  <si>
    <t>Pol9</t>
  </si>
  <si>
    <t>CYKY-O 3x1,5mm2</t>
  </si>
  <si>
    <t>Pol10</t>
  </si>
  <si>
    <t>CYKY-J 3x2,5mm2</t>
  </si>
  <si>
    <t>D4</t>
  </si>
  <si>
    <t>Osvětlení</t>
  </si>
  <si>
    <t>Pol11</t>
  </si>
  <si>
    <t>Svítidlo LED, mikroprisma, 30W, 3680lm, 4000K</t>
  </si>
  <si>
    <t>Pol12</t>
  </si>
  <si>
    <t>svítidlo LED 24W, 2880lm, 3000K</t>
  </si>
  <si>
    <t>Pol13</t>
  </si>
  <si>
    <t>svítidlo LED 30W, 3600lm, 3000K</t>
  </si>
  <si>
    <t>Pol14</t>
  </si>
  <si>
    <t>Svítidlo LED E27 pro poplach</t>
  </si>
  <si>
    <t>Pol15</t>
  </si>
  <si>
    <t>nouzové svítidlo LED, 4W, 576lm, 1h</t>
  </si>
  <si>
    <t>Pol16</t>
  </si>
  <si>
    <t>nouzové svítidlo LED, 3W, 200lm, 1h + pikt.</t>
  </si>
  <si>
    <t>Pol17</t>
  </si>
  <si>
    <t>nouzové svítidlo LED, IP65 5W, 305lm, 1h</t>
  </si>
  <si>
    <t>Pol17a</t>
  </si>
  <si>
    <t>Poplachová souprava</t>
  </si>
  <si>
    <t>-555928577</t>
  </si>
  <si>
    <t>Pol17b</t>
  </si>
  <si>
    <t>odpojení a připojení VZT jednotky</t>
  </si>
  <si>
    <t>kpl</t>
  </si>
  <si>
    <t>1103047593</t>
  </si>
  <si>
    <t>D5</t>
  </si>
  <si>
    <t>Rozvaděče:</t>
  </si>
  <si>
    <t>Pol18</t>
  </si>
  <si>
    <t>úprava R</t>
  </si>
  <si>
    <t>Pol19</t>
  </si>
  <si>
    <t>demontáž svítidel</t>
  </si>
  <si>
    <t>Pol20</t>
  </si>
  <si>
    <t>demontáž stávajících rozvodů</t>
  </si>
  <si>
    <t>D6</t>
  </si>
  <si>
    <t>Ostatní náklady</t>
  </si>
  <si>
    <t>pol51</t>
  </si>
  <si>
    <t>Montáž vč. revize</t>
  </si>
  <si>
    <t>-1275645689</t>
  </si>
  <si>
    <t>901 -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</si>
  <si>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</si>
  <si>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</si>
  <si>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</si>
  <si>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</si>
  <si>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</si>
  <si>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</si>
  <si>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</si>
  <si>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</si>
  <si>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</si>
  <si>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013203000</t>
  </si>
  <si>
    <t>Dokumentace stavby bez rozlišení - DIO</t>
  </si>
  <si>
    <t>-771663069</t>
  </si>
  <si>
    <t>013254000</t>
  </si>
  <si>
    <t>Dokumentace skutečného provedení stavby</t>
  </si>
  <si>
    <t>-17930600</t>
  </si>
  <si>
    <t>VRN3</t>
  </si>
  <si>
    <t>Zařízení staveniště</t>
  </si>
  <si>
    <t>030001000</t>
  </si>
  <si>
    <t>1711436812</t>
  </si>
  <si>
    <t>VRN7</t>
  </si>
  <si>
    <t>Provozní vlivy</t>
  </si>
  <si>
    <t>070001000</t>
  </si>
  <si>
    <t>1024</t>
  </si>
  <si>
    <t>-1374786137</t>
  </si>
  <si>
    <t>VRN9</t>
  </si>
  <si>
    <t>092R02000</t>
  </si>
  <si>
    <t>Demontáže stávajících datových rzvodů (lišty, kabeláže, zásuvky aj.) vč. odvozu a ekologické likvidace</t>
  </si>
  <si>
    <t>-1908107518</t>
  </si>
  <si>
    <t>092R02001</t>
  </si>
  <si>
    <t>Demontáže stávajících telefonních rozvodů vč. odvozu a ekologické likvidace</t>
  </si>
  <si>
    <t>594076345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</si>
</sst>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26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0" t="s">
        <v>14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R5" s="19"/>
      <c r="BE5" s="207" t="s">
        <v>15</v>
      </c>
      <c r="BS5" s="16" t="s">
        <v>6</v>
      </c>
    </row>
    <row r="6" spans="2:71" ht="36.95" customHeight="1">
      <c r="B6" s="19"/>
      <c r="D6" s="25" t="s">
        <v>16</v>
      </c>
      <c r="K6" s="212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R6" s="19"/>
      <c r="BE6" s="208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8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8"/>
      <c r="BS8" s="16" t="s">
        <v>6</v>
      </c>
    </row>
    <row r="9" spans="2:71" ht="14.45" customHeight="1">
      <c r="B9" s="19"/>
      <c r="AR9" s="19"/>
      <c r="BE9" s="208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8"/>
      <c r="BS10" s="16" t="s">
        <v>6</v>
      </c>
    </row>
    <row r="11" spans="2:7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208"/>
      <c r="BS11" s="16" t="s">
        <v>6</v>
      </c>
    </row>
    <row r="12" spans="2:71" ht="6.95" customHeight="1">
      <c r="B12" s="19"/>
      <c r="AR12" s="19"/>
      <c r="BE12" s="208"/>
      <c r="BS12" s="16" t="s">
        <v>6</v>
      </c>
    </row>
    <row r="13" spans="2:7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08"/>
      <c r="BS13" s="16" t="s">
        <v>6</v>
      </c>
    </row>
    <row r="14" spans="2:71" ht="12.75">
      <c r="B14" s="19"/>
      <c r="E14" s="213" t="s">
        <v>28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26</v>
      </c>
      <c r="AN14" s="28" t="s">
        <v>28</v>
      </c>
      <c r="AR14" s="19"/>
      <c r="BE14" s="208"/>
      <c r="BS14" s="16" t="s">
        <v>6</v>
      </c>
    </row>
    <row r="15" spans="2:71" ht="6.95" customHeight="1">
      <c r="B15" s="19"/>
      <c r="AR15" s="19"/>
      <c r="BE15" s="208"/>
      <c r="BS15" s="16" t="s">
        <v>3</v>
      </c>
    </row>
    <row r="16" spans="2:7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08"/>
      <c r="BS16" s="16" t="s">
        <v>3</v>
      </c>
    </row>
    <row r="17" spans="2:7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208"/>
      <c r="BS17" s="16" t="s">
        <v>30</v>
      </c>
    </row>
    <row r="18" spans="2:71" ht="6.95" customHeight="1">
      <c r="B18" s="19"/>
      <c r="AR18" s="19"/>
      <c r="BE18" s="208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08"/>
      <c r="BS19" s="16" t="s">
        <v>6</v>
      </c>
    </row>
    <row r="20" spans="2:7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208"/>
      <c r="BS20" s="16" t="s">
        <v>30</v>
      </c>
    </row>
    <row r="21" spans="2:57" ht="6.95" customHeight="1">
      <c r="B21" s="19"/>
      <c r="AR21" s="19"/>
      <c r="BE21" s="208"/>
    </row>
    <row r="22" spans="2:57" ht="12" customHeight="1">
      <c r="B22" s="19"/>
      <c r="D22" s="26" t="s">
        <v>32</v>
      </c>
      <c r="AR22" s="19"/>
      <c r="BE22" s="208"/>
    </row>
    <row r="23" spans="2:57" ht="16.5" customHeight="1">
      <c r="B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9"/>
      <c r="BE23" s="208"/>
    </row>
    <row r="24" spans="2:57" ht="6.95" customHeight="1">
      <c r="B24" s="19"/>
      <c r="AR24" s="19"/>
      <c r="BE24" s="208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8"/>
    </row>
    <row r="26" spans="2:57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6">
        <f>ROUND(AG94,2)</f>
        <v>0</v>
      </c>
      <c r="AL26" s="217"/>
      <c r="AM26" s="217"/>
      <c r="AN26" s="217"/>
      <c r="AO26" s="217"/>
      <c r="AR26" s="31"/>
      <c r="BE26" s="208"/>
    </row>
    <row r="27" spans="2:57" s="1" customFormat="1" ht="6.95" customHeight="1">
      <c r="B27" s="31"/>
      <c r="AR27" s="31"/>
      <c r="BE27" s="208"/>
    </row>
    <row r="28" spans="2:57" s="1" customFormat="1" ht="12.75">
      <c r="B28" s="31"/>
      <c r="L28" s="218" t="s">
        <v>34</v>
      </c>
      <c r="M28" s="218"/>
      <c r="N28" s="218"/>
      <c r="O28" s="218"/>
      <c r="P28" s="218"/>
      <c r="W28" s="218" t="s">
        <v>35</v>
      </c>
      <c r="X28" s="218"/>
      <c r="Y28" s="218"/>
      <c r="Z28" s="218"/>
      <c r="AA28" s="218"/>
      <c r="AB28" s="218"/>
      <c r="AC28" s="218"/>
      <c r="AD28" s="218"/>
      <c r="AE28" s="218"/>
      <c r="AK28" s="218" t="s">
        <v>36</v>
      </c>
      <c r="AL28" s="218"/>
      <c r="AM28" s="218"/>
      <c r="AN28" s="218"/>
      <c r="AO28" s="218"/>
      <c r="AR28" s="31"/>
      <c r="BE28" s="208"/>
    </row>
    <row r="29" spans="2:57" s="2" customFormat="1" ht="14.45" customHeight="1">
      <c r="B29" s="35"/>
      <c r="D29" s="26" t="s">
        <v>37</v>
      </c>
      <c r="F29" s="26" t="s">
        <v>38</v>
      </c>
      <c r="L29" s="221">
        <v>0.21</v>
      </c>
      <c r="M29" s="220"/>
      <c r="N29" s="220"/>
      <c r="O29" s="220"/>
      <c r="P29" s="220"/>
      <c r="W29" s="219">
        <f>ROUND(AZ94,2)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ROUND(AV94,2)</f>
        <v>0</v>
      </c>
      <c r="AL29" s="220"/>
      <c r="AM29" s="220"/>
      <c r="AN29" s="220"/>
      <c r="AO29" s="220"/>
      <c r="AR29" s="35"/>
      <c r="BE29" s="209"/>
    </row>
    <row r="30" spans="2:57" s="2" customFormat="1" ht="14.45" customHeight="1">
      <c r="B30" s="35"/>
      <c r="F30" s="26" t="s">
        <v>39</v>
      </c>
      <c r="L30" s="221">
        <v>0.12</v>
      </c>
      <c r="M30" s="220"/>
      <c r="N30" s="220"/>
      <c r="O30" s="220"/>
      <c r="P30" s="220"/>
      <c r="W30" s="219">
        <f>ROUND(BA94,2)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ROUND(AW94,2)</f>
        <v>0</v>
      </c>
      <c r="AL30" s="220"/>
      <c r="AM30" s="220"/>
      <c r="AN30" s="220"/>
      <c r="AO30" s="220"/>
      <c r="AR30" s="35"/>
      <c r="BE30" s="209"/>
    </row>
    <row r="31" spans="2:57" s="2" customFormat="1" ht="14.45" customHeight="1" hidden="1">
      <c r="B31" s="35"/>
      <c r="F31" s="26" t="s">
        <v>40</v>
      </c>
      <c r="L31" s="221">
        <v>0.21</v>
      </c>
      <c r="M31" s="220"/>
      <c r="N31" s="220"/>
      <c r="O31" s="220"/>
      <c r="P31" s="220"/>
      <c r="W31" s="219">
        <f>ROUND(BB94,2)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5"/>
      <c r="BE31" s="209"/>
    </row>
    <row r="32" spans="2:57" s="2" customFormat="1" ht="14.45" customHeight="1" hidden="1">
      <c r="B32" s="35"/>
      <c r="F32" s="26" t="s">
        <v>41</v>
      </c>
      <c r="L32" s="221">
        <v>0.12</v>
      </c>
      <c r="M32" s="220"/>
      <c r="N32" s="220"/>
      <c r="O32" s="220"/>
      <c r="P32" s="220"/>
      <c r="W32" s="219">
        <f>ROUND(BC94,2)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5"/>
      <c r="BE32" s="209"/>
    </row>
    <row r="33" spans="2:57" s="2" customFormat="1" ht="14.45" customHeight="1" hidden="1">
      <c r="B33" s="35"/>
      <c r="F33" s="26" t="s">
        <v>42</v>
      </c>
      <c r="L33" s="221">
        <v>0</v>
      </c>
      <c r="M33" s="220"/>
      <c r="N33" s="220"/>
      <c r="O33" s="220"/>
      <c r="P33" s="220"/>
      <c r="W33" s="219">
        <f>ROUND(BD94,2)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5"/>
      <c r="BE33" s="209"/>
    </row>
    <row r="34" spans="2:57" s="1" customFormat="1" ht="6.95" customHeight="1">
      <c r="B34" s="31"/>
      <c r="AR34" s="31"/>
      <c r="BE34" s="208"/>
    </row>
    <row r="35" spans="2:44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25" t="s">
        <v>45</v>
      </c>
      <c r="Y35" s="223"/>
      <c r="Z35" s="223"/>
      <c r="AA35" s="223"/>
      <c r="AB35" s="223"/>
      <c r="AC35" s="38"/>
      <c r="AD35" s="38"/>
      <c r="AE35" s="38"/>
      <c r="AF35" s="38"/>
      <c r="AG35" s="38"/>
      <c r="AH35" s="38"/>
      <c r="AI35" s="38"/>
      <c r="AJ35" s="38"/>
      <c r="AK35" s="222">
        <f>SUM(AK26:AK33)</f>
        <v>0</v>
      </c>
      <c r="AL35" s="223"/>
      <c r="AM35" s="223"/>
      <c r="AN35" s="223"/>
      <c r="AO35" s="224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52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01</v>
      </c>
      <c r="AR84" s="47"/>
    </row>
    <row r="85" spans="2:44" s="4" customFormat="1" ht="36.95" customHeight="1">
      <c r="B85" s="48"/>
      <c r="C85" s="49" t="s">
        <v>16</v>
      </c>
      <c r="L85" s="188" t="str">
        <f>K6</f>
        <v>Stavební úpravy části 1NP objektu Klubu dříve narozených, Cílkova 796/7, Praha 12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190" t="str">
        <f>IF(AN8="","",AN8)</f>
        <v>12. 4. 2024</v>
      </c>
      <c r="AN87" s="190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 xml:space="preserve"> </v>
      </c>
      <c r="AI89" s="26" t="s">
        <v>29</v>
      </c>
      <c r="AM89" s="191" t="str">
        <f>IF(E17="","",E17)</f>
        <v xml:space="preserve"> </v>
      </c>
      <c r="AN89" s="192"/>
      <c r="AO89" s="192"/>
      <c r="AP89" s="192"/>
      <c r="AR89" s="31"/>
      <c r="AS89" s="193" t="s">
        <v>53</v>
      </c>
      <c r="AT89" s="19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191" t="str">
        <f>IF(E20="","",E20)</f>
        <v xml:space="preserve"> </v>
      </c>
      <c r="AN90" s="192"/>
      <c r="AO90" s="192"/>
      <c r="AP90" s="192"/>
      <c r="AR90" s="31"/>
      <c r="AS90" s="195"/>
      <c r="AT90" s="196"/>
      <c r="BD90" s="55"/>
    </row>
    <row r="91" spans="2:56" s="1" customFormat="1" ht="10.9" customHeight="1">
      <c r="B91" s="31"/>
      <c r="AR91" s="31"/>
      <c r="AS91" s="195"/>
      <c r="AT91" s="196"/>
      <c r="BD91" s="55"/>
    </row>
    <row r="92" spans="2:56" s="1" customFormat="1" ht="29.25" customHeight="1">
      <c r="B92" s="31"/>
      <c r="C92" s="197" t="s">
        <v>54</v>
      </c>
      <c r="D92" s="198"/>
      <c r="E92" s="198"/>
      <c r="F92" s="198"/>
      <c r="G92" s="198"/>
      <c r="H92" s="56"/>
      <c r="I92" s="200" t="s">
        <v>55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9" t="s">
        <v>56</v>
      </c>
      <c r="AH92" s="198"/>
      <c r="AI92" s="198"/>
      <c r="AJ92" s="198"/>
      <c r="AK92" s="198"/>
      <c r="AL92" s="198"/>
      <c r="AM92" s="198"/>
      <c r="AN92" s="200" t="s">
        <v>57</v>
      </c>
      <c r="AO92" s="198"/>
      <c r="AP92" s="201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5">
        <f>ROUND(SUM(AG95:AG99),2)</f>
        <v>0</v>
      </c>
      <c r="AH94" s="205"/>
      <c r="AI94" s="205"/>
      <c r="AJ94" s="205"/>
      <c r="AK94" s="205"/>
      <c r="AL94" s="205"/>
      <c r="AM94" s="205"/>
      <c r="AN94" s="206">
        <f aca="true" t="shared" si="0" ref="AN94:AN99">SUM(AG94,AT94)</f>
        <v>0</v>
      </c>
      <c r="AO94" s="206"/>
      <c r="AP94" s="206"/>
      <c r="AQ94" s="66" t="s">
        <v>1</v>
      </c>
      <c r="AR94" s="62"/>
      <c r="AS94" s="67">
        <f>ROUND(SUM(AS95:AS99),2)</f>
        <v>0</v>
      </c>
      <c r="AT94" s="68">
        <f aca="true" t="shared" si="1" ref="AT94:AT99">ROUND(SUM(AV94:AW94),2)</f>
        <v>0</v>
      </c>
      <c r="AU94" s="69">
        <f>ROUND(SUM(AU95:AU99),5)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ROUND(SUM(AZ95:AZ99),2)</f>
        <v>0</v>
      </c>
      <c r="BA94" s="68">
        <f>ROUND(SUM(BA95:BA99),2)</f>
        <v>0</v>
      </c>
      <c r="BB94" s="68">
        <f>ROUND(SUM(BB95:BB99),2)</f>
        <v>0</v>
      </c>
      <c r="BC94" s="68">
        <f>ROUND(SUM(BC95:BC99),2)</f>
        <v>0</v>
      </c>
      <c r="BD94" s="70">
        <f>ROUND(SUM(BD95:BD99),2)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16.5" customHeight="1">
      <c r="A95" s="73" t="s">
        <v>77</v>
      </c>
      <c r="B95" s="74"/>
      <c r="C95" s="75"/>
      <c r="D95" s="202" t="s">
        <v>14</v>
      </c>
      <c r="E95" s="202"/>
      <c r="F95" s="202"/>
      <c r="G95" s="202"/>
      <c r="H95" s="202"/>
      <c r="I95" s="76"/>
      <c r="J95" s="202" t="s">
        <v>78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3">
        <f>'01 - SO 01 Stavební část'!J30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77" t="s">
        <v>79</v>
      </c>
      <c r="AR95" s="74"/>
      <c r="AS95" s="78">
        <v>0</v>
      </c>
      <c r="AT95" s="79">
        <f t="shared" si="1"/>
        <v>0</v>
      </c>
      <c r="AU95" s="80">
        <f>'01 - SO 01 Stavební část'!P132</f>
        <v>0</v>
      </c>
      <c r="AV95" s="79">
        <f>'01 - SO 01 Stavební část'!J33</f>
        <v>0</v>
      </c>
      <c r="AW95" s="79">
        <f>'01 - SO 01 Stavební část'!J34</f>
        <v>0</v>
      </c>
      <c r="AX95" s="79">
        <f>'01 - SO 01 Stavební část'!J35</f>
        <v>0</v>
      </c>
      <c r="AY95" s="79">
        <f>'01 - SO 01 Stavební část'!J36</f>
        <v>0</v>
      </c>
      <c r="AZ95" s="79">
        <f>'01 - SO 01 Stavební část'!F33</f>
        <v>0</v>
      </c>
      <c r="BA95" s="79">
        <f>'01 - SO 01 Stavební část'!F34</f>
        <v>0</v>
      </c>
      <c r="BB95" s="79">
        <f>'01 - SO 01 Stavební část'!F35</f>
        <v>0</v>
      </c>
      <c r="BC95" s="79">
        <f>'01 - SO 01 Stavební část'!F36</f>
        <v>0</v>
      </c>
      <c r="BD95" s="81">
        <f>'01 - SO 01 Stavební část'!F37</f>
        <v>0</v>
      </c>
      <c r="BT95" s="82" t="s">
        <v>80</v>
      </c>
      <c r="BV95" s="82" t="s">
        <v>75</v>
      </c>
      <c r="BW95" s="82" t="s">
        <v>81</v>
      </c>
      <c r="BX95" s="82" t="s">
        <v>4</v>
      </c>
      <c r="CL95" s="82" t="s">
        <v>1</v>
      </c>
      <c r="CM95" s="82" t="s">
        <v>82</v>
      </c>
    </row>
    <row r="96" spans="1:91" s="6" customFormat="1" ht="16.5" customHeight="1">
      <c r="A96" s="73" t="s">
        <v>77</v>
      </c>
      <c r="B96" s="74"/>
      <c r="C96" s="75"/>
      <c r="D96" s="202" t="s">
        <v>83</v>
      </c>
      <c r="E96" s="202"/>
      <c r="F96" s="202"/>
      <c r="G96" s="202"/>
      <c r="H96" s="202"/>
      <c r="I96" s="76"/>
      <c r="J96" s="202" t="s">
        <v>84</v>
      </c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3">
        <f>'02 - SO 02 ZTI'!J30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77" t="s">
        <v>79</v>
      </c>
      <c r="AR96" s="74"/>
      <c r="AS96" s="78">
        <v>0</v>
      </c>
      <c r="AT96" s="79">
        <f t="shared" si="1"/>
        <v>0</v>
      </c>
      <c r="AU96" s="80">
        <f>'02 - SO 02 ZTI'!P123</f>
        <v>0</v>
      </c>
      <c r="AV96" s="79">
        <f>'02 - SO 02 ZTI'!J33</f>
        <v>0</v>
      </c>
      <c r="AW96" s="79">
        <f>'02 - SO 02 ZTI'!J34</f>
        <v>0</v>
      </c>
      <c r="AX96" s="79">
        <f>'02 - SO 02 ZTI'!J35</f>
        <v>0</v>
      </c>
      <c r="AY96" s="79">
        <f>'02 - SO 02 ZTI'!J36</f>
        <v>0</v>
      </c>
      <c r="AZ96" s="79">
        <f>'02 - SO 02 ZTI'!F33</f>
        <v>0</v>
      </c>
      <c r="BA96" s="79">
        <f>'02 - SO 02 ZTI'!F34</f>
        <v>0</v>
      </c>
      <c r="BB96" s="79">
        <f>'02 - SO 02 ZTI'!F35</f>
        <v>0</v>
      </c>
      <c r="BC96" s="79">
        <f>'02 - SO 02 ZTI'!F36</f>
        <v>0</v>
      </c>
      <c r="BD96" s="81">
        <f>'02 - SO 02 ZTI'!F37</f>
        <v>0</v>
      </c>
      <c r="BT96" s="82" t="s">
        <v>80</v>
      </c>
      <c r="BV96" s="82" t="s">
        <v>75</v>
      </c>
      <c r="BW96" s="82" t="s">
        <v>85</v>
      </c>
      <c r="BX96" s="82" t="s">
        <v>4</v>
      </c>
      <c r="CL96" s="82" t="s">
        <v>1</v>
      </c>
      <c r="CM96" s="82" t="s">
        <v>82</v>
      </c>
    </row>
    <row r="97" spans="1:91" s="6" customFormat="1" ht="16.5" customHeight="1">
      <c r="A97" s="73" t="s">
        <v>77</v>
      </c>
      <c r="B97" s="74"/>
      <c r="C97" s="75"/>
      <c r="D97" s="202" t="s">
        <v>86</v>
      </c>
      <c r="E97" s="202"/>
      <c r="F97" s="202"/>
      <c r="G97" s="202"/>
      <c r="H97" s="202"/>
      <c r="I97" s="76"/>
      <c r="J97" s="202" t="s">
        <v>87</v>
      </c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3">
        <f>'03 - SO 03 Elektroinstala...'!J30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77" t="s">
        <v>79</v>
      </c>
      <c r="AR97" s="74"/>
      <c r="AS97" s="78">
        <v>0</v>
      </c>
      <c r="AT97" s="79">
        <f t="shared" si="1"/>
        <v>0</v>
      </c>
      <c r="AU97" s="80">
        <f>'03 - SO 03 Elektroinstala...'!P117</f>
        <v>0</v>
      </c>
      <c r="AV97" s="79">
        <f>'03 - SO 03 Elektroinstala...'!J33</f>
        <v>0</v>
      </c>
      <c r="AW97" s="79">
        <f>'03 - SO 03 Elektroinstala...'!J34</f>
        <v>0</v>
      </c>
      <c r="AX97" s="79">
        <f>'03 - SO 03 Elektroinstala...'!J35</f>
        <v>0</v>
      </c>
      <c r="AY97" s="79">
        <f>'03 - SO 03 Elektroinstala...'!J36</f>
        <v>0</v>
      </c>
      <c r="AZ97" s="79">
        <f>'03 - SO 03 Elektroinstala...'!F33</f>
        <v>0</v>
      </c>
      <c r="BA97" s="79">
        <f>'03 - SO 03 Elektroinstala...'!F34</f>
        <v>0</v>
      </c>
      <c r="BB97" s="79">
        <f>'03 - SO 03 Elektroinstala...'!F35</f>
        <v>0</v>
      </c>
      <c r="BC97" s="79">
        <f>'03 - SO 03 Elektroinstala...'!F36</f>
        <v>0</v>
      </c>
      <c r="BD97" s="81">
        <f>'03 - SO 03 Elektroinstala...'!F37</f>
        <v>0</v>
      </c>
      <c r="BT97" s="82" t="s">
        <v>80</v>
      </c>
      <c r="BV97" s="82" t="s">
        <v>75</v>
      </c>
      <c r="BW97" s="82" t="s">
        <v>88</v>
      </c>
      <c r="BX97" s="82" t="s">
        <v>4</v>
      </c>
      <c r="CL97" s="82" t="s">
        <v>1</v>
      </c>
      <c r="CM97" s="82" t="s">
        <v>82</v>
      </c>
    </row>
    <row r="98" spans="1:91" s="6" customFormat="1" ht="16.5" customHeight="1">
      <c r="A98" s="73" t="s">
        <v>77</v>
      </c>
      <c r="B98" s="74"/>
      <c r="C98" s="75"/>
      <c r="D98" s="202" t="s">
        <v>89</v>
      </c>
      <c r="E98" s="202"/>
      <c r="F98" s="202"/>
      <c r="G98" s="202"/>
      <c r="H98" s="202"/>
      <c r="I98" s="76"/>
      <c r="J98" s="202" t="s">
        <v>90</v>
      </c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3">
        <f>'04 - SO 04 Elektroinstala...'!J30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77" t="s">
        <v>79</v>
      </c>
      <c r="AR98" s="74"/>
      <c r="AS98" s="78">
        <v>0</v>
      </c>
      <c r="AT98" s="79">
        <f t="shared" si="1"/>
        <v>0</v>
      </c>
      <c r="AU98" s="80">
        <f>'04 - SO 04 Elektroinstala...'!P122</f>
        <v>0</v>
      </c>
      <c r="AV98" s="79">
        <f>'04 - SO 04 Elektroinstala...'!J33</f>
        <v>0</v>
      </c>
      <c r="AW98" s="79">
        <f>'04 - SO 04 Elektroinstala...'!J34</f>
        <v>0</v>
      </c>
      <c r="AX98" s="79">
        <f>'04 - SO 04 Elektroinstala...'!J35</f>
        <v>0</v>
      </c>
      <c r="AY98" s="79">
        <f>'04 - SO 04 Elektroinstala...'!J36</f>
        <v>0</v>
      </c>
      <c r="AZ98" s="79">
        <f>'04 - SO 04 Elektroinstala...'!F33</f>
        <v>0</v>
      </c>
      <c r="BA98" s="79">
        <f>'04 - SO 04 Elektroinstala...'!F34</f>
        <v>0</v>
      </c>
      <c r="BB98" s="79">
        <f>'04 - SO 04 Elektroinstala...'!F35</f>
        <v>0</v>
      </c>
      <c r="BC98" s="79">
        <f>'04 - SO 04 Elektroinstala...'!F36</f>
        <v>0</v>
      </c>
      <c r="BD98" s="81">
        <f>'04 - SO 04 Elektroinstala...'!F37</f>
        <v>0</v>
      </c>
      <c r="BT98" s="82" t="s">
        <v>80</v>
      </c>
      <c r="BV98" s="82" t="s">
        <v>75</v>
      </c>
      <c r="BW98" s="82" t="s">
        <v>91</v>
      </c>
      <c r="BX98" s="82" t="s">
        <v>4</v>
      </c>
      <c r="CL98" s="82" t="s">
        <v>1</v>
      </c>
      <c r="CM98" s="82" t="s">
        <v>82</v>
      </c>
    </row>
    <row r="99" spans="1:91" s="6" customFormat="1" ht="16.5" customHeight="1">
      <c r="A99" s="73" t="s">
        <v>77</v>
      </c>
      <c r="B99" s="74"/>
      <c r="C99" s="75"/>
      <c r="D99" s="202" t="s">
        <v>92</v>
      </c>
      <c r="E99" s="202"/>
      <c r="F99" s="202"/>
      <c r="G99" s="202"/>
      <c r="H99" s="202"/>
      <c r="I99" s="76"/>
      <c r="J99" s="202" t="s">
        <v>93</v>
      </c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3">
        <f>'901 - VON'!J30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77" t="s">
        <v>93</v>
      </c>
      <c r="AR99" s="74"/>
      <c r="AS99" s="83">
        <v>0</v>
      </c>
      <c r="AT99" s="84">
        <f t="shared" si="1"/>
        <v>0</v>
      </c>
      <c r="AU99" s="85">
        <f>'901 - VON'!P121</f>
        <v>0</v>
      </c>
      <c r="AV99" s="84">
        <f>'901 - VON'!J33</f>
        <v>0</v>
      </c>
      <c r="AW99" s="84">
        <f>'901 - VON'!J34</f>
        <v>0</v>
      </c>
      <c r="AX99" s="84">
        <f>'901 - VON'!J35</f>
        <v>0</v>
      </c>
      <c r="AY99" s="84">
        <f>'901 - VON'!J36</f>
        <v>0</v>
      </c>
      <c r="AZ99" s="84">
        <f>'901 - VON'!F33</f>
        <v>0</v>
      </c>
      <c r="BA99" s="84">
        <f>'901 - VON'!F34</f>
        <v>0</v>
      </c>
      <c r="BB99" s="84">
        <f>'901 - VON'!F35</f>
        <v>0</v>
      </c>
      <c r="BC99" s="84">
        <f>'901 - VON'!F36</f>
        <v>0</v>
      </c>
      <c r="BD99" s="86">
        <f>'901 - VON'!F37</f>
        <v>0</v>
      </c>
      <c r="BT99" s="82" t="s">
        <v>80</v>
      </c>
      <c r="BV99" s="82" t="s">
        <v>75</v>
      </c>
      <c r="BW99" s="82" t="s">
        <v>94</v>
      </c>
      <c r="BX99" s="82" t="s">
        <v>4</v>
      </c>
      <c r="CL99" s="82" t="s">
        <v>1</v>
      </c>
      <c r="CM99" s="82" t="s">
        <v>82</v>
      </c>
    </row>
    <row r="100" spans="2:44" s="1" customFormat="1" ht="30" customHeight="1">
      <c r="B100" s="31"/>
      <c r="AR100" s="31"/>
    </row>
    <row r="101" spans="2:44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01 - SO 01 Stavební část'!C2" display="/"/>
    <hyperlink ref="A96" location="'02 - SO 02 ZTI'!C2" display="/"/>
    <hyperlink ref="A97" location="'03 - SO 03 Elektroinstala...'!C2" display="/"/>
    <hyperlink ref="A98" location="'04 - SO 04 Elektroinstala...'!C2" display="/"/>
    <hyperlink ref="A99" location="'9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95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7" t="str">
        <f>'Rekapitulace stavby'!K6</f>
        <v>Stavební úpravy části 1NP objektu Klubu dříve narozených, Cílkova 796/7, Praha 12</v>
      </c>
      <c r="F7" s="228"/>
      <c r="G7" s="228"/>
      <c r="H7" s="228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188" t="s">
        <v>97</v>
      </c>
      <c r="F9" s="229"/>
      <c r="G9" s="229"/>
      <c r="H9" s="229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12. 4. 2024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ROUND(J132,2)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ROUND((SUM(BE132:BE482)),2)</f>
        <v>0</v>
      </c>
      <c r="I33" s="91">
        <v>0.21</v>
      </c>
      <c r="J33" s="90">
        <f>ROUND(((SUM(BE132:BE482))*I33),2)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ROUND((SUM(BF132:BF482)),2)</f>
        <v>0</v>
      </c>
      <c r="I34" s="91">
        <v>0.12</v>
      </c>
      <c r="J34" s="90">
        <f>ROUND(((SUM(BF132:BF482))*I34),2)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ROUND((SUM(BG132:BG482)),2)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ROUND((SUM(BH132:BH482)),2)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ROUND((SUM(BI132:BI482)),2)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7" t="str">
        <f>E7</f>
        <v>Stavební úpravy části 1NP objektu Klubu dříve narozených, Cílkova 796/7, Praha 12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188" t="str">
        <f>E9</f>
        <v>01 - SO 01 Stavební část</v>
      </c>
      <c r="F87" s="229"/>
      <c r="G87" s="229"/>
      <c r="H87" s="22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12. 4. 2024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101</v>
      </c>
      <c r="J96" s="65">
        <f>J132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103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9" customHeight="1">
      <c r="B98" s="107"/>
      <c r="D98" s="108" t="s">
        <v>104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9" customHeight="1">
      <c r="B99" s="107"/>
      <c r="D99" s="108" t="s">
        <v>105</v>
      </c>
      <c r="E99" s="109"/>
      <c r="F99" s="109"/>
      <c r="G99" s="109"/>
      <c r="H99" s="109"/>
      <c r="I99" s="109"/>
      <c r="J99" s="110">
        <f>J155</f>
        <v>0</v>
      </c>
      <c r="L99" s="107"/>
    </row>
    <row r="100" spans="2:12" s="9" customFormat="1" ht="19.9" customHeight="1">
      <c r="B100" s="107"/>
      <c r="D100" s="108" t="s">
        <v>106</v>
      </c>
      <c r="E100" s="109"/>
      <c r="F100" s="109"/>
      <c r="G100" s="109"/>
      <c r="H100" s="109"/>
      <c r="I100" s="109"/>
      <c r="J100" s="110">
        <f>J219</f>
        <v>0</v>
      </c>
      <c r="L100" s="107"/>
    </row>
    <row r="101" spans="2:12" s="9" customFormat="1" ht="19.9" customHeight="1">
      <c r="B101" s="107"/>
      <c r="D101" s="108" t="s">
        <v>107</v>
      </c>
      <c r="E101" s="109"/>
      <c r="F101" s="109"/>
      <c r="G101" s="109"/>
      <c r="H101" s="109"/>
      <c r="I101" s="109"/>
      <c r="J101" s="110">
        <f>J267</f>
        <v>0</v>
      </c>
      <c r="L101" s="107"/>
    </row>
    <row r="102" spans="2:12" s="9" customFormat="1" ht="19.9" customHeight="1">
      <c r="B102" s="107"/>
      <c r="D102" s="108" t="s">
        <v>108</v>
      </c>
      <c r="E102" s="109"/>
      <c r="F102" s="109"/>
      <c r="G102" s="109"/>
      <c r="H102" s="109"/>
      <c r="I102" s="109"/>
      <c r="J102" s="110">
        <f>J284</f>
        <v>0</v>
      </c>
      <c r="L102" s="107"/>
    </row>
    <row r="103" spans="2:12" s="8" customFormat="1" ht="24.95" customHeight="1">
      <c r="B103" s="103"/>
      <c r="D103" s="104" t="s">
        <v>109</v>
      </c>
      <c r="E103" s="105"/>
      <c r="F103" s="105"/>
      <c r="G103" s="105"/>
      <c r="H103" s="105"/>
      <c r="I103" s="105"/>
      <c r="J103" s="106">
        <f>J287</f>
        <v>0</v>
      </c>
      <c r="L103" s="103"/>
    </row>
    <row r="104" spans="2:12" s="9" customFormat="1" ht="19.9" customHeight="1">
      <c r="B104" s="107"/>
      <c r="D104" s="108" t="s">
        <v>110</v>
      </c>
      <c r="E104" s="109"/>
      <c r="F104" s="109"/>
      <c r="G104" s="109"/>
      <c r="H104" s="109"/>
      <c r="I104" s="109"/>
      <c r="J104" s="110">
        <f>J288</f>
        <v>0</v>
      </c>
      <c r="L104" s="107"/>
    </row>
    <row r="105" spans="2:12" s="9" customFormat="1" ht="19.9" customHeight="1">
      <c r="B105" s="107"/>
      <c r="D105" s="108" t="s">
        <v>111</v>
      </c>
      <c r="E105" s="109"/>
      <c r="F105" s="109"/>
      <c r="G105" s="109"/>
      <c r="H105" s="109"/>
      <c r="I105" s="109"/>
      <c r="J105" s="110">
        <f>J296</f>
        <v>0</v>
      </c>
      <c r="L105" s="107"/>
    </row>
    <row r="106" spans="2:12" s="9" customFormat="1" ht="19.9" customHeight="1">
      <c r="B106" s="107"/>
      <c r="D106" s="108" t="s">
        <v>112</v>
      </c>
      <c r="E106" s="109"/>
      <c r="F106" s="109"/>
      <c r="G106" s="109"/>
      <c r="H106" s="109"/>
      <c r="I106" s="109"/>
      <c r="J106" s="110">
        <f>J309</f>
        <v>0</v>
      </c>
      <c r="L106" s="107"/>
    </row>
    <row r="107" spans="2:12" s="9" customFormat="1" ht="19.9" customHeight="1">
      <c r="B107" s="107"/>
      <c r="D107" s="108" t="s">
        <v>113</v>
      </c>
      <c r="E107" s="109"/>
      <c r="F107" s="109"/>
      <c r="G107" s="109"/>
      <c r="H107" s="109"/>
      <c r="I107" s="109"/>
      <c r="J107" s="110">
        <f>J330</f>
        <v>0</v>
      </c>
      <c r="L107" s="107"/>
    </row>
    <row r="108" spans="2:12" s="9" customFormat="1" ht="19.9" customHeight="1">
      <c r="B108" s="107"/>
      <c r="D108" s="108" t="s">
        <v>114</v>
      </c>
      <c r="E108" s="109"/>
      <c r="F108" s="109"/>
      <c r="G108" s="109"/>
      <c r="H108" s="109"/>
      <c r="I108" s="109"/>
      <c r="J108" s="110">
        <f>J343</f>
        <v>0</v>
      </c>
      <c r="L108" s="107"/>
    </row>
    <row r="109" spans="2:12" s="9" customFormat="1" ht="19.9" customHeight="1">
      <c r="B109" s="107"/>
      <c r="D109" s="108" t="s">
        <v>115</v>
      </c>
      <c r="E109" s="109"/>
      <c r="F109" s="109"/>
      <c r="G109" s="109"/>
      <c r="H109" s="109"/>
      <c r="I109" s="109"/>
      <c r="J109" s="110">
        <f>J372</f>
        <v>0</v>
      </c>
      <c r="L109" s="107"/>
    </row>
    <row r="110" spans="2:12" s="9" customFormat="1" ht="19.9" customHeight="1">
      <c r="B110" s="107"/>
      <c r="D110" s="108" t="s">
        <v>116</v>
      </c>
      <c r="E110" s="109"/>
      <c r="F110" s="109"/>
      <c r="G110" s="109"/>
      <c r="H110" s="109"/>
      <c r="I110" s="109"/>
      <c r="J110" s="110">
        <f>J431</f>
        <v>0</v>
      </c>
      <c r="L110" s="107"/>
    </row>
    <row r="111" spans="2:12" s="9" customFormat="1" ht="19.9" customHeight="1">
      <c r="B111" s="107"/>
      <c r="D111" s="108" t="s">
        <v>117</v>
      </c>
      <c r="E111" s="109"/>
      <c r="F111" s="109"/>
      <c r="G111" s="109"/>
      <c r="H111" s="109"/>
      <c r="I111" s="109"/>
      <c r="J111" s="110">
        <f>J458</f>
        <v>0</v>
      </c>
      <c r="L111" s="107"/>
    </row>
    <row r="112" spans="2:12" s="9" customFormat="1" ht="19.9" customHeight="1">
      <c r="B112" s="107"/>
      <c r="D112" s="108" t="s">
        <v>118</v>
      </c>
      <c r="E112" s="109"/>
      <c r="F112" s="109"/>
      <c r="G112" s="109"/>
      <c r="H112" s="109"/>
      <c r="I112" s="109"/>
      <c r="J112" s="110">
        <f>J466</f>
        <v>0</v>
      </c>
      <c r="L112" s="107"/>
    </row>
    <row r="113" spans="2:12" s="1" customFormat="1" ht="21.75" customHeight="1">
      <c r="B113" s="31"/>
      <c r="L113" s="31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1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31"/>
    </row>
    <row r="119" spans="2:12" s="1" customFormat="1" ht="24.95" customHeight="1">
      <c r="B119" s="31"/>
      <c r="C119" s="20" t="s">
        <v>119</v>
      </c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16</v>
      </c>
      <c r="L121" s="31"/>
    </row>
    <row r="122" spans="2:12" s="1" customFormat="1" ht="26.25" customHeight="1">
      <c r="B122" s="31"/>
      <c r="E122" s="227" t="str">
        <f>E7</f>
        <v>Stavební úpravy části 1NP objektu Klubu dříve narozených, Cílkova 796/7, Praha 12</v>
      </c>
      <c r="F122" s="228"/>
      <c r="G122" s="228"/>
      <c r="H122" s="228"/>
      <c r="L122" s="31"/>
    </row>
    <row r="123" spans="2:12" s="1" customFormat="1" ht="12" customHeight="1">
      <c r="B123" s="31"/>
      <c r="C123" s="26" t="s">
        <v>96</v>
      </c>
      <c r="L123" s="31"/>
    </row>
    <row r="124" spans="2:12" s="1" customFormat="1" ht="16.5" customHeight="1">
      <c r="B124" s="31"/>
      <c r="E124" s="188" t="str">
        <f>E9</f>
        <v>01 - SO 01 Stavební část</v>
      </c>
      <c r="F124" s="229"/>
      <c r="G124" s="229"/>
      <c r="H124" s="229"/>
      <c r="L124" s="31"/>
    </row>
    <row r="125" spans="2:12" s="1" customFormat="1" ht="6.95" customHeight="1">
      <c r="B125" s="31"/>
      <c r="L125" s="31"/>
    </row>
    <row r="126" spans="2:12" s="1" customFormat="1" ht="12" customHeight="1">
      <c r="B126" s="31"/>
      <c r="C126" s="26" t="s">
        <v>20</v>
      </c>
      <c r="F126" s="24" t="str">
        <f>F12</f>
        <v xml:space="preserve"> </v>
      </c>
      <c r="I126" s="26" t="s">
        <v>22</v>
      </c>
      <c r="J126" s="51" t="str">
        <f>IF(J12="","",J12)</f>
        <v>12. 4. 2024</v>
      </c>
      <c r="L126" s="31"/>
    </row>
    <row r="127" spans="2:12" s="1" customFormat="1" ht="6.95" customHeight="1">
      <c r="B127" s="31"/>
      <c r="L127" s="31"/>
    </row>
    <row r="128" spans="2:12" s="1" customFormat="1" ht="15.2" customHeight="1">
      <c r="B128" s="31"/>
      <c r="C128" s="26" t="s">
        <v>24</v>
      </c>
      <c r="F128" s="24" t="str">
        <f>E15</f>
        <v xml:space="preserve"> </v>
      </c>
      <c r="I128" s="26" t="s">
        <v>29</v>
      </c>
      <c r="J128" s="29" t="str">
        <f>E21</f>
        <v xml:space="preserve"> </v>
      </c>
      <c r="L128" s="31"/>
    </row>
    <row r="129" spans="2:12" s="1" customFormat="1" ht="15.2" customHeight="1">
      <c r="B129" s="31"/>
      <c r="C129" s="26" t="s">
        <v>27</v>
      </c>
      <c r="F129" s="24" t="str">
        <f>IF(E18="","",E18)</f>
        <v>Vyplň údaj</v>
      </c>
      <c r="I129" s="26" t="s">
        <v>31</v>
      </c>
      <c r="J129" s="29" t="str">
        <f>E24</f>
        <v xml:space="preserve"> </v>
      </c>
      <c r="L129" s="31"/>
    </row>
    <row r="130" spans="2:12" s="1" customFormat="1" ht="10.35" customHeight="1">
      <c r="B130" s="31"/>
      <c r="L130" s="31"/>
    </row>
    <row r="131" spans="2:20" s="10" customFormat="1" ht="29.25" customHeight="1">
      <c r="B131" s="111"/>
      <c r="C131" s="112" t="s">
        <v>120</v>
      </c>
      <c r="D131" s="113" t="s">
        <v>58</v>
      </c>
      <c r="E131" s="113" t="s">
        <v>54</v>
      </c>
      <c r="F131" s="113" t="s">
        <v>55</v>
      </c>
      <c r="G131" s="113" t="s">
        <v>121</v>
      </c>
      <c r="H131" s="113" t="s">
        <v>122</v>
      </c>
      <c r="I131" s="113" t="s">
        <v>123</v>
      </c>
      <c r="J131" s="114" t="s">
        <v>100</v>
      </c>
      <c r="K131" s="115" t="s">
        <v>124</v>
      </c>
      <c r="L131" s="111"/>
      <c r="M131" s="58" t="s">
        <v>1</v>
      </c>
      <c r="N131" s="59" t="s">
        <v>37</v>
      </c>
      <c r="O131" s="59" t="s">
        <v>125</v>
      </c>
      <c r="P131" s="59" t="s">
        <v>126</v>
      </c>
      <c r="Q131" s="59" t="s">
        <v>127</v>
      </c>
      <c r="R131" s="59" t="s">
        <v>128</v>
      </c>
      <c r="S131" s="59" t="s">
        <v>129</v>
      </c>
      <c r="T131" s="60" t="s">
        <v>130</v>
      </c>
    </row>
    <row r="132" spans="2:63" s="1" customFormat="1" ht="22.9" customHeight="1">
      <c r="B132" s="31"/>
      <c r="C132" s="63" t="s">
        <v>131</v>
      </c>
      <c r="J132" s="116">
        <f>BK132</f>
        <v>0</v>
      </c>
      <c r="L132" s="31"/>
      <c r="M132" s="61"/>
      <c r="N132" s="52"/>
      <c r="O132" s="52"/>
      <c r="P132" s="117">
        <f>P133+P287</f>
        <v>0</v>
      </c>
      <c r="Q132" s="52"/>
      <c r="R132" s="117">
        <f>R133+R287</f>
        <v>14.286224829999998</v>
      </c>
      <c r="S132" s="52"/>
      <c r="T132" s="118">
        <f>T133+T287</f>
        <v>18.02031603</v>
      </c>
      <c r="AT132" s="16" t="s">
        <v>72</v>
      </c>
      <c r="AU132" s="16" t="s">
        <v>102</v>
      </c>
      <c r="BK132" s="119">
        <f>BK133+BK287</f>
        <v>0</v>
      </c>
    </row>
    <row r="133" spans="2:63" s="11" customFormat="1" ht="25.9" customHeight="1">
      <c r="B133" s="120"/>
      <c r="D133" s="121" t="s">
        <v>72</v>
      </c>
      <c r="E133" s="122" t="s">
        <v>132</v>
      </c>
      <c r="F133" s="122" t="s">
        <v>133</v>
      </c>
      <c r="I133" s="123"/>
      <c r="J133" s="124">
        <f>BK133</f>
        <v>0</v>
      </c>
      <c r="L133" s="120"/>
      <c r="M133" s="125"/>
      <c r="P133" s="126">
        <f>P134+P155+P219+P267+P284</f>
        <v>0</v>
      </c>
      <c r="R133" s="126">
        <f>R134+R155+R219+R267+R284</f>
        <v>11.559371549999998</v>
      </c>
      <c r="T133" s="127">
        <f>T134+T155+T219+T267+T284</f>
        <v>15.602338000000001</v>
      </c>
      <c r="AR133" s="121" t="s">
        <v>80</v>
      </c>
      <c r="AT133" s="128" t="s">
        <v>72</v>
      </c>
      <c r="AU133" s="128" t="s">
        <v>73</v>
      </c>
      <c r="AY133" s="121" t="s">
        <v>134</v>
      </c>
      <c r="BK133" s="129">
        <f>BK134+BK155+BK219+BK267+BK284</f>
        <v>0</v>
      </c>
    </row>
    <row r="134" spans="2:63" s="11" customFormat="1" ht="22.9" customHeight="1">
      <c r="B134" s="120"/>
      <c r="D134" s="121" t="s">
        <v>72</v>
      </c>
      <c r="E134" s="130" t="s">
        <v>135</v>
      </c>
      <c r="F134" s="130" t="s">
        <v>136</v>
      </c>
      <c r="I134" s="123"/>
      <c r="J134" s="131">
        <f>BK134</f>
        <v>0</v>
      </c>
      <c r="L134" s="120"/>
      <c r="M134" s="125"/>
      <c r="P134" s="126">
        <f>SUM(P135:P154)</f>
        <v>0</v>
      </c>
      <c r="R134" s="126">
        <f>SUM(R135:R154)</f>
        <v>1.29997549</v>
      </c>
      <c r="T134" s="127">
        <f>SUM(T135:T154)</f>
        <v>0</v>
      </c>
      <c r="AR134" s="121" t="s">
        <v>80</v>
      </c>
      <c r="AT134" s="128" t="s">
        <v>72</v>
      </c>
      <c r="AU134" s="128" t="s">
        <v>80</v>
      </c>
      <c r="AY134" s="121" t="s">
        <v>134</v>
      </c>
      <c r="BK134" s="129">
        <f>SUM(BK135:BK154)</f>
        <v>0</v>
      </c>
    </row>
    <row r="135" spans="2:65" s="1" customFormat="1" ht="33" customHeight="1">
      <c r="B135" s="132"/>
      <c r="C135" s="133" t="s">
        <v>80</v>
      </c>
      <c r="D135" s="133" t="s">
        <v>137</v>
      </c>
      <c r="E135" s="134" t="s">
        <v>138</v>
      </c>
      <c r="F135" s="135" t="s">
        <v>139</v>
      </c>
      <c r="G135" s="136" t="s">
        <v>140</v>
      </c>
      <c r="H135" s="137">
        <v>2</v>
      </c>
      <c r="I135" s="138"/>
      <c r="J135" s="139">
        <f>ROUND(I135*H135,2)</f>
        <v>0</v>
      </c>
      <c r="K135" s="140"/>
      <c r="L135" s="31"/>
      <c r="M135" s="141" t="s">
        <v>1</v>
      </c>
      <c r="N135" s="142" t="s">
        <v>38</v>
      </c>
      <c r="P135" s="143">
        <f>O135*H135</f>
        <v>0</v>
      </c>
      <c r="Q135" s="143">
        <v>0.02628</v>
      </c>
      <c r="R135" s="143">
        <f>Q135*H135</f>
        <v>0.05256</v>
      </c>
      <c r="S135" s="143">
        <v>0</v>
      </c>
      <c r="T135" s="144">
        <f>S135*H135</f>
        <v>0</v>
      </c>
      <c r="AR135" s="145" t="s">
        <v>141</v>
      </c>
      <c r="AT135" s="145" t="s">
        <v>137</v>
      </c>
      <c r="AU135" s="145" t="s">
        <v>82</v>
      </c>
      <c r="AY135" s="16" t="s">
        <v>134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6" t="s">
        <v>80</v>
      </c>
      <c r="BK135" s="146">
        <f>ROUND(I135*H135,2)</f>
        <v>0</v>
      </c>
      <c r="BL135" s="16" t="s">
        <v>141</v>
      </c>
      <c r="BM135" s="145" t="s">
        <v>142</v>
      </c>
    </row>
    <row r="136" spans="2:65" s="1" customFormat="1" ht="33" customHeight="1">
      <c r="B136" s="132"/>
      <c r="C136" s="133" t="s">
        <v>82</v>
      </c>
      <c r="D136" s="133" t="s">
        <v>137</v>
      </c>
      <c r="E136" s="134" t="s">
        <v>143</v>
      </c>
      <c r="F136" s="135" t="s">
        <v>144</v>
      </c>
      <c r="G136" s="136" t="s">
        <v>140</v>
      </c>
      <c r="H136" s="137">
        <v>2</v>
      </c>
      <c r="I136" s="138"/>
      <c r="J136" s="139">
        <f>ROUND(I136*H136,2)</f>
        <v>0</v>
      </c>
      <c r="K136" s="140"/>
      <c r="L136" s="31"/>
      <c r="M136" s="141" t="s">
        <v>1</v>
      </c>
      <c r="N136" s="142" t="s">
        <v>38</v>
      </c>
      <c r="P136" s="143">
        <f>O136*H136</f>
        <v>0</v>
      </c>
      <c r="Q136" s="143">
        <v>0.02391</v>
      </c>
      <c r="R136" s="143">
        <f>Q136*H136</f>
        <v>0.04782</v>
      </c>
      <c r="S136" s="143">
        <v>0</v>
      </c>
      <c r="T136" s="144">
        <f>S136*H136</f>
        <v>0</v>
      </c>
      <c r="AR136" s="145" t="s">
        <v>141</v>
      </c>
      <c r="AT136" s="145" t="s">
        <v>137</v>
      </c>
      <c r="AU136" s="145" t="s">
        <v>82</v>
      </c>
      <c r="AY136" s="16" t="s">
        <v>134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6" t="s">
        <v>80</v>
      </c>
      <c r="BK136" s="146">
        <f>ROUND(I136*H136,2)</f>
        <v>0</v>
      </c>
      <c r="BL136" s="16" t="s">
        <v>141</v>
      </c>
      <c r="BM136" s="145" t="s">
        <v>145</v>
      </c>
    </row>
    <row r="137" spans="2:51" s="12" customFormat="1" ht="11.25">
      <c r="B137" s="147"/>
      <c r="D137" s="148" t="s">
        <v>146</v>
      </c>
      <c r="E137" s="149" t="s">
        <v>1</v>
      </c>
      <c r="F137" s="150" t="s">
        <v>147</v>
      </c>
      <c r="H137" s="151">
        <v>2</v>
      </c>
      <c r="I137" s="152"/>
      <c r="L137" s="147"/>
      <c r="M137" s="153"/>
      <c r="T137" s="154"/>
      <c r="AT137" s="149" t="s">
        <v>146</v>
      </c>
      <c r="AU137" s="149" t="s">
        <v>82</v>
      </c>
      <c r="AV137" s="12" t="s">
        <v>82</v>
      </c>
      <c r="AW137" s="12" t="s">
        <v>30</v>
      </c>
      <c r="AX137" s="12" t="s">
        <v>73</v>
      </c>
      <c r="AY137" s="149" t="s">
        <v>134</v>
      </c>
    </row>
    <row r="138" spans="2:51" s="13" customFormat="1" ht="11.25">
      <c r="B138" s="155"/>
      <c r="D138" s="148" t="s">
        <v>146</v>
      </c>
      <c r="E138" s="156" t="s">
        <v>1</v>
      </c>
      <c r="F138" s="157" t="s">
        <v>148</v>
      </c>
      <c r="H138" s="158">
        <v>2</v>
      </c>
      <c r="I138" s="159"/>
      <c r="L138" s="155"/>
      <c r="M138" s="160"/>
      <c r="T138" s="161"/>
      <c r="AT138" s="156" t="s">
        <v>146</v>
      </c>
      <c r="AU138" s="156" t="s">
        <v>82</v>
      </c>
      <c r="AV138" s="13" t="s">
        <v>141</v>
      </c>
      <c r="AW138" s="13" t="s">
        <v>30</v>
      </c>
      <c r="AX138" s="13" t="s">
        <v>80</v>
      </c>
      <c r="AY138" s="156" t="s">
        <v>134</v>
      </c>
    </row>
    <row r="139" spans="2:65" s="1" customFormat="1" ht="33" customHeight="1">
      <c r="B139" s="132"/>
      <c r="C139" s="133" t="s">
        <v>135</v>
      </c>
      <c r="D139" s="133" t="s">
        <v>137</v>
      </c>
      <c r="E139" s="134" t="s">
        <v>149</v>
      </c>
      <c r="F139" s="135" t="s">
        <v>150</v>
      </c>
      <c r="G139" s="136" t="s">
        <v>151</v>
      </c>
      <c r="H139" s="137">
        <v>3.735</v>
      </c>
      <c r="I139" s="138"/>
      <c r="J139" s="139">
        <f>ROUND(I139*H139,2)</f>
        <v>0</v>
      </c>
      <c r="K139" s="140"/>
      <c r="L139" s="31"/>
      <c r="M139" s="141" t="s">
        <v>1</v>
      </c>
      <c r="N139" s="142" t="s">
        <v>38</v>
      </c>
      <c r="P139" s="143">
        <f>O139*H139</f>
        <v>0</v>
      </c>
      <c r="Q139" s="143">
        <v>0.07009</v>
      </c>
      <c r="R139" s="143">
        <f>Q139*H139</f>
        <v>0.26178615</v>
      </c>
      <c r="S139" s="143">
        <v>0</v>
      </c>
      <c r="T139" s="144">
        <f>S139*H139</f>
        <v>0</v>
      </c>
      <c r="AR139" s="145" t="s">
        <v>141</v>
      </c>
      <c r="AT139" s="145" t="s">
        <v>137</v>
      </c>
      <c r="AU139" s="145" t="s">
        <v>82</v>
      </c>
      <c r="AY139" s="16" t="s">
        <v>134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6" t="s">
        <v>80</v>
      </c>
      <c r="BK139" s="146">
        <f>ROUND(I139*H139,2)</f>
        <v>0</v>
      </c>
      <c r="BL139" s="16" t="s">
        <v>141</v>
      </c>
      <c r="BM139" s="145" t="s">
        <v>152</v>
      </c>
    </row>
    <row r="140" spans="2:51" s="14" customFormat="1" ht="11.25">
      <c r="B140" s="162"/>
      <c r="D140" s="148" t="s">
        <v>146</v>
      </c>
      <c r="E140" s="163" t="s">
        <v>1</v>
      </c>
      <c r="F140" s="164" t="s">
        <v>153</v>
      </c>
      <c r="H140" s="163" t="s">
        <v>1</v>
      </c>
      <c r="I140" s="165"/>
      <c r="L140" s="162"/>
      <c r="M140" s="166"/>
      <c r="T140" s="167"/>
      <c r="AT140" s="163" t="s">
        <v>146</v>
      </c>
      <c r="AU140" s="163" t="s">
        <v>82</v>
      </c>
      <c r="AV140" s="14" t="s">
        <v>80</v>
      </c>
      <c r="AW140" s="14" t="s">
        <v>30</v>
      </c>
      <c r="AX140" s="14" t="s">
        <v>73</v>
      </c>
      <c r="AY140" s="163" t="s">
        <v>134</v>
      </c>
    </row>
    <row r="141" spans="2:51" s="12" customFormat="1" ht="11.25">
      <c r="B141" s="147"/>
      <c r="D141" s="148" t="s">
        <v>146</v>
      </c>
      <c r="E141" s="149" t="s">
        <v>1</v>
      </c>
      <c r="F141" s="150" t="s">
        <v>154</v>
      </c>
      <c r="H141" s="151">
        <v>3.735</v>
      </c>
      <c r="I141" s="152"/>
      <c r="L141" s="147"/>
      <c r="M141" s="153"/>
      <c r="T141" s="154"/>
      <c r="AT141" s="149" t="s">
        <v>146</v>
      </c>
      <c r="AU141" s="149" t="s">
        <v>82</v>
      </c>
      <c r="AV141" s="12" t="s">
        <v>82</v>
      </c>
      <c r="AW141" s="12" t="s">
        <v>30</v>
      </c>
      <c r="AX141" s="12" t="s">
        <v>73</v>
      </c>
      <c r="AY141" s="149" t="s">
        <v>134</v>
      </c>
    </row>
    <row r="142" spans="2:51" s="13" customFormat="1" ht="11.25">
      <c r="B142" s="155"/>
      <c r="D142" s="148" t="s">
        <v>146</v>
      </c>
      <c r="E142" s="156" t="s">
        <v>1</v>
      </c>
      <c r="F142" s="157" t="s">
        <v>148</v>
      </c>
      <c r="H142" s="158">
        <v>3.735</v>
      </c>
      <c r="I142" s="159"/>
      <c r="L142" s="155"/>
      <c r="M142" s="160"/>
      <c r="T142" s="161"/>
      <c r="AT142" s="156" t="s">
        <v>146</v>
      </c>
      <c r="AU142" s="156" t="s">
        <v>82</v>
      </c>
      <c r="AV142" s="13" t="s">
        <v>141</v>
      </c>
      <c r="AW142" s="13" t="s">
        <v>30</v>
      </c>
      <c r="AX142" s="13" t="s">
        <v>80</v>
      </c>
      <c r="AY142" s="156" t="s">
        <v>134</v>
      </c>
    </row>
    <row r="143" spans="2:65" s="1" customFormat="1" ht="24.2" customHeight="1">
      <c r="B143" s="132"/>
      <c r="C143" s="133" t="s">
        <v>141</v>
      </c>
      <c r="D143" s="133" t="s">
        <v>137</v>
      </c>
      <c r="E143" s="134" t="s">
        <v>155</v>
      </c>
      <c r="F143" s="135" t="s">
        <v>156</v>
      </c>
      <c r="G143" s="136" t="s">
        <v>151</v>
      </c>
      <c r="H143" s="137">
        <v>1.678</v>
      </c>
      <c r="I143" s="138"/>
      <c r="J143" s="139">
        <f>ROUND(I143*H143,2)</f>
        <v>0</v>
      </c>
      <c r="K143" s="140"/>
      <c r="L143" s="31"/>
      <c r="M143" s="141" t="s">
        <v>1</v>
      </c>
      <c r="N143" s="142" t="s">
        <v>38</v>
      </c>
      <c r="P143" s="143">
        <f>O143*H143</f>
        <v>0</v>
      </c>
      <c r="Q143" s="143">
        <v>0.04434</v>
      </c>
      <c r="R143" s="143">
        <f>Q143*H143</f>
        <v>0.07440252</v>
      </c>
      <c r="S143" s="143">
        <v>0</v>
      </c>
      <c r="T143" s="144">
        <f>S143*H143</f>
        <v>0</v>
      </c>
      <c r="AR143" s="145" t="s">
        <v>141</v>
      </c>
      <c r="AT143" s="145" t="s">
        <v>137</v>
      </c>
      <c r="AU143" s="145" t="s">
        <v>82</v>
      </c>
      <c r="AY143" s="16" t="s">
        <v>134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6" t="s">
        <v>80</v>
      </c>
      <c r="BK143" s="146">
        <f>ROUND(I143*H143,2)</f>
        <v>0</v>
      </c>
      <c r="BL143" s="16" t="s">
        <v>141</v>
      </c>
      <c r="BM143" s="145" t="s">
        <v>157</v>
      </c>
    </row>
    <row r="144" spans="2:51" s="14" customFormat="1" ht="11.25">
      <c r="B144" s="162"/>
      <c r="D144" s="148" t="s">
        <v>146</v>
      </c>
      <c r="E144" s="163" t="s">
        <v>1</v>
      </c>
      <c r="F144" s="164" t="s">
        <v>158</v>
      </c>
      <c r="H144" s="163" t="s">
        <v>1</v>
      </c>
      <c r="I144" s="165"/>
      <c r="L144" s="162"/>
      <c r="M144" s="166"/>
      <c r="T144" s="167"/>
      <c r="AT144" s="163" t="s">
        <v>146</v>
      </c>
      <c r="AU144" s="163" t="s">
        <v>82</v>
      </c>
      <c r="AV144" s="14" t="s">
        <v>80</v>
      </c>
      <c r="AW144" s="14" t="s">
        <v>30</v>
      </c>
      <c r="AX144" s="14" t="s">
        <v>73</v>
      </c>
      <c r="AY144" s="163" t="s">
        <v>134</v>
      </c>
    </row>
    <row r="145" spans="2:51" s="12" customFormat="1" ht="22.5">
      <c r="B145" s="147"/>
      <c r="D145" s="148" t="s">
        <v>146</v>
      </c>
      <c r="E145" s="149" t="s">
        <v>1</v>
      </c>
      <c r="F145" s="150" t="s">
        <v>159</v>
      </c>
      <c r="H145" s="151">
        <v>1.678</v>
      </c>
      <c r="I145" s="152"/>
      <c r="L145" s="147"/>
      <c r="M145" s="153"/>
      <c r="T145" s="154"/>
      <c r="AT145" s="149" t="s">
        <v>146</v>
      </c>
      <c r="AU145" s="149" t="s">
        <v>82</v>
      </c>
      <c r="AV145" s="12" t="s">
        <v>82</v>
      </c>
      <c r="AW145" s="12" t="s">
        <v>30</v>
      </c>
      <c r="AX145" s="12" t="s">
        <v>73</v>
      </c>
      <c r="AY145" s="149" t="s">
        <v>134</v>
      </c>
    </row>
    <row r="146" spans="2:51" s="13" customFormat="1" ht="11.25">
      <c r="B146" s="155"/>
      <c r="D146" s="148" t="s">
        <v>146</v>
      </c>
      <c r="E146" s="156" t="s">
        <v>1</v>
      </c>
      <c r="F146" s="157" t="s">
        <v>148</v>
      </c>
      <c r="H146" s="158">
        <v>1.678</v>
      </c>
      <c r="I146" s="159"/>
      <c r="L146" s="155"/>
      <c r="M146" s="160"/>
      <c r="T146" s="161"/>
      <c r="AT146" s="156" t="s">
        <v>146</v>
      </c>
      <c r="AU146" s="156" t="s">
        <v>82</v>
      </c>
      <c r="AV146" s="13" t="s">
        <v>141</v>
      </c>
      <c r="AW146" s="13" t="s">
        <v>30</v>
      </c>
      <c r="AX146" s="13" t="s">
        <v>80</v>
      </c>
      <c r="AY146" s="156" t="s">
        <v>134</v>
      </c>
    </row>
    <row r="147" spans="2:65" s="1" customFormat="1" ht="24.2" customHeight="1">
      <c r="B147" s="132"/>
      <c r="C147" s="133" t="s">
        <v>160</v>
      </c>
      <c r="D147" s="133" t="s">
        <v>137</v>
      </c>
      <c r="E147" s="134" t="s">
        <v>161</v>
      </c>
      <c r="F147" s="135" t="s">
        <v>162</v>
      </c>
      <c r="G147" s="136" t="s">
        <v>151</v>
      </c>
      <c r="H147" s="137">
        <v>5.917</v>
      </c>
      <c r="I147" s="138"/>
      <c r="J147" s="139">
        <f>ROUND(I147*H147,2)</f>
        <v>0</v>
      </c>
      <c r="K147" s="140"/>
      <c r="L147" s="31"/>
      <c r="M147" s="141" t="s">
        <v>1</v>
      </c>
      <c r="N147" s="142" t="s">
        <v>38</v>
      </c>
      <c r="P147" s="143">
        <f>O147*H147</f>
        <v>0</v>
      </c>
      <c r="Q147" s="143">
        <v>0.0525</v>
      </c>
      <c r="R147" s="143">
        <f>Q147*H147</f>
        <v>0.3106425</v>
      </c>
      <c r="S147" s="143">
        <v>0</v>
      </c>
      <c r="T147" s="144">
        <f>S147*H147</f>
        <v>0</v>
      </c>
      <c r="AR147" s="145" t="s">
        <v>141</v>
      </c>
      <c r="AT147" s="145" t="s">
        <v>137</v>
      </c>
      <c r="AU147" s="145" t="s">
        <v>82</v>
      </c>
      <c r="AY147" s="16" t="s">
        <v>134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6" t="s">
        <v>80</v>
      </c>
      <c r="BK147" s="146">
        <f>ROUND(I147*H147,2)</f>
        <v>0</v>
      </c>
      <c r="BL147" s="16" t="s">
        <v>141</v>
      </c>
      <c r="BM147" s="145" t="s">
        <v>163</v>
      </c>
    </row>
    <row r="148" spans="2:51" s="14" customFormat="1" ht="11.25">
      <c r="B148" s="162"/>
      <c r="D148" s="148" t="s">
        <v>146</v>
      </c>
      <c r="E148" s="163" t="s">
        <v>1</v>
      </c>
      <c r="F148" s="164" t="s">
        <v>158</v>
      </c>
      <c r="H148" s="163" t="s">
        <v>1</v>
      </c>
      <c r="I148" s="165"/>
      <c r="L148" s="162"/>
      <c r="M148" s="166"/>
      <c r="T148" s="167"/>
      <c r="AT148" s="163" t="s">
        <v>146</v>
      </c>
      <c r="AU148" s="163" t="s">
        <v>82</v>
      </c>
      <c r="AV148" s="14" t="s">
        <v>80</v>
      </c>
      <c r="AW148" s="14" t="s">
        <v>30</v>
      </c>
      <c r="AX148" s="14" t="s">
        <v>73</v>
      </c>
      <c r="AY148" s="163" t="s">
        <v>134</v>
      </c>
    </row>
    <row r="149" spans="2:51" s="12" customFormat="1" ht="11.25">
      <c r="B149" s="147"/>
      <c r="D149" s="148" t="s">
        <v>146</v>
      </c>
      <c r="E149" s="149" t="s">
        <v>1</v>
      </c>
      <c r="F149" s="150" t="s">
        <v>164</v>
      </c>
      <c r="H149" s="151">
        <v>5.917</v>
      </c>
      <c r="I149" s="152"/>
      <c r="L149" s="147"/>
      <c r="M149" s="153"/>
      <c r="T149" s="154"/>
      <c r="AT149" s="149" t="s">
        <v>146</v>
      </c>
      <c r="AU149" s="149" t="s">
        <v>82</v>
      </c>
      <c r="AV149" s="12" t="s">
        <v>82</v>
      </c>
      <c r="AW149" s="12" t="s">
        <v>30</v>
      </c>
      <c r="AX149" s="12" t="s">
        <v>73</v>
      </c>
      <c r="AY149" s="149" t="s">
        <v>134</v>
      </c>
    </row>
    <row r="150" spans="2:51" s="13" customFormat="1" ht="11.25">
      <c r="B150" s="155"/>
      <c r="D150" s="148" t="s">
        <v>146</v>
      </c>
      <c r="E150" s="156" t="s">
        <v>1</v>
      </c>
      <c r="F150" s="157" t="s">
        <v>148</v>
      </c>
      <c r="H150" s="158">
        <v>5.917</v>
      </c>
      <c r="I150" s="159"/>
      <c r="L150" s="155"/>
      <c r="M150" s="160"/>
      <c r="T150" s="161"/>
      <c r="AT150" s="156" t="s">
        <v>146</v>
      </c>
      <c r="AU150" s="156" t="s">
        <v>82</v>
      </c>
      <c r="AV150" s="13" t="s">
        <v>141</v>
      </c>
      <c r="AW150" s="13" t="s">
        <v>30</v>
      </c>
      <c r="AX150" s="13" t="s">
        <v>80</v>
      </c>
      <c r="AY150" s="156" t="s">
        <v>134</v>
      </c>
    </row>
    <row r="151" spans="2:65" s="1" customFormat="1" ht="24.2" customHeight="1">
      <c r="B151" s="132"/>
      <c r="C151" s="133" t="s">
        <v>165</v>
      </c>
      <c r="D151" s="133" t="s">
        <v>137</v>
      </c>
      <c r="E151" s="134" t="s">
        <v>166</v>
      </c>
      <c r="F151" s="135" t="s">
        <v>167</v>
      </c>
      <c r="G151" s="136" t="s">
        <v>151</v>
      </c>
      <c r="H151" s="137">
        <v>8.956</v>
      </c>
      <c r="I151" s="138"/>
      <c r="J151" s="139">
        <f>ROUND(I151*H151,2)</f>
        <v>0</v>
      </c>
      <c r="K151" s="140"/>
      <c r="L151" s="31"/>
      <c r="M151" s="141" t="s">
        <v>1</v>
      </c>
      <c r="N151" s="142" t="s">
        <v>38</v>
      </c>
      <c r="P151" s="143">
        <f>O151*H151</f>
        <v>0</v>
      </c>
      <c r="Q151" s="143">
        <v>0.06172</v>
      </c>
      <c r="R151" s="143">
        <f>Q151*H151</f>
        <v>0.55276432</v>
      </c>
      <c r="S151" s="143">
        <v>0</v>
      </c>
      <c r="T151" s="144">
        <f>S151*H151</f>
        <v>0</v>
      </c>
      <c r="AR151" s="145" t="s">
        <v>141</v>
      </c>
      <c r="AT151" s="145" t="s">
        <v>137</v>
      </c>
      <c r="AU151" s="145" t="s">
        <v>82</v>
      </c>
      <c r="AY151" s="16" t="s">
        <v>134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6" t="s">
        <v>80</v>
      </c>
      <c r="BK151" s="146">
        <f>ROUND(I151*H151,2)</f>
        <v>0</v>
      </c>
      <c r="BL151" s="16" t="s">
        <v>141</v>
      </c>
      <c r="BM151" s="145" t="s">
        <v>168</v>
      </c>
    </row>
    <row r="152" spans="2:51" s="14" customFormat="1" ht="11.25">
      <c r="B152" s="162"/>
      <c r="D152" s="148" t="s">
        <v>146</v>
      </c>
      <c r="E152" s="163" t="s">
        <v>1</v>
      </c>
      <c r="F152" s="164" t="s">
        <v>158</v>
      </c>
      <c r="H152" s="163" t="s">
        <v>1</v>
      </c>
      <c r="I152" s="165"/>
      <c r="L152" s="162"/>
      <c r="M152" s="166"/>
      <c r="T152" s="167"/>
      <c r="AT152" s="163" t="s">
        <v>146</v>
      </c>
      <c r="AU152" s="163" t="s">
        <v>82</v>
      </c>
      <c r="AV152" s="14" t="s">
        <v>80</v>
      </c>
      <c r="AW152" s="14" t="s">
        <v>30</v>
      </c>
      <c r="AX152" s="14" t="s">
        <v>73</v>
      </c>
      <c r="AY152" s="163" t="s">
        <v>134</v>
      </c>
    </row>
    <row r="153" spans="2:51" s="12" customFormat="1" ht="11.25">
      <c r="B153" s="147"/>
      <c r="D153" s="148" t="s">
        <v>146</v>
      </c>
      <c r="E153" s="149" t="s">
        <v>1</v>
      </c>
      <c r="F153" s="150" t="s">
        <v>169</v>
      </c>
      <c r="H153" s="151">
        <v>8.956</v>
      </c>
      <c r="I153" s="152"/>
      <c r="L153" s="147"/>
      <c r="M153" s="153"/>
      <c r="T153" s="154"/>
      <c r="AT153" s="149" t="s">
        <v>146</v>
      </c>
      <c r="AU153" s="149" t="s">
        <v>82</v>
      </c>
      <c r="AV153" s="12" t="s">
        <v>82</v>
      </c>
      <c r="AW153" s="12" t="s">
        <v>30</v>
      </c>
      <c r="AX153" s="12" t="s">
        <v>73</v>
      </c>
      <c r="AY153" s="149" t="s">
        <v>134</v>
      </c>
    </row>
    <row r="154" spans="2:51" s="13" customFormat="1" ht="11.25">
      <c r="B154" s="155"/>
      <c r="D154" s="148" t="s">
        <v>146</v>
      </c>
      <c r="E154" s="156" t="s">
        <v>1</v>
      </c>
      <c r="F154" s="157" t="s">
        <v>148</v>
      </c>
      <c r="H154" s="158">
        <v>8.956</v>
      </c>
      <c r="I154" s="159"/>
      <c r="L154" s="155"/>
      <c r="M154" s="160"/>
      <c r="T154" s="161"/>
      <c r="AT154" s="156" t="s">
        <v>146</v>
      </c>
      <c r="AU154" s="156" t="s">
        <v>82</v>
      </c>
      <c r="AV154" s="13" t="s">
        <v>141</v>
      </c>
      <c r="AW154" s="13" t="s">
        <v>30</v>
      </c>
      <c r="AX154" s="13" t="s">
        <v>80</v>
      </c>
      <c r="AY154" s="156" t="s">
        <v>134</v>
      </c>
    </row>
    <row r="155" spans="2:63" s="11" customFormat="1" ht="22.9" customHeight="1">
      <c r="B155" s="120"/>
      <c r="D155" s="121" t="s">
        <v>72</v>
      </c>
      <c r="E155" s="130" t="s">
        <v>165</v>
      </c>
      <c r="F155" s="130" t="s">
        <v>170</v>
      </c>
      <c r="I155" s="123"/>
      <c r="J155" s="131">
        <f>BK155</f>
        <v>0</v>
      </c>
      <c r="L155" s="120"/>
      <c r="M155" s="125"/>
      <c r="P155" s="126">
        <f>SUM(P156:P218)</f>
        <v>0</v>
      </c>
      <c r="R155" s="126">
        <f>SUM(R156:R218)</f>
        <v>9.653204339999998</v>
      </c>
      <c r="T155" s="127">
        <f>SUM(T156:T218)</f>
        <v>0</v>
      </c>
      <c r="AR155" s="121" t="s">
        <v>80</v>
      </c>
      <c r="AT155" s="128" t="s">
        <v>72</v>
      </c>
      <c r="AU155" s="128" t="s">
        <v>80</v>
      </c>
      <c r="AY155" s="121" t="s">
        <v>134</v>
      </c>
      <c r="BK155" s="129">
        <f>SUM(BK156:BK218)</f>
        <v>0</v>
      </c>
    </row>
    <row r="156" spans="2:65" s="1" customFormat="1" ht="37.9" customHeight="1">
      <c r="B156" s="132"/>
      <c r="C156" s="133" t="s">
        <v>171</v>
      </c>
      <c r="D156" s="133" t="s">
        <v>137</v>
      </c>
      <c r="E156" s="134" t="s">
        <v>172</v>
      </c>
      <c r="F156" s="135" t="s">
        <v>173</v>
      </c>
      <c r="G156" s="136" t="s">
        <v>151</v>
      </c>
      <c r="H156" s="137">
        <v>83.26</v>
      </c>
      <c r="I156" s="138"/>
      <c r="J156" s="139">
        <f>ROUND(I156*H156,2)</f>
        <v>0</v>
      </c>
      <c r="K156" s="140"/>
      <c r="L156" s="31"/>
      <c r="M156" s="141" t="s">
        <v>1</v>
      </c>
      <c r="N156" s="142" t="s">
        <v>38</v>
      </c>
      <c r="P156" s="143">
        <f>O156*H156</f>
        <v>0</v>
      </c>
      <c r="Q156" s="143">
        <v>0.021</v>
      </c>
      <c r="R156" s="143">
        <f>Q156*H156</f>
        <v>1.7484600000000001</v>
      </c>
      <c r="S156" s="143">
        <v>0</v>
      </c>
      <c r="T156" s="144">
        <f>S156*H156</f>
        <v>0</v>
      </c>
      <c r="AR156" s="145" t="s">
        <v>141</v>
      </c>
      <c r="AT156" s="145" t="s">
        <v>137</v>
      </c>
      <c r="AU156" s="145" t="s">
        <v>82</v>
      </c>
      <c r="AY156" s="16" t="s">
        <v>134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6" t="s">
        <v>80</v>
      </c>
      <c r="BK156" s="146">
        <f>ROUND(I156*H156,2)</f>
        <v>0</v>
      </c>
      <c r="BL156" s="16" t="s">
        <v>141</v>
      </c>
      <c r="BM156" s="145" t="s">
        <v>174</v>
      </c>
    </row>
    <row r="157" spans="2:51" s="12" customFormat="1" ht="11.25">
      <c r="B157" s="147"/>
      <c r="D157" s="148" t="s">
        <v>146</v>
      </c>
      <c r="E157" s="149" t="s">
        <v>1</v>
      </c>
      <c r="F157" s="150" t="s">
        <v>175</v>
      </c>
      <c r="H157" s="151">
        <v>83.26</v>
      </c>
      <c r="I157" s="152"/>
      <c r="L157" s="147"/>
      <c r="M157" s="153"/>
      <c r="T157" s="154"/>
      <c r="AT157" s="149" t="s">
        <v>146</v>
      </c>
      <c r="AU157" s="149" t="s">
        <v>82</v>
      </c>
      <c r="AV157" s="12" t="s">
        <v>82</v>
      </c>
      <c r="AW157" s="12" t="s">
        <v>30</v>
      </c>
      <c r="AX157" s="12" t="s">
        <v>73</v>
      </c>
      <c r="AY157" s="149" t="s">
        <v>134</v>
      </c>
    </row>
    <row r="158" spans="2:51" s="13" customFormat="1" ht="11.25">
      <c r="B158" s="155"/>
      <c r="D158" s="148" t="s">
        <v>146</v>
      </c>
      <c r="E158" s="156" t="s">
        <v>1</v>
      </c>
      <c r="F158" s="157" t="s">
        <v>148</v>
      </c>
      <c r="H158" s="158">
        <v>83.26</v>
      </c>
      <c r="I158" s="159"/>
      <c r="L158" s="155"/>
      <c r="M158" s="160"/>
      <c r="T158" s="161"/>
      <c r="AT158" s="156" t="s">
        <v>146</v>
      </c>
      <c r="AU158" s="156" t="s">
        <v>82</v>
      </c>
      <c r="AV158" s="13" t="s">
        <v>141</v>
      </c>
      <c r="AW158" s="13" t="s">
        <v>30</v>
      </c>
      <c r="AX158" s="13" t="s">
        <v>80</v>
      </c>
      <c r="AY158" s="156" t="s">
        <v>134</v>
      </c>
    </row>
    <row r="159" spans="2:65" s="1" customFormat="1" ht="24.2" customHeight="1">
      <c r="B159" s="132"/>
      <c r="C159" s="133" t="s">
        <v>176</v>
      </c>
      <c r="D159" s="133" t="s">
        <v>137</v>
      </c>
      <c r="E159" s="134" t="s">
        <v>177</v>
      </c>
      <c r="F159" s="135" t="s">
        <v>178</v>
      </c>
      <c r="G159" s="136" t="s">
        <v>151</v>
      </c>
      <c r="H159" s="137">
        <v>30.197</v>
      </c>
      <c r="I159" s="138"/>
      <c r="J159" s="139">
        <f>ROUND(I159*H159,2)</f>
        <v>0</v>
      </c>
      <c r="K159" s="140"/>
      <c r="L159" s="31"/>
      <c r="M159" s="141" t="s">
        <v>1</v>
      </c>
      <c r="N159" s="142" t="s">
        <v>38</v>
      </c>
      <c r="P159" s="143">
        <f>O159*H159</f>
        <v>0</v>
      </c>
      <c r="Q159" s="143">
        <v>0.00735</v>
      </c>
      <c r="R159" s="143">
        <f>Q159*H159</f>
        <v>0.22194794999999998</v>
      </c>
      <c r="S159" s="143">
        <v>0</v>
      </c>
      <c r="T159" s="144">
        <f>S159*H159</f>
        <v>0</v>
      </c>
      <c r="AR159" s="145" t="s">
        <v>141</v>
      </c>
      <c r="AT159" s="145" t="s">
        <v>137</v>
      </c>
      <c r="AU159" s="145" t="s">
        <v>82</v>
      </c>
      <c r="AY159" s="16" t="s">
        <v>134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6" t="s">
        <v>80</v>
      </c>
      <c r="BK159" s="146">
        <f>ROUND(I159*H159,2)</f>
        <v>0</v>
      </c>
      <c r="BL159" s="16" t="s">
        <v>141</v>
      </c>
      <c r="BM159" s="145" t="s">
        <v>179</v>
      </c>
    </row>
    <row r="160" spans="2:51" s="14" customFormat="1" ht="11.25">
      <c r="B160" s="162"/>
      <c r="D160" s="148" t="s">
        <v>146</v>
      </c>
      <c r="E160" s="163" t="s">
        <v>1</v>
      </c>
      <c r="F160" s="164" t="s">
        <v>158</v>
      </c>
      <c r="H160" s="163" t="s">
        <v>1</v>
      </c>
      <c r="I160" s="165"/>
      <c r="L160" s="162"/>
      <c r="M160" s="166"/>
      <c r="T160" s="167"/>
      <c r="AT160" s="163" t="s">
        <v>146</v>
      </c>
      <c r="AU160" s="163" t="s">
        <v>82</v>
      </c>
      <c r="AV160" s="14" t="s">
        <v>80</v>
      </c>
      <c r="AW160" s="14" t="s">
        <v>30</v>
      </c>
      <c r="AX160" s="14" t="s">
        <v>73</v>
      </c>
      <c r="AY160" s="163" t="s">
        <v>134</v>
      </c>
    </row>
    <row r="161" spans="2:51" s="12" customFormat="1" ht="22.5">
      <c r="B161" s="147"/>
      <c r="D161" s="148" t="s">
        <v>146</v>
      </c>
      <c r="E161" s="149" t="s">
        <v>1</v>
      </c>
      <c r="F161" s="150" t="s">
        <v>180</v>
      </c>
      <c r="H161" s="151">
        <v>1.623</v>
      </c>
      <c r="I161" s="152"/>
      <c r="L161" s="147"/>
      <c r="M161" s="153"/>
      <c r="T161" s="154"/>
      <c r="AT161" s="149" t="s">
        <v>146</v>
      </c>
      <c r="AU161" s="149" t="s">
        <v>82</v>
      </c>
      <c r="AV161" s="12" t="s">
        <v>82</v>
      </c>
      <c r="AW161" s="12" t="s">
        <v>30</v>
      </c>
      <c r="AX161" s="12" t="s">
        <v>73</v>
      </c>
      <c r="AY161" s="149" t="s">
        <v>134</v>
      </c>
    </row>
    <row r="162" spans="2:51" s="12" customFormat="1" ht="11.25">
      <c r="B162" s="147"/>
      <c r="D162" s="148" t="s">
        <v>146</v>
      </c>
      <c r="E162" s="149" t="s">
        <v>1</v>
      </c>
      <c r="F162" s="150" t="s">
        <v>181</v>
      </c>
      <c r="H162" s="151">
        <v>11.446</v>
      </c>
      <c r="I162" s="152"/>
      <c r="L162" s="147"/>
      <c r="M162" s="153"/>
      <c r="T162" s="154"/>
      <c r="AT162" s="149" t="s">
        <v>146</v>
      </c>
      <c r="AU162" s="149" t="s">
        <v>82</v>
      </c>
      <c r="AV162" s="12" t="s">
        <v>82</v>
      </c>
      <c r="AW162" s="12" t="s">
        <v>30</v>
      </c>
      <c r="AX162" s="12" t="s">
        <v>73</v>
      </c>
      <c r="AY162" s="149" t="s">
        <v>134</v>
      </c>
    </row>
    <row r="163" spans="2:51" s="12" customFormat="1" ht="11.25">
      <c r="B163" s="147"/>
      <c r="D163" s="148" t="s">
        <v>146</v>
      </c>
      <c r="E163" s="149" t="s">
        <v>1</v>
      </c>
      <c r="F163" s="150" t="s">
        <v>182</v>
      </c>
      <c r="H163" s="151">
        <v>17.128</v>
      </c>
      <c r="I163" s="152"/>
      <c r="L163" s="147"/>
      <c r="M163" s="153"/>
      <c r="T163" s="154"/>
      <c r="AT163" s="149" t="s">
        <v>146</v>
      </c>
      <c r="AU163" s="149" t="s">
        <v>82</v>
      </c>
      <c r="AV163" s="12" t="s">
        <v>82</v>
      </c>
      <c r="AW163" s="12" t="s">
        <v>30</v>
      </c>
      <c r="AX163" s="12" t="s">
        <v>73</v>
      </c>
      <c r="AY163" s="149" t="s">
        <v>134</v>
      </c>
    </row>
    <row r="164" spans="2:51" s="13" customFormat="1" ht="11.25">
      <c r="B164" s="155"/>
      <c r="D164" s="148" t="s">
        <v>146</v>
      </c>
      <c r="E164" s="156" t="s">
        <v>1</v>
      </c>
      <c r="F164" s="157" t="s">
        <v>148</v>
      </c>
      <c r="H164" s="158">
        <v>30.197</v>
      </c>
      <c r="I164" s="159"/>
      <c r="L164" s="155"/>
      <c r="M164" s="160"/>
      <c r="T164" s="161"/>
      <c r="AT164" s="156" t="s">
        <v>146</v>
      </c>
      <c r="AU164" s="156" t="s">
        <v>82</v>
      </c>
      <c r="AV164" s="13" t="s">
        <v>141</v>
      </c>
      <c r="AW164" s="13" t="s">
        <v>30</v>
      </c>
      <c r="AX164" s="13" t="s">
        <v>80</v>
      </c>
      <c r="AY164" s="156" t="s">
        <v>134</v>
      </c>
    </row>
    <row r="165" spans="2:65" s="1" customFormat="1" ht="21.75" customHeight="1">
      <c r="B165" s="132"/>
      <c r="C165" s="133" t="s">
        <v>183</v>
      </c>
      <c r="D165" s="133" t="s">
        <v>137</v>
      </c>
      <c r="E165" s="134" t="s">
        <v>184</v>
      </c>
      <c r="F165" s="135" t="s">
        <v>185</v>
      </c>
      <c r="G165" s="136" t="s">
        <v>151</v>
      </c>
      <c r="H165" s="137">
        <v>7.25</v>
      </c>
      <c r="I165" s="138"/>
      <c r="J165" s="139">
        <f>ROUND(I165*H165,2)</f>
        <v>0</v>
      </c>
      <c r="K165" s="140"/>
      <c r="L165" s="31"/>
      <c r="M165" s="141" t="s">
        <v>1</v>
      </c>
      <c r="N165" s="142" t="s">
        <v>38</v>
      </c>
      <c r="P165" s="143">
        <f>O165*H165</f>
        <v>0</v>
      </c>
      <c r="Q165" s="143">
        <v>0.056</v>
      </c>
      <c r="R165" s="143">
        <f>Q165*H165</f>
        <v>0.406</v>
      </c>
      <c r="S165" s="143">
        <v>0</v>
      </c>
      <c r="T165" s="144">
        <f>S165*H165</f>
        <v>0</v>
      </c>
      <c r="AR165" s="145" t="s">
        <v>141</v>
      </c>
      <c r="AT165" s="145" t="s">
        <v>137</v>
      </c>
      <c r="AU165" s="145" t="s">
        <v>82</v>
      </c>
      <c r="AY165" s="16" t="s">
        <v>134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6" t="s">
        <v>80</v>
      </c>
      <c r="BK165" s="146">
        <f>ROUND(I165*H165,2)</f>
        <v>0</v>
      </c>
      <c r="BL165" s="16" t="s">
        <v>141</v>
      </c>
      <c r="BM165" s="145" t="s">
        <v>186</v>
      </c>
    </row>
    <row r="166" spans="2:51" s="14" customFormat="1" ht="11.25">
      <c r="B166" s="162"/>
      <c r="D166" s="148" t="s">
        <v>146</v>
      </c>
      <c r="E166" s="163" t="s">
        <v>1</v>
      </c>
      <c r="F166" s="164" t="s">
        <v>158</v>
      </c>
      <c r="H166" s="163" t="s">
        <v>1</v>
      </c>
      <c r="I166" s="165"/>
      <c r="L166" s="162"/>
      <c r="M166" s="166"/>
      <c r="T166" s="167"/>
      <c r="AT166" s="163" t="s">
        <v>146</v>
      </c>
      <c r="AU166" s="163" t="s">
        <v>82</v>
      </c>
      <c r="AV166" s="14" t="s">
        <v>80</v>
      </c>
      <c r="AW166" s="14" t="s">
        <v>30</v>
      </c>
      <c r="AX166" s="14" t="s">
        <v>73</v>
      </c>
      <c r="AY166" s="163" t="s">
        <v>134</v>
      </c>
    </row>
    <row r="167" spans="2:51" s="12" customFormat="1" ht="11.25">
      <c r="B167" s="147"/>
      <c r="D167" s="148" t="s">
        <v>146</v>
      </c>
      <c r="E167" s="149" t="s">
        <v>1</v>
      </c>
      <c r="F167" s="150" t="s">
        <v>187</v>
      </c>
      <c r="H167" s="151">
        <v>2.5</v>
      </c>
      <c r="I167" s="152"/>
      <c r="L167" s="147"/>
      <c r="M167" s="153"/>
      <c r="T167" s="154"/>
      <c r="AT167" s="149" t="s">
        <v>146</v>
      </c>
      <c r="AU167" s="149" t="s">
        <v>82</v>
      </c>
      <c r="AV167" s="12" t="s">
        <v>82</v>
      </c>
      <c r="AW167" s="12" t="s">
        <v>30</v>
      </c>
      <c r="AX167" s="12" t="s">
        <v>73</v>
      </c>
      <c r="AY167" s="149" t="s">
        <v>134</v>
      </c>
    </row>
    <row r="168" spans="2:51" s="12" customFormat="1" ht="11.25">
      <c r="B168" s="147"/>
      <c r="D168" s="148" t="s">
        <v>146</v>
      </c>
      <c r="E168" s="149" t="s">
        <v>1</v>
      </c>
      <c r="F168" s="150" t="s">
        <v>188</v>
      </c>
      <c r="H168" s="151">
        <v>4.75</v>
      </c>
      <c r="I168" s="152"/>
      <c r="L168" s="147"/>
      <c r="M168" s="153"/>
      <c r="T168" s="154"/>
      <c r="AT168" s="149" t="s">
        <v>146</v>
      </c>
      <c r="AU168" s="149" t="s">
        <v>82</v>
      </c>
      <c r="AV168" s="12" t="s">
        <v>82</v>
      </c>
      <c r="AW168" s="12" t="s">
        <v>30</v>
      </c>
      <c r="AX168" s="12" t="s">
        <v>73</v>
      </c>
      <c r="AY168" s="149" t="s">
        <v>134</v>
      </c>
    </row>
    <row r="169" spans="2:51" s="13" customFormat="1" ht="11.25">
      <c r="B169" s="155"/>
      <c r="D169" s="148" t="s">
        <v>146</v>
      </c>
      <c r="E169" s="156" t="s">
        <v>1</v>
      </c>
      <c r="F169" s="157" t="s">
        <v>148</v>
      </c>
      <c r="H169" s="158">
        <v>7.25</v>
      </c>
      <c r="I169" s="159"/>
      <c r="L169" s="155"/>
      <c r="M169" s="160"/>
      <c r="T169" s="161"/>
      <c r="AT169" s="156" t="s">
        <v>146</v>
      </c>
      <c r="AU169" s="156" t="s">
        <v>82</v>
      </c>
      <c r="AV169" s="13" t="s">
        <v>141</v>
      </c>
      <c r="AW169" s="13" t="s">
        <v>30</v>
      </c>
      <c r="AX169" s="13" t="s">
        <v>80</v>
      </c>
      <c r="AY169" s="156" t="s">
        <v>134</v>
      </c>
    </row>
    <row r="170" spans="2:65" s="1" customFormat="1" ht="21.75" customHeight="1">
      <c r="B170" s="132"/>
      <c r="C170" s="133" t="s">
        <v>189</v>
      </c>
      <c r="D170" s="133" t="s">
        <v>137</v>
      </c>
      <c r="E170" s="134" t="s">
        <v>190</v>
      </c>
      <c r="F170" s="135" t="s">
        <v>191</v>
      </c>
      <c r="G170" s="136" t="s">
        <v>151</v>
      </c>
      <c r="H170" s="137">
        <v>7.25</v>
      </c>
      <c r="I170" s="138"/>
      <c r="J170" s="139">
        <f>ROUND(I170*H170,2)</f>
        <v>0</v>
      </c>
      <c r="K170" s="140"/>
      <c r="L170" s="31"/>
      <c r="M170" s="141" t="s">
        <v>1</v>
      </c>
      <c r="N170" s="142" t="s">
        <v>38</v>
      </c>
      <c r="P170" s="143">
        <f>O170*H170</f>
        <v>0</v>
      </c>
      <c r="Q170" s="143">
        <v>0.04063</v>
      </c>
      <c r="R170" s="143">
        <f>Q170*H170</f>
        <v>0.2945675</v>
      </c>
      <c r="S170" s="143">
        <v>0</v>
      </c>
      <c r="T170" s="144">
        <f>S170*H170</f>
        <v>0</v>
      </c>
      <c r="AR170" s="145" t="s">
        <v>141</v>
      </c>
      <c r="AT170" s="145" t="s">
        <v>137</v>
      </c>
      <c r="AU170" s="145" t="s">
        <v>82</v>
      </c>
      <c r="AY170" s="16" t="s">
        <v>134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6" t="s">
        <v>80</v>
      </c>
      <c r="BK170" s="146">
        <f>ROUND(I170*H170,2)</f>
        <v>0</v>
      </c>
      <c r="BL170" s="16" t="s">
        <v>141</v>
      </c>
      <c r="BM170" s="145" t="s">
        <v>192</v>
      </c>
    </row>
    <row r="171" spans="2:51" s="14" customFormat="1" ht="11.25">
      <c r="B171" s="162"/>
      <c r="D171" s="148" t="s">
        <v>146</v>
      </c>
      <c r="E171" s="163" t="s">
        <v>1</v>
      </c>
      <c r="F171" s="164" t="s">
        <v>158</v>
      </c>
      <c r="H171" s="163" t="s">
        <v>1</v>
      </c>
      <c r="I171" s="165"/>
      <c r="L171" s="162"/>
      <c r="M171" s="166"/>
      <c r="T171" s="167"/>
      <c r="AT171" s="163" t="s">
        <v>146</v>
      </c>
      <c r="AU171" s="163" t="s">
        <v>82</v>
      </c>
      <c r="AV171" s="14" t="s">
        <v>80</v>
      </c>
      <c r="AW171" s="14" t="s">
        <v>30</v>
      </c>
      <c r="AX171" s="14" t="s">
        <v>73</v>
      </c>
      <c r="AY171" s="163" t="s">
        <v>134</v>
      </c>
    </row>
    <row r="172" spans="2:51" s="12" customFormat="1" ht="11.25">
      <c r="B172" s="147"/>
      <c r="D172" s="148" t="s">
        <v>146</v>
      </c>
      <c r="E172" s="149" t="s">
        <v>1</v>
      </c>
      <c r="F172" s="150" t="s">
        <v>187</v>
      </c>
      <c r="H172" s="151">
        <v>2.5</v>
      </c>
      <c r="I172" s="152"/>
      <c r="L172" s="147"/>
      <c r="M172" s="153"/>
      <c r="T172" s="154"/>
      <c r="AT172" s="149" t="s">
        <v>146</v>
      </c>
      <c r="AU172" s="149" t="s">
        <v>82</v>
      </c>
      <c r="AV172" s="12" t="s">
        <v>82</v>
      </c>
      <c r="AW172" s="12" t="s">
        <v>30</v>
      </c>
      <c r="AX172" s="12" t="s">
        <v>73</v>
      </c>
      <c r="AY172" s="149" t="s">
        <v>134</v>
      </c>
    </row>
    <row r="173" spans="2:51" s="12" customFormat="1" ht="11.25">
      <c r="B173" s="147"/>
      <c r="D173" s="148" t="s">
        <v>146</v>
      </c>
      <c r="E173" s="149" t="s">
        <v>1</v>
      </c>
      <c r="F173" s="150" t="s">
        <v>188</v>
      </c>
      <c r="H173" s="151">
        <v>4.75</v>
      </c>
      <c r="I173" s="152"/>
      <c r="L173" s="147"/>
      <c r="M173" s="153"/>
      <c r="T173" s="154"/>
      <c r="AT173" s="149" t="s">
        <v>146</v>
      </c>
      <c r="AU173" s="149" t="s">
        <v>82</v>
      </c>
      <c r="AV173" s="12" t="s">
        <v>82</v>
      </c>
      <c r="AW173" s="12" t="s">
        <v>30</v>
      </c>
      <c r="AX173" s="12" t="s">
        <v>73</v>
      </c>
      <c r="AY173" s="149" t="s">
        <v>134</v>
      </c>
    </row>
    <row r="174" spans="2:51" s="13" customFormat="1" ht="11.25">
      <c r="B174" s="155"/>
      <c r="D174" s="148" t="s">
        <v>146</v>
      </c>
      <c r="E174" s="156" t="s">
        <v>1</v>
      </c>
      <c r="F174" s="157" t="s">
        <v>148</v>
      </c>
      <c r="H174" s="158">
        <v>7.25</v>
      </c>
      <c r="I174" s="159"/>
      <c r="L174" s="155"/>
      <c r="M174" s="160"/>
      <c r="T174" s="161"/>
      <c r="AT174" s="156" t="s">
        <v>146</v>
      </c>
      <c r="AU174" s="156" t="s">
        <v>82</v>
      </c>
      <c r="AV174" s="13" t="s">
        <v>141</v>
      </c>
      <c r="AW174" s="13" t="s">
        <v>30</v>
      </c>
      <c r="AX174" s="13" t="s">
        <v>80</v>
      </c>
      <c r="AY174" s="156" t="s">
        <v>134</v>
      </c>
    </row>
    <row r="175" spans="2:65" s="1" customFormat="1" ht="24.2" customHeight="1">
      <c r="B175" s="132"/>
      <c r="C175" s="133" t="s">
        <v>193</v>
      </c>
      <c r="D175" s="133" t="s">
        <v>137</v>
      </c>
      <c r="E175" s="134" t="s">
        <v>194</v>
      </c>
      <c r="F175" s="135" t="s">
        <v>195</v>
      </c>
      <c r="G175" s="136" t="s">
        <v>140</v>
      </c>
      <c r="H175" s="137">
        <v>4</v>
      </c>
      <c r="I175" s="138"/>
      <c r="J175" s="139">
        <f>ROUND(I175*H175,2)</f>
        <v>0</v>
      </c>
      <c r="K175" s="140"/>
      <c r="L175" s="31"/>
      <c r="M175" s="141" t="s">
        <v>1</v>
      </c>
      <c r="N175" s="142" t="s">
        <v>38</v>
      </c>
      <c r="P175" s="143">
        <f>O175*H175</f>
        <v>0</v>
      </c>
      <c r="Q175" s="143">
        <v>0.00366</v>
      </c>
      <c r="R175" s="143">
        <f>Q175*H175</f>
        <v>0.01464</v>
      </c>
      <c r="S175" s="143">
        <v>0</v>
      </c>
      <c r="T175" s="144">
        <f>S175*H175</f>
        <v>0</v>
      </c>
      <c r="AR175" s="145" t="s">
        <v>141</v>
      </c>
      <c r="AT175" s="145" t="s">
        <v>137</v>
      </c>
      <c r="AU175" s="145" t="s">
        <v>82</v>
      </c>
      <c r="AY175" s="16" t="s">
        <v>134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6" t="s">
        <v>80</v>
      </c>
      <c r="BK175" s="146">
        <f>ROUND(I175*H175,2)</f>
        <v>0</v>
      </c>
      <c r="BL175" s="16" t="s">
        <v>141</v>
      </c>
      <c r="BM175" s="145" t="s">
        <v>196</v>
      </c>
    </row>
    <row r="176" spans="2:51" s="14" customFormat="1" ht="11.25">
      <c r="B176" s="162"/>
      <c r="D176" s="148" t="s">
        <v>146</v>
      </c>
      <c r="E176" s="163" t="s">
        <v>1</v>
      </c>
      <c r="F176" s="164" t="s">
        <v>153</v>
      </c>
      <c r="H176" s="163" t="s">
        <v>1</v>
      </c>
      <c r="I176" s="165"/>
      <c r="L176" s="162"/>
      <c r="M176" s="166"/>
      <c r="T176" s="167"/>
      <c r="AT176" s="163" t="s">
        <v>146</v>
      </c>
      <c r="AU176" s="163" t="s">
        <v>82</v>
      </c>
      <c r="AV176" s="14" t="s">
        <v>80</v>
      </c>
      <c r="AW176" s="14" t="s">
        <v>30</v>
      </c>
      <c r="AX176" s="14" t="s">
        <v>73</v>
      </c>
      <c r="AY176" s="163" t="s">
        <v>134</v>
      </c>
    </row>
    <row r="177" spans="2:51" s="12" customFormat="1" ht="11.25">
      <c r="B177" s="147"/>
      <c r="D177" s="148" t="s">
        <v>146</v>
      </c>
      <c r="E177" s="149" t="s">
        <v>1</v>
      </c>
      <c r="F177" s="150" t="s">
        <v>197</v>
      </c>
      <c r="H177" s="151">
        <v>4</v>
      </c>
      <c r="I177" s="152"/>
      <c r="L177" s="147"/>
      <c r="M177" s="153"/>
      <c r="T177" s="154"/>
      <c r="AT177" s="149" t="s">
        <v>146</v>
      </c>
      <c r="AU177" s="149" t="s">
        <v>82</v>
      </c>
      <c r="AV177" s="12" t="s">
        <v>82</v>
      </c>
      <c r="AW177" s="12" t="s">
        <v>30</v>
      </c>
      <c r="AX177" s="12" t="s">
        <v>73</v>
      </c>
      <c r="AY177" s="149" t="s">
        <v>134</v>
      </c>
    </row>
    <row r="178" spans="2:51" s="13" customFormat="1" ht="11.25">
      <c r="B178" s="155"/>
      <c r="D178" s="148" t="s">
        <v>146</v>
      </c>
      <c r="E178" s="156" t="s">
        <v>1</v>
      </c>
      <c r="F178" s="157" t="s">
        <v>148</v>
      </c>
      <c r="H178" s="158">
        <v>4</v>
      </c>
      <c r="I178" s="159"/>
      <c r="L178" s="155"/>
      <c r="M178" s="160"/>
      <c r="T178" s="161"/>
      <c r="AT178" s="156" t="s">
        <v>146</v>
      </c>
      <c r="AU178" s="156" t="s">
        <v>82</v>
      </c>
      <c r="AV178" s="13" t="s">
        <v>141</v>
      </c>
      <c r="AW178" s="13" t="s">
        <v>30</v>
      </c>
      <c r="AX178" s="13" t="s">
        <v>80</v>
      </c>
      <c r="AY178" s="156" t="s">
        <v>134</v>
      </c>
    </row>
    <row r="179" spans="2:65" s="1" customFormat="1" ht="24.2" customHeight="1">
      <c r="B179" s="132"/>
      <c r="C179" s="133" t="s">
        <v>8</v>
      </c>
      <c r="D179" s="133" t="s">
        <v>137</v>
      </c>
      <c r="E179" s="134" t="s">
        <v>198</v>
      </c>
      <c r="F179" s="135" t="s">
        <v>199</v>
      </c>
      <c r="G179" s="136" t="s">
        <v>140</v>
      </c>
      <c r="H179" s="137">
        <v>4</v>
      </c>
      <c r="I179" s="138"/>
      <c r="J179" s="139">
        <f>ROUND(I179*H179,2)</f>
        <v>0</v>
      </c>
      <c r="K179" s="140"/>
      <c r="L179" s="31"/>
      <c r="M179" s="141" t="s">
        <v>1</v>
      </c>
      <c r="N179" s="142" t="s">
        <v>38</v>
      </c>
      <c r="P179" s="143">
        <f>O179*H179</f>
        <v>0</v>
      </c>
      <c r="Q179" s="143">
        <v>0.1541</v>
      </c>
      <c r="R179" s="143">
        <f>Q179*H179</f>
        <v>0.6164</v>
      </c>
      <c r="S179" s="143">
        <v>0</v>
      </c>
      <c r="T179" s="144">
        <f>S179*H179</f>
        <v>0</v>
      </c>
      <c r="AR179" s="145" t="s">
        <v>141</v>
      </c>
      <c r="AT179" s="145" t="s">
        <v>137</v>
      </c>
      <c r="AU179" s="145" t="s">
        <v>82</v>
      </c>
      <c r="AY179" s="16" t="s">
        <v>134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6" t="s">
        <v>80</v>
      </c>
      <c r="BK179" s="146">
        <f>ROUND(I179*H179,2)</f>
        <v>0</v>
      </c>
      <c r="BL179" s="16" t="s">
        <v>141</v>
      </c>
      <c r="BM179" s="145" t="s">
        <v>200</v>
      </c>
    </row>
    <row r="180" spans="2:51" s="14" customFormat="1" ht="11.25">
      <c r="B180" s="162"/>
      <c r="D180" s="148" t="s">
        <v>146</v>
      </c>
      <c r="E180" s="163" t="s">
        <v>1</v>
      </c>
      <c r="F180" s="164" t="s">
        <v>153</v>
      </c>
      <c r="H180" s="163" t="s">
        <v>1</v>
      </c>
      <c r="I180" s="165"/>
      <c r="L180" s="162"/>
      <c r="M180" s="166"/>
      <c r="T180" s="167"/>
      <c r="AT180" s="163" t="s">
        <v>146</v>
      </c>
      <c r="AU180" s="163" t="s">
        <v>82</v>
      </c>
      <c r="AV180" s="14" t="s">
        <v>80</v>
      </c>
      <c r="AW180" s="14" t="s">
        <v>30</v>
      </c>
      <c r="AX180" s="14" t="s">
        <v>73</v>
      </c>
      <c r="AY180" s="163" t="s">
        <v>134</v>
      </c>
    </row>
    <row r="181" spans="2:51" s="12" customFormat="1" ht="11.25">
      <c r="B181" s="147"/>
      <c r="D181" s="148" t="s">
        <v>146</v>
      </c>
      <c r="E181" s="149" t="s">
        <v>1</v>
      </c>
      <c r="F181" s="150" t="s">
        <v>197</v>
      </c>
      <c r="H181" s="151">
        <v>4</v>
      </c>
      <c r="I181" s="152"/>
      <c r="L181" s="147"/>
      <c r="M181" s="153"/>
      <c r="T181" s="154"/>
      <c r="AT181" s="149" t="s">
        <v>146</v>
      </c>
      <c r="AU181" s="149" t="s">
        <v>82</v>
      </c>
      <c r="AV181" s="12" t="s">
        <v>82</v>
      </c>
      <c r="AW181" s="12" t="s">
        <v>30</v>
      </c>
      <c r="AX181" s="12" t="s">
        <v>73</v>
      </c>
      <c r="AY181" s="149" t="s">
        <v>134</v>
      </c>
    </row>
    <row r="182" spans="2:51" s="13" customFormat="1" ht="11.25">
      <c r="B182" s="155"/>
      <c r="D182" s="148" t="s">
        <v>146</v>
      </c>
      <c r="E182" s="156" t="s">
        <v>1</v>
      </c>
      <c r="F182" s="157" t="s">
        <v>148</v>
      </c>
      <c r="H182" s="158">
        <v>4</v>
      </c>
      <c r="I182" s="159"/>
      <c r="L182" s="155"/>
      <c r="M182" s="160"/>
      <c r="T182" s="161"/>
      <c r="AT182" s="156" t="s">
        <v>146</v>
      </c>
      <c r="AU182" s="156" t="s">
        <v>82</v>
      </c>
      <c r="AV182" s="13" t="s">
        <v>141</v>
      </c>
      <c r="AW182" s="13" t="s">
        <v>30</v>
      </c>
      <c r="AX182" s="13" t="s">
        <v>80</v>
      </c>
      <c r="AY182" s="156" t="s">
        <v>134</v>
      </c>
    </row>
    <row r="183" spans="2:65" s="1" customFormat="1" ht="24.2" customHeight="1">
      <c r="B183" s="132"/>
      <c r="C183" s="133" t="s">
        <v>201</v>
      </c>
      <c r="D183" s="133" t="s">
        <v>137</v>
      </c>
      <c r="E183" s="134" t="s">
        <v>202</v>
      </c>
      <c r="F183" s="135" t="s">
        <v>203</v>
      </c>
      <c r="G183" s="136" t="s">
        <v>151</v>
      </c>
      <c r="H183" s="137">
        <v>30.197</v>
      </c>
      <c r="I183" s="138"/>
      <c r="J183" s="139">
        <f>ROUND(I183*H183,2)</f>
        <v>0</v>
      </c>
      <c r="K183" s="140"/>
      <c r="L183" s="31"/>
      <c r="M183" s="141" t="s">
        <v>1</v>
      </c>
      <c r="N183" s="142" t="s">
        <v>38</v>
      </c>
      <c r="P183" s="143">
        <f>O183*H183</f>
        <v>0</v>
      </c>
      <c r="Q183" s="143">
        <v>0.01628</v>
      </c>
      <c r="R183" s="143">
        <f>Q183*H183</f>
        <v>0.49160716</v>
      </c>
      <c r="S183" s="143">
        <v>0</v>
      </c>
      <c r="T183" s="144">
        <f>S183*H183</f>
        <v>0</v>
      </c>
      <c r="AR183" s="145" t="s">
        <v>141</v>
      </c>
      <c r="AT183" s="145" t="s">
        <v>137</v>
      </c>
      <c r="AU183" s="145" t="s">
        <v>82</v>
      </c>
      <c r="AY183" s="16" t="s">
        <v>134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6" t="s">
        <v>80</v>
      </c>
      <c r="BK183" s="146">
        <f>ROUND(I183*H183,2)</f>
        <v>0</v>
      </c>
      <c r="BL183" s="16" t="s">
        <v>141</v>
      </c>
      <c r="BM183" s="145" t="s">
        <v>204</v>
      </c>
    </row>
    <row r="184" spans="2:51" s="14" customFormat="1" ht="11.25">
      <c r="B184" s="162"/>
      <c r="D184" s="148" t="s">
        <v>146</v>
      </c>
      <c r="E184" s="163" t="s">
        <v>1</v>
      </c>
      <c r="F184" s="164" t="s">
        <v>158</v>
      </c>
      <c r="H184" s="163" t="s">
        <v>1</v>
      </c>
      <c r="I184" s="165"/>
      <c r="L184" s="162"/>
      <c r="M184" s="166"/>
      <c r="T184" s="167"/>
      <c r="AT184" s="163" t="s">
        <v>146</v>
      </c>
      <c r="AU184" s="163" t="s">
        <v>82</v>
      </c>
      <c r="AV184" s="14" t="s">
        <v>80</v>
      </c>
      <c r="AW184" s="14" t="s">
        <v>30</v>
      </c>
      <c r="AX184" s="14" t="s">
        <v>73</v>
      </c>
      <c r="AY184" s="163" t="s">
        <v>134</v>
      </c>
    </row>
    <row r="185" spans="2:51" s="12" customFormat="1" ht="22.5">
      <c r="B185" s="147"/>
      <c r="D185" s="148" t="s">
        <v>146</v>
      </c>
      <c r="E185" s="149" t="s">
        <v>1</v>
      </c>
      <c r="F185" s="150" t="s">
        <v>180</v>
      </c>
      <c r="H185" s="151">
        <v>1.623</v>
      </c>
      <c r="I185" s="152"/>
      <c r="L185" s="147"/>
      <c r="M185" s="153"/>
      <c r="T185" s="154"/>
      <c r="AT185" s="149" t="s">
        <v>146</v>
      </c>
      <c r="AU185" s="149" t="s">
        <v>82</v>
      </c>
      <c r="AV185" s="12" t="s">
        <v>82</v>
      </c>
      <c r="AW185" s="12" t="s">
        <v>30</v>
      </c>
      <c r="AX185" s="12" t="s">
        <v>73</v>
      </c>
      <c r="AY185" s="149" t="s">
        <v>134</v>
      </c>
    </row>
    <row r="186" spans="2:51" s="12" customFormat="1" ht="11.25">
      <c r="B186" s="147"/>
      <c r="D186" s="148" t="s">
        <v>146</v>
      </c>
      <c r="E186" s="149" t="s">
        <v>1</v>
      </c>
      <c r="F186" s="150" t="s">
        <v>181</v>
      </c>
      <c r="H186" s="151">
        <v>11.446</v>
      </c>
      <c r="I186" s="152"/>
      <c r="L186" s="147"/>
      <c r="M186" s="153"/>
      <c r="T186" s="154"/>
      <c r="AT186" s="149" t="s">
        <v>146</v>
      </c>
      <c r="AU186" s="149" t="s">
        <v>82</v>
      </c>
      <c r="AV186" s="12" t="s">
        <v>82</v>
      </c>
      <c r="AW186" s="12" t="s">
        <v>30</v>
      </c>
      <c r="AX186" s="12" t="s">
        <v>73</v>
      </c>
      <c r="AY186" s="149" t="s">
        <v>134</v>
      </c>
    </row>
    <row r="187" spans="2:51" s="12" customFormat="1" ht="11.25">
      <c r="B187" s="147"/>
      <c r="D187" s="148" t="s">
        <v>146</v>
      </c>
      <c r="E187" s="149" t="s">
        <v>1</v>
      </c>
      <c r="F187" s="150" t="s">
        <v>182</v>
      </c>
      <c r="H187" s="151">
        <v>17.128</v>
      </c>
      <c r="I187" s="152"/>
      <c r="L187" s="147"/>
      <c r="M187" s="153"/>
      <c r="T187" s="154"/>
      <c r="AT187" s="149" t="s">
        <v>146</v>
      </c>
      <c r="AU187" s="149" t="s">
        <v>82</v>
      </c>
      <c r="AV187" s="12" t="s">
        <v>82</v>
      </c>
      <c r="AW187" s="12" t="s">
        <v>30</v>
      </c>
      <c r="AX187" s="12" t="s">
        <v>73</v>
      </c>
      <c r="AY187" s="149" t="s">
        <v>134</v>
      </c>
    </row>
    <row r="188" spans="2:51" s="13" customFormat="1" ht="11.25">
      <c r="B188" s="155"/>
      <c r="D188" s="148" t="s">
        <v>146</v>
      </c>
      <c r="E188" s="156" t="s">
        <v>1</v>
      </c>
      <c r="F188" s="157" t="s">
        <v>148</v>
      </c>
      <c r="H188" s="158">
        <v>30.197</v>
      </c>
      <c r="I188" s="159"/>
      <c r="L188" s="155"/>
      <c r="M188" s="160"/>
      <c r="T188" s="161"/>
      <c r="AT188" s="156" t="s">
        <v>146</v>
      </c>
      <c r="AU188" s="156" t="s">
        <v>82</v>
      </c>
      <c r="AV188" s="13" t="s">
        <v>141</v>
      </c>
      <c r="AW188" s="13" t="s">
        <v>30</v>
      </c>
      <c r="AX188" s="13" t="s">
        <v>80</v>
      </c>
      <c r="AY188" s="156" t="s">
        <v>134</v>
      </c>
    </row>
    <row r="189" spans="2:65" s="1" customFormat="1" ht="37.9" customHeight="1">
      <c r="B189" s="132"/>
      <c r="C189" s="133" t="s">
        <v>205</v>
      </c>
      <c r="D189" s="133" t="s">
        <v>137</v>
      </c>
      <c r="E189" s="134" t="s">
        <v>206</v>
      </c>
      <c r="F189" s="135" t="s">
        <v>207</v>
      </c>
      <c r="G189" s="136" t="s">
        <v>151</v>
      </c>
      <c r="H189" s="137">
        <v>185.412</v>
      </c>
      <c r="I189" s="138"/>
      <c r="J189" s="139">
        <f>ROUND(I189*H189,2)</f>
        <v>0</v>
      </c>
      <c r="K189" s="140"/>
      <c r="L189" s="31"/>
      <c r="M189" s="141" t="s">
        <v>1</v>
      </c>
      <c r="N189" s="142" t="s">
        <v>38</v>
      </c>
      <c r="P189" s="143">
        <f>O189*H189</f>
        <v>0</v>
      </c>
      <c r="Q189" s="143">
        <v>0.0197</v>
      </c>
      <c r="R189" s="143">
        <f>Q189*H189</f>
        <v>3.6526164</v>
      </c>
      <c r="S189" s="143">
        <v>0</v>
      </c>
      <c r="T189" s="144">
        <f>S189*H189</f>
        <v>0</v>
      </c>
      <c r="AR189" s="145" t="s">
        <v>141</v>
      </c>
      <c r="AT189" s="145" t="s">
        <v>137</v>
      </c>
      <c r="AU189" s="145" t="s">
        <v>82</v>
      </c>
      <c r="AY189" s="16" t="s">
        <v>134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6" t="s">
        <v>80</v>
      </c>
      <c r="BK189" s="146">
        <f>ROUND(I189*H189,2)</f>
        <v>0</v>
      </c>
      <c r="BL189" s="16" t="s">
        <v>141</v>
      </c>
      <c r="BM189" s="145" t="s">
        <v>208</v>
      </c>
    </row>
    <row r="190" spans="2:51" s="12" customFormat="1" ht="11.25">
      <c r="B190" s="147"/>
      <c r="D190" s="148" t="s">
        <v>146</v>
      </c>
      <c r="E190" s="149" t="s">
        <v>1</v>
      </c>
      <c r="F190" s="150" t="s">
        <v>209</v>
      </c>
      <c r="H190" s="151">
        <v>43.15</v>
      </c>
      <c r="I190" s="152"/>
      <c r="L190" s="147"/>
      <c r="M190" s="153"/>
      <c r="T190" s="154"/>
      <c r="AT190" s="149" t="s">
        <v>146</v>
      </c>
      <c r="AU190" s="149" t="s">
        <v>82</v>
      </c>
      <c r="AV190" s="12" t="s">
        <v>82</v>
      </c>
      <c r="AW190" s="12" t="s">
        <v>30</v>
      </c>
      <c r="AX190" s="12" t="s">
        <v>73</v>
      </c>
      <c r="AY190" s="149" t="s">
        <v>134</v>
      </c>
    </row>
    <row r="191" spans="2:51" s="12" customFormat="1" ht="22.5">
      <c r="B191" s="147"/>
      <c r="D191" s="148" t="s">
        <v>146</v>
      </c>
      <c r="E191" s="149" t="s">
        <v>1</v>
      </c>
      <c r="F191" s="150" t="s">
        <v>210</v>
      </c>
      <c r="H191" s="151">
        <v>64.815</v>
      </c>
      <c r="I191" s="152"/>
      <c r="L191" s="147"/>
      <c r="M191" s="153"/>
      <c r="T191" s="154"/>
      <c r="AT191" s="149" t="s">
        <v>146</v>
      </c>
      <c r="AU191" s="149" t="s">
        <v>82</v>
      </c>
      <c r="AV191" s="12" t="s">
        <v>82</v>
      </c>
      <c r="AW191" s="12" t="s">
        <v>30</v>
      </c>
      <c r="AX191" s="12" t="s">
        <v>73</v>
      </c>
      <c r="AY191" s="149" t="s">
        <v>134</v>
      </c>
    </row>
    <row r="192" spans="2:51" s="12" customFormat="1" ht="11.25">
      <c r="B192" s="147"/>
      <c r="D192" s="148" t="s">
        <v>146</v>
      </c>
      <c r="E192" s="149" t="s">
        <v>1</v>
      </c>
      <c r="F192" s="150" t="s">
        <v>211</v>
      </c>
      <c r="H192" s="151">
        <v>52.299</v>
      </c>
      <c r="I192" s="152"/>
      <c r="L192" s="147"/>
      <c r="M192" s="153"/>
      <c r="T192" s="154"/>
      <c r="AT192" s="149" t="s">
        <v>146</v>
      </c>
      <c r="AU192" s="149" t="s">
        <v>82</v>
      </c>
      <c r="AV192" s="12" t="s">
        <v>82</v>
      </c>
      <c r="AW192" s="12" t="s">
        <v>30</v>
      </c>
      <c r="AX192" s="12" t="s">
        <v>73</v>
      </c>
      <c r="AY192" s="149" t="s">
        <v>134</v>
      </c>
    </row>
    <row r="193" spans="2:51" s="12" customFormat="1" ht="11.25">
      <c r="B193" s="147"/>
      <c r="D193" s="148" t="s">
        <v>146</v>
      </c>
      <c r="E193" s="149" t="s">
        <v>1</v>
      </c>
      <c r="F193" s="150" t="s">
        <v>212</v>
      </c>
      <c r="H193" s="151">
        <v>22.127</v>
      </c>
      <c r="I193" s="152"/>
      <c r="L193" s="147"/>
      <c r="M193" s="153"/>
      <c r="T193" s="154"/>
      <c r="AT193" s="149" t="s">
        <v>146</v>
      </c>
      <c r="AU193" s="149" t="s">
        <v>82</v>
      </c>
      <c r="AV193" s="12" t="s">
        <v>82</v>
      </c>
      <c r="AW193" s="12" t="s">
        <v>30</v>
      </c>
      <c r="AX193" s="12" t="s">
        <v>73</v>
      </c>
      <c r="AY193" s="149" t="s">
        <v>134</v>
      </c>
    </row>
    <row r="194" spans="2:51" s="12" customFormat="1" ht="11.25">
      <c r="B194" s="147"/>
      <c r="D194" s="148" t="s">
        <v>146</v>
      </c>
      <c r="E194" s="149" t="s">
        <v>1</v>
      </c>
      <c r="F194" s="150" t="s">
        <v>213</v>
      </c>
      <c r="H194" s="151">
        <v>14.92</v>
      </c>
      <c r="I194" s="152"/>
      <c r="L194" s="147"/>
      <c r="M194" s="153"/>
      <c r="T194" s="154"/>
      <c r="AT194" s="149" t="s">
        <v>146</v>
      </c>
      <c r="AU194" s="149" t="s">
        <v>82</v>
      </c>
      <c r="AV194" s="12" t="s">
        <v>82</v>
      </c>
      <c r="AW194" s="12" t="s">
        <v>30</v>
      </c>
      <c r="AX194" s="12" t="s">
        <v>73</v>
      </c>
      <c r="AY194" s="149" t="s">
        <v>134</v>
      </c>
    </row>
    <row r="195" spans="2:51" s="12" customFormat="1" ht="11.25">
      <c r="B195" s="147"/>
      <c r="D195" s="148" t="s">
        <v>146</v>
      </c>
      <c r="E195" s="149" t="s">
        <v>1</v>
      </c>
      <c r="F195" s="150" t="s">
        <v>214</v>
      </c>
      <c r="H195" s="151">
        <v>18.791</v>
      </c>
      <c r="I195" s="152"/>
      <c r="L195" s="147"/>
      <c r="M195" s="153"/>
      <c r="T195" s="154"/>
      <c r="AT195" s="149" t="s">
        <v>146</v>
      </c>
      <c r="AU195" s="149" t="s">
        <v>82</v>
      </c>
      <c r="AV195" s="12" t="s">
        <v>82</v>
      </c>
      <c r="AW195" s="12" t="s">
        <v>30</v>
      </c>
      <c r="AX195" s="12" t="s">
        <v>73</v>
      </c>
      <c r="AY195" s="149" t="s">
        <v>134</v>
      </c>
    </row>
    <row r="196" spans="2:51" s="12" customFormat="1" ht="11.25">
      <c r="B196" s="147"/>
      <c r="D196" s="148" t="s">
        <v>146</v>
      </c>
      <c r="E196" s="149" t="s">
        <v>1</v>
      </c>
      <c r="F196" s="150" t="s">
        <v>215</v>
      </c>
      <c r="H196" s="151">
        <v>-30.69</v>
      </c>
      <c r="I196" s="152"/>
      <c r="L196" s="147"/>
      <c r="M196" s="153"/>
      <c r="T196" s="154"/>
      <c r="AT196" s="149" t="s">
        <v>146</v>
      </c>
      <c r="AU196" s="149" t="s">
        <v>82</v>
      </c>
      <c r="AV196" s="12" t="s">
        <v>82</v>
      </c>
      <c r="AW196" s="12" t="s">
        <v>30</v>
      </c>
      <c r="AX196" s="12" t="s">
        <v>73</v>
      </c>
      <c r="AY196" s="149" t="s">
        <v>134</v>
      </c>
    </row>
    <row r="197" spans="2:51" s="13" customFormat="1" ht="11.25">
      <c r="B197" s="155"/>
      <c r="D197" s="148" t="s">
        <v>146</v>
      </c>
      <c r="E197" s="156" t="s">
        <v>1</v>
      </c>
      <c r="F197" s="157" t="s">
        <v>148</v>
      </c>
      <c r="H197" s="158">
        <v>185.412</v>
      </c>
      <c r="I197" s="159"/>
      <c r="L197" s="155"/>
      <c r="M197" s="160"/>
      <c r="T197" s="161"/>
      <c r="AT197" s="156" t="s">
        <v>146</v>
      </c>
      <c r="AU197" s="156" t="s">
        <v>82</v>
      </c>
      <c r="AV197" s="13" t="s">
        <v>141</v>
      </c>
      <c r="AW197" s="13" t="s">
        <v>30</v>
      </c>
      <c r="AX197" s="13" t="s">
        <v>80</v>
      </c>
      <c r="AY197" s="156" t="s">
        <v>134</v>
      </c>
    </row>
    <row r="198" spans="2:65" s="1" customFormat="1" ht="16.5" customHeight="1">
      <c r="B198" s="132"/>
      <c r="C198" s="133" t="s">
        <v>216</v>
      </c>
      <c r="D198" s="133" t="s">
        <v>137</v>
      </c>
      <c r="E198" s="134" t="s">
        <v>217</v>
      </c>
      <c r="F198" s="135" t="s">
        <v>218</v>
      </c>
      <c r="G198" s="136" t="s">
        <v>151</v>
      </c>
      <c r="H198" s="137">
        <v>30.69</v>
      </c>
      <c r="I198" s="138"/>
      <c r="J198" s="139">
        <f>ROUND(I198*H198,2)</f>
        <v>0</v>
      </c>
      <c r="K198" s="140"/>
      <c r="L198" s="31"/>
      <c r="M198" s="141" t="s">
        <v>1</v>
      </c>
      <c r="N198" s="142" t="s">
        <v>38</v>
      </c>
      <c r="P198" s="143">
        <f>O198*H198</f>
        <v>0</v>
      </c>
      <c r="Q198" s="143">
        <v>0.00656</v>
      </c>
      <c r="R198" s="143">
        <f>Q198*H198</f>
        <v>0.20132640000000002</v>
      </c>
      <c r="S198" s="143">
        <v>0</v>
      </c>
      <c r="T198" s="144">
        <f>S198*H198</f>
        <v>0</v>
      </c>
      <c r="AR198" s="145" t="s">
        <v>141</v>
      </c>
      <c r="AT198" s="145" t="s">
        <v>137</v>
      </c>
      <c r="AU198" s="145" t="s">
        <v>82</v>
      </c>
      <c r="AY198" s="16" t="s">
        <v>134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6" t="s">
        <v>80</v>
      </c>
      <c r="BK198" s="146">
        <f>ROUND(I198*H198,2)</f>
        <v>0</v>
      </c>
      <c r="BL198" s="16" t="s">
        <v>141</v>
      </c>
      <c r="BM198" s="145" t="s">
        <v>219</v>
      </c>
    </row>
    <row r="199" spans="2:51" s="14" customFormat="1" ht="11.25">
      <c r="B199" s="162"/>
      <c r="D199" s="148" t="s">
        <v>146</v>
      </c>
      <c r="E199" s="163" t="s">
        <v>1</v>
      </c>
      <c r="F199" s="164" t="s">
        <v>153</v>
      </c>
      <c r="H199" s="163" t="s">
        <v>1</v>
      </c>
      <c r="I199" s="165"/>
      <c r="L199" s="162"/>
      <c r="M199" s="166"/>
      <c r="T199" s="167"/>
      <c r="AT199" s="163" t="s">
        <v>146</v>
      </c>
      <c r="AU199" s="163" t="s">
        <v>82</v>
      </c>
      <c r="AV199" s="14" t="s">
        <v>80</v>
      </c>
      <c r="AW199" s="14" t="s">
        <v>30</v>
      </c>
      <c r="AX199" s="14" t="s">
        <v>73</v>
      </c>
      <c r="AY199" s="163" t="s">
        <v>134</v>
      </c>
    </row>
    <row r="200" spans="2:51" s="14" customFormat="1" ht="11.25">
      <c r="B200" s="162"/>
      <c r="D200" s="148" t="s">
        <v>146</v>
      </c>
      <c r="E200" s="163" t="s">
        <v>1</v>
      </c>
      <c r="F200" s="164" t="s">
        <v>220</v>
      </c>
      <c r="H200" s="163" t="s">
        <v>1</v>
      </c>
      <c r="I200" s="165"/>
      <c r="L200" s="162"/>
      <c r="M200" s="166"/>
      <c r="T200" s="167"/>
      <c r="AT200" s="163" t="s">
        <v>146</v>
      </c>
      <c r="AU200" s="163" t="s">
        <v>82</v>
      </c>
      <c r="AV200" s="14" t="s">
        <v>80</v>
      </c>
      <c r="AW200" s="14" t="s">
        <v>30</v>
      </c>
      <c r="AX200" s="14" t="s">
        <v>73</v>
      </c>
      <c r="AY200" s="163" t="s">
        <v>134</v>
      </c>
    </row>
    <row r="201" spans="2:51" s="14" customFormat="1" ht="11.25">
      <c r="B201" s="162"/>
      <c r="D201" s="148" t="s">
        <v>146</v>
      </c>
      <c r="E201" s="163" t="s">
        <v>1</v>
      </c>
      <c r="F201" s="164" t="s">
        <v>221</v>
      </c>
      <c r="H201" s="163" t="s">
        <v>1</v>
      </c>
      <c r="I201" s="165"/>
      <c r="L201" s="162"/>
      <c r="M201" s="166"/>
      <c r="T201" s="167"/>
      <c r="AT201" s="163" t="s">
        <v>146</v>
      </c>
      <c r="AU201" s="163" t="s">
        <v>82</v>
      </c>
      <c r="AV201" s="14" t="s">
        <v>80</v>
      </c>
      <c r="AW201" s="14" t="s">
        <v>30</v>
      </c>
      <c r="AX201" s="14" t="s">
        <v>73</v>
      </c>
      <c r="AY201" s="163" t="s">
        <v>134</v>
      </c>
    </row>
    <row r="202" spans="2:51" s="12" customFormat="1" ht="11.25">
      <c r="B202" s="147"/>
      <c r="D202" s="148" t="s">
        <v>146</v>
      </c>
      <c r="E202" s="149" t="s">
        <v>1</v>
      </c>
      <c r="F202" s="150" t="s">
        <v>222</v>
      </c>
      <c r="H202" s="151">
        <v>37.53</v>
      </c>
      <c r="I202" s="152"/>
      <c r="L202" s="147"/>
      <c r="M202" s="153"/>
      <c r="T202" s="154"/>
      <c r="AT202" s="149" t="s">
        <v>146</v>
      </c>
      <c r="AU202" s="149" t="s">
        <v>82</v>
      </c>
      <c r="AV202" s="12" t="s">
        <v>82</v>
      </c>
      <c r="AW202" s="12" t="s">
        <v>30</v>
      </c>
      <c r="AX202" s="12" t="s">
        <v>73</v>
      </c>
      <c r="AY202" s="149" t="s">
        <v>134</v>
      </c>
    </row>
    <row r="203" spans="2:51" s="12" customFormat="1" ht="11.25">
      <c r="B203" s="147"/>
      <c r="D203" s="148" t="s">
        <v>146</v>
      </c>
      <c r="E203" s="149" t="s">
        <v>1</v>
      </c>
      <c r="F203" s="150" t="s">
        <v>223</v>
      </c>
      <c r="H203" s="151">
        <v>-6.84</v>
      </c>
      <c r="I203" s="152"/>
      <c r="L203" s="147"/>
      <c r="M203" s="153"/>
      <c r="T203" s="154"/>
      <c r="AT203" s="149" t="s">
        <v>146</v>
      </c>
      <c r="AU203" s="149" t="s">
        <v>82</v>
      </c>
      <c r="AV203" s="12" t="s">
        <v>82</v>
      </c>
      <c r="AW203" s="12" t="s">
        <v>30</v>
      </c>
      <c r="AX203" s="12" t="s">
        <v>73</v>
      </c>
      <c r="AY203" s="149" t="s">
        <v>134</v>
      </c>
    </row>
    <row r="204" spans="2:51" s="13" customFormat="1" ht="11.25">
      <c r="B204" s="155"/>
      <c r="D204" s="148" t="s">
        <v>146</v>
      </c>
      <c r="E204" s="156" t="s">
        <v>1</v>
      </c>
      <c r="F204" s="157" t="s">
        <v>148</v>
      </c>
      <c r="H204" s="158">
        <v>30.69</v>
      </c>
      <c r="I204" s="159"/>
      <c r="L204" s="155"/>
      <c r="M204" s="160"/>
      <c r="T204" s="161"/>
      <c r="AT204" s="156" t="s">
        <v>146</v>
      </c>
      <c r="AU204" s="156" t="s">
        <v>82</v>
      </c>
      <c r="AV204" s="13" t="s">
        <v>141</v>
      </c>
      <c r="AW204" s="13" t="s">
        <v>30</v>
      </c>
      <c r="AX204" s="13" t="s">
        <v>80</v>
      </c>
      <c r="AY204" s="156" t="s">
        <v>134</v>
      </c>
    </row>
    <row r="205" spans="2:65" s="1" customFormat="1" ht="33" customHeight="1">
      <c r="B205" s="132"/>
      <c r="C205" s="133" t="s">
        <v>224</v>
      </c>
      <c r="D205" s="133" t="s">
        <v>137</v>
      </c>
      <c r="E205" s="134" t="s">
        <v>225</v>
      </c>
      <c r="F205" s="135" t="s">
        <v>226</v>
      </c>
      <c r="G205" s="136" t="s">
        <v>227</v>
      </c>
      <c r="H205" s="137">
        <v>0.705</v>
      </c>
      <c r="I205" s="138"/>
      <c r="J205" s="139">
        <f>ROUND(I205*H205,2)</f>
        <v>0</v>
      </c>
      <c r="K205" s="140"/>
      <c r="L205" s="31"/>
      <c r="M205" s="141" t="s">
        <v>1</v>
      </c>
      <c r="N205" s="142" t="s">
        <v>38</v>
      </c>
      <c r="P205" s="143">
        <f>O205*H205</f>
        <v>0</v>
      </c>
      <c r="Q205" s="143">
        <v>2.50187</v>
      </c>
      <c r="R205" s="143">
        <f>Q205*H205</f>
        <v>1.7638183499999998</v>
      </c>
      <c r="S205" s="143">
        <v>0</v>
      </c>
      <c r="T205" s="144">
        <f>S205*H205</f>
        <v>0</v>
      </c>
      <c r="AR205" s="145" t="s">
        <v>141</v>
      </c>
      <c r="AT205" s="145" t="s">
        <v>137</v>
      </c>
      <c r="AU205" s="145" t="s">
        <v>82</v>
      </c>
      <c r="AY205" s="16" t="s">
        <v>134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6" t="s">
        <v>80</v>
      </c>
      <c r="BK205" s="146">
        <f>ROUND(I205*H205,2)</f>
        <v>0</v>
      </c>
      <c r="BL205" s="16" t="s">
        <v>141</v>
      </c>
      <c r="BM205" s="145" t="s">
        <v>228</v>
      </c>
    </row>
    <row r="206" spans="2:51" s="14" customFormat="1" ht="11.25">
      <c r="B206" s="162"/>
      <c r="D206" s="148" t="s">
        <v>146</v>
      </c>
      <c r="E206" s="163" t="s">
        <v>1</v>
      </c>
      <c r="F206" s="164" t="s">
        <v>158</v>
      </c>
      <c r="H206" s="163" t="s">
        <v>1</v>
      </c>
      <c r="I206" s="165"/>
      <c r="L206" s="162"/>
      <c r="M206" s="166"/>
      <c r="T206" s="167"/>
      <c r="AT206" s="163" t="s">
        <v>146</v>
      </c>
      <c r="AU206" s="163" t="s">
        <v>82</v>
      </c>
      <c r="AV206" s="14" t="s">
        <v>80</v>
      </c>
      <c r="AW206" s="14" t="s">
        <v>30</v>
      </c>
      <c r="AX206" s="14" t="s">
        <v>73</v>
      </c>
      <c r="AY206" s="163" t="s">
        <v>134</v>
      </c>
    </row>
    <row r="207" spans="2:51" s="12" customFormat="1" ht="11.25">
      <c r="B207" s="147"/>
      <c r="D207" s="148" t="s">
        <v>146</v>
      </c>
      <c r="E207" s="149" t="s">
        <v>1</v>
      </c>
      <c r="F207" s="150" t="s">
        <v>229</v>
      </c>
      <c r="H207" s="151">
        <v>0.705</v>
      </c>
      <c r="I207" s="152"/>
      <c r="L207" s="147"/>
      <c r="M207" s="153"/>
      <c r="T207" s="154"/>
      <c r="AT207" s="149" t="s">
        <v>146</v>
      </c>
      <c r="AU207" s="149" t="s">
        <v>82</v>
      </c>
      <c r="AV207" s="12" t="s">
        <v>82</v>
      </c>
      <c r="AW207" s="12" t="s">
        <v>30</v>
      </c>
      <c r="AX207" s="12" t="s">
        <v>73</v>
      </c>
      <c r="AY207" s="149" t="s">
        <v>134</v>
      </c>
    </row>
    <row r="208" spans="2:51" s="13" customFormat="1" ht="11.25">
      <c r="B208" s="155"/>
      <c r="D208" s="148" t="s">
        <v>146</v>
      </c>
      <c r="E208" s="156" t="s">
        <v>1</v>
      </c>
      <c r="F208" s="157" t="s">
        <v>148</v>
      </c>
      <c r="H208" s="158">
        <v>0.705</v>
      </c>
      <c r="I208" s="159"/>
      <c r="L208" s="155"/>
      <c r="M208" s="160"/>
      <c r="T208" s="161"/>
      <c r="AT208" s="156" t="s">
        <v>146</v>
      </c>
      <c r="AU208" s="156" t="s">
        <v>82</v>
      </c>
      <c r="AV208" s="13" t="s">
        <v>141</v>
      </c>
      <c r="AW208" s="13" t="s">
        <v>30</v>
      </c>
      <c r="AX208" s="13" t="s">
        <v>80</v>
      </c>
      <c r="AY208" s="156" t="s">
        <v>134</v>
      </c>
    </row>
    <row r="209" spans="2:65" s="1" customFormat="1" ht="24.2" customHeight="1">
      <c r="B209" s="132"/>
      <c r="C209" s="133" t="s">
        <v>230</v>
      </c>
      <c r="D209" s="133" t="s">
        <v>137</v>
      </c>
      <c r="E209" s="134" t="s">
        <v>231</v>
      </c>
      <c r="F209" s="135" t="s">
        <v>232</v>
      </c>
      <c r="G209" s="136" t="s">
        <v>227</v>
      </c>
      <c r="H209" s="137">
        <v>0.079</v>
      </c>
      <c r="I209" s="138"/>
      <c r="J209" s="139">
        <f>ROUND(I209*H209,2)</f>
        <v>0</v>
      </c>
      <c r="K209" s="140"/>
      <c r="L209" s="31"/>
      <c r="M209" s="141" t="s">
        <v>1</v>
      </c>
      <c r="N209" s="142" t="s">
        <v>38</v>
      </c>
      <c r="P209" s="143">
        <f>O209*H209</f>
        <v>0</v>
      </c>
      <c r="Q209" s="143">
        <v>2.30102</v>
      </c>
      <c r="R209" s="143">
        <f>Q209*H209</f>
        <v>0.18178058</v>
      </c>
      <c r="S209" s="143">
        <v>0</v>
      </c>
      <c r="T209" s="144">
        <f>S209*H209</f>
        <v>0</v>
      </c>
      <c r="AR209" s="145" t="s">
        <v>141</v>
      </c>
      <c r="AT209" s="145" t="s">
        <v>137</v>
      </c>
      <c r="AU209" s="145" t="s">
        <v>82</v>
      </c>
      <c r="AY209" s="16" t="s">
        <v>134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6" t="s">
        <v>80</v>
      </c>
      <c r="BK209" s="146">
        <f>ROUND(I209*H209,2)</f>
        <v>0</v>
      </c>
      <c r="BL209" s="16" t="s">
        <v>141</v>
      </c>
      <c r="BM209" s="145" t="s">
        <v>233</v>
      </c>
    </row>
    <row r="210" spans="2:51" s="14" customFormat="1" ht="11.25">
      <c r="B210" s="162"/>
      <c r="D210" s="148" t="s">
        <v>146</v>
      </c>
      <c r="E210" s="163" t="s">
        <v>1</v>
      </c>
      <c r="F210" s="164" t="s">
        <v>158</v>
      </c>
      <c r="H210" s="163" t="s">
        <v>1</v>
      </c>
      <c r="I210" s="165"/>
      <c r="L210" s="162"/>
      <c r="M210" s="166"/>
      <c r="T210" s="167"/>
      <c r="AT210" s="163" t="s">
        <v>146</v>
      </c>
      <c r="AU210" s="163" t="s">
        <v>82</v>
      </c>
      <c r="AV210" s="14" t="s">
        <v>80</v>
      </c>
      <c r="AW210" s="14" t="s">
        <v>30</v>
      </c>
      <c r="AX210" s="14" t="s">
        <v>73</v>
      </c>
      <c r="AY210" s="163" t="s">
        <v>134</v>
      </c>
    </row>
    <row r="211" spans="2:51" s="14" customFormat="1" ht="11.25">
      <c r="B211" s="162"/>
      <c r="D211" s="148" t="s">
        <v>146</v>
      </c>
      <c r="E211" s="163" t="s">
        <v>1</v>
      </c>
      <c r="F211" s="164" t="s">
        <v>234</v>
      </c>
      <c r="H211" s="163" t="s">
        <v>1</v>
      </c>
      <c r="I211" s="165"/>
      <c r="L211" s="162"/>
      <c r="M211" s="166"/>
      <c r="T211" s="167"/>
      <c r="AT211" s="163" t="s">
        <v>146</v>
      </c>
      <c r="AU211" s="163" t="s">
        <v>82</v>
      </c>
      <c r="AV211" s="14" t="s">
        <v>80</v>
      </c>
      <c r="AW211" s="14" t="s">
        <v>30</v>
      </c>
      <c r="AX211" s="14" t="s">
        <v>73</v>
      </c>
      <c r="AY211" s="163" t="s">
        <v>134</v>
      </c>
    </row>
    <row r="212" spans="2:51" s="12" customFormat="1" ht="11.25">
      <c r="B212" s="147"/>
      <c r="D212" s="148" t="s">
        <v>146</v>
      </c>
      <c r="E212" s="149" t="s">
        <v>1</v>
      </c>
      <c r="F212" s="150" t="s">
        <v>235</v>
      </c>
      <c r="H212" s="151">
        <v>0.079</v>
      </c>
      <c r="I212" s="152"/>
      <c r="L212" s="147"/>
      <c r="M212" s="153"/>
      <c r="T212" s="154"/>
      <c r="AT212" s="149" t="s">
        <v>146</v>
      </c>
      <c r="AU212" s="149" t="s">
        <v>82</v>
      </c>
      <c r="AV212" s="12" t="s">
        <v>82</v>
      </c>
      <c r="AW212" s="12" t="s">
        <v>30</v>
      </c>
      <c r="AX212" s="12" t="s">
        <v>73</v>
      </c>
      <c r="AY212" s="149" t="s">
        <v>134</v>
      </c>
    </row>
    <row r="213" spans="2:51" s="13" customFormat="1" ht="11.25">
      <c r="B213" s="155"/>
      <c r="D213" s="148" t="s">
        <v>146</v>
      </c>
      <c r="E213" s="156" t="s">
        <v>1</v>
      </c>
      <c r="F213" s="157" t="s">
        <v>148</v>
      </c>
      <c r="H213" s="158">
        <v>0.079</v>
      </c>
      <c r="I213" s="159"/>
      <c r="L213" s="155"/>
      <c r="M213" s="160"/>
      <c r="T213" s="161"/>
      <c r="AT213" s="156" t="s">
        <v>146</v>
      </c>
      <c r="AU213" s="156" t="s">
        <v>82</v>
      </c>
      <c r="AV213" s="13" t="s">
        <v>141</v>
      </c>
      <c r="AW213" s="13" t="s">
        <v>30</v>
      </c>
      <c r="AX213" s="13" t="s">
        <v>80</v>
      </c>
      <c r="AY213" s="156" t="s">
        <v>134</v>
      </c>
    </row>
    <row r="214" spans="2:65" s="1" customFormat="1" ht="24.2" customHeight="1">
      <c r="B214" s="132"/>
      <c r="C214" s="133" t="s">
        <v>236</v>
      </c>
      <c r="D214" s="133" t="s">
        <v>137</v>
      </c>
      <c r="E214" s="134" t="s">
        <v>237</v>
      </c>
      <c r="F214" s="135" t="s">
        <v>238</v>
      </c>
      <c r="G214" s="136" t="s">
        <v>140</v>
      </c>
      <c r="H214" s="137">
        <v>2</v>
      </c>
      <c r="I214" s="138"/>
      <c r="J214" s="139">
        <f>ROUND(I214*H214,2)</f>
        <v>0</v>
      </c>
      <c r="K214" s="140"/>
      <c r="L214" s="31"/>
      <c r="M214" s="141" t="s">
        <v>1</v>
      </c>
      <c r="N214" s="142" t="s">
        <v>38</v>
      </c>
      <c r="P214" s="143">
        <f>O214*H214</f>
        <v>0</v>
      </c>
      <c r="Q214" s="143">
        <v>0.01777</v>
      </c>
      <c r="R214" s="143">
        <f>Q214*H214</f>
        <v>0.03554</v>
      </c>
      <c r="S214" s="143">
        <v>0</v>
      </c>
      <c r="T214" s="144">
        <f>S214*H214</f>
        <v>0</v>
      </c>
      <c r="AR214" s="145" t="s">
        <v>141</v>
      </c>
      <c r="AT214" s="145" t="s">
        <v>137</v>
      </c>
      <c r="AU214" s="145" t="s">
        <v>82</v>
      </c>
      <c r="AY214" s="16" t="s">
        <v>134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6" t="s">
        <v>80</v>
      </c>
      <c r="BK214" s="146">
        <f>ROUND(I214*H214,2)</f>
        <v>0</v>
      </c>
      <c r="BL214" s="16" t="s">
        <v>141</v>
      </c>
      <c r="BM214" s="145" t="s">
        <v>239</v>
      </c>
    </row>
    <row r="215" spans="2:51" s="12" customFormat="1" ht="11.25">
      <c r="B215" s="147"/>
      <c r="D215" s="148" t="s">
        <v>146</v>
      </c>
      <c r="E215" s="149" t="s">
        <v>1</v>
      </c>
      <c r="F215" s="150" t="s">
        <v>240</v>
      </c>
      <c r="H215" s="151">
        <v>2</v>
      </c>
      <c r="I215" s="152"/>
      <c r="L215" s="147"/>
      <c r="M215" s="153"/>
      <c r="T215" s="154"/>
      <c r="AT215" s="149" t="s">
        <v>146</v>
      </c>
      <c r="AU215" s="149" t="s">
        <v>82</v>
      </c>
      <c r="AV215" s="12" t="s">
        <v>82</v>
      </c>
      <c r="AW215" s="12" t="s">
        <v>30</v>
      </c>
      <c r="AX215" s="12" t="s">
        <v>73</v>
      </c>
      <c r="AY215" s="149" t="s">
        <v>134</v>
      </c>
    </row>
    <row r="216" spans="2:51" s="13" customFormat="1" ht="11.25">
      <c r="B216" s="155"/>
      <c r="D216" s="148" t="s">
        <v>146</v>
      </c>
      <c r="E216" s="156" t="s">
        <v>1</v>
      </c>
      <c r="F216" s="157" t="s">
        <v>148</v>
      </c>
      <c r="H216" s="158">
        <v>2</v>
      </c>
      <c r="I216" s="159"/>
      <c r="L216" s="155"/>
      <c r="M216" s="160"/>
      <c r="T216" s="161"/>
      <c r="AT216" s="156" t="s">
        <v>146</v>
      </c>
      <c r="AU216" s="156" t="s">
        <v>82</v>
      </c>
      <c r="AV216" s="13" t="s">
        <v>141</v>
      </c>
      <c r="AW216" s="13" t="s">
        <v>30</v>
      </c>
      <c r="AX216" s="13" t="s">
        <v>80</v>
      </c>
      <c r="AY216" s="156" t="s">
        <v>134</v>
      </c>
    </row>
    <row r="217" spans="2:65" s="1" customFormat="1" ht="24.2" customHeight="1">
      <c r="B217" s="132"/>
      <c r="C217" s="168" t="s">
        <v>241</v>
      </c>
      <c r="D217" s="168" t="s">
        <v>242</v>
      </c>
      <c r="E217" s="169" t="s">
        <v>243</v>
      </c>
      <c r="F217" s="170" t="s">
        <v>244</v>
      </c>
      <c r="G217" s="171" t="s">
        <v>140</v>
      </c>
      <c r="H217" s="172">
        <v>1</v>
      </c>
      <c r="I217" s="173"/>
      <c r="J217" s="174">
        <f>ROUND(I217*H217,2)</f>
        <v>0</v>
      </c>
      <c r="K217" s="175"/>
      <c r="L217" s="176"/>
      <c r="M217" s="177" t="s">
        <v>1</v>
      </c>
      <c r="N217" s="178" t="s">
        <v>38</v>
      </c>
      <c r="P217" s="143">
        <f>O217*H217</f>
        <v>0</v>
      </c>
      <c r="Q217" s="143">
        <v>0.01201</v>
      </c>
      <c r="R217" s="143">
        <f>Q217*H217</f>
        <v>0.01201</v>
      </c>
      <c r="S217" s="143">
        <v>0</v>
      </c>
      <c r="T217" s="144">
        <f>S217*H217</f>
        <v>0</v>
      </c>
      <c r="AR217" s="145" t="s">
        <v>176</v>
      </c>
      <c r="AT217" s="145" t="s">
        <v>242</v>
      </c>
      <c r="AU217" s="145" t="s">
        <v>82</v>
      </c>
      <c r="AY217" s="16" t="s">
        <v>134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6" t="s">
        <v>80</v>
      </c>
      <c r="BK217" s="146">
        <f>ROUND(I217*H217,2)</f>
        <v>0</v>
      </c>
      <c r="BL217" s="16" t="s">
        <v>141</v>
      </c>
      <c r="BM217" s="145" t="s">
        <v>245</v>
      </c>
    </row>
    <row r="218" spans="2:65" s="1" customFormat="1" ht="24.2" customHeight="1">
      <c r="B218" s="132"/>
      <c r="C218" s="168" t="s">
        <v>246</v>
      </c>
      <c r="D218" s="168" t="s">
        <v>242</v>
      </c>
      <c r="E218" s="169" t="s">
        <v>247</v>
      </c>
      <c r="F218" s="170" t="s">
        <v>248</v>
      </c>
      <c r="G218" s="171" t="s">
        <v>140</v>
      </c>
      <c r="H218" s="172">
        <v>1</v>
      </c>
      <c r="I218" s="173"/>
      <c r="J218" s="174">
        <f>ROUND(I218*H218,2)</f>
        <v>0</v>
      </c>
      <c r="K218" s="175"/>
      <c r="L218" s="176"/>
      <c r="M218" s="177" t="s">
        <v>1</v>
      </c>
      <c r="N218" s="178" t="s">
        <v>38</v>
      </c>
      <c r="P218" s="143">
        <f>O218*H218</f>
        <v>0</v>
      </c>
      <c r="Q218" s="143">
        <v>0.01249</v>
      </c>
      <c r="R218" s="143">
        <f>Q218*H218</f>
        <v>0.01249</v>
      </c>
      <c r="S218" s="143">
        <v>0</v>
      </c>
      <c r="T218" s="144">
        <f>S218*H218</f>
        <v>0</v>
      </c>
      <c r="AR218" s="145" t="s">
        <v>176</v>
      </c>
      <c r="AT218" s="145" t="s">
        <v>242</v>
      </c>
      <c r="AU218" s="145" t="s">
        <v>82</v>
      </c>
      <c r="AY218" s="16" t="s">
        <v>134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6" t="s">
        <v>80</v>
      </c>
      <c r="BK218" s="146">
        <f>ROUND(I218*H218,2)</f>
        <v>0</v>
      </c>
      <c r="BL218" s="16" t="s">
        <v>141</v>
      </c>
      <c r="BM218" s="145" t="s">
        <v>249</v>
      </c>
    </row>
    <row r="219" spans="2:63" s="11" customFormat="1" ht="22.9" customHeight="1">
      <c r="B219" s="120"/>
      <c r="D219" s="121" t="s">
        <v>72</v>
      </c>
      <c r="E219" s="130" t="s">
        <v>183</v>
      </c>
      <c r="F219" s="130" t="s">
        <v>250</v>
      </c>
      <c r="I219" s="123"/>
      <c r="J219" s="131">
        <f>BK219</f>
        <v>0</v>
      </c>
      <c r="L219" s="120"/>
      <c r="M219" s="125"/>
      <c r="P219" s="126">
        <f>SUM(P220:P266)</f>
        <v>0</v>
      </c>
      <c r="R219" s="126">
        <f>SUM(R220:R266)</f>
        <v>0.60619172</v>
      </c>
      <c r="T219" s="127">
        <f>SUM(T220:T266)</f>
        <v>15.602338000000001</v>
      </c>
      <c r="AR219" s="121" t="s">
        <v>80</v>
      </c>
      <c r="AT219" s="128" t="s">
        <v>72</v>
      </c>
      <c r="AU219" s="128" t="s">
        <v>80</v>
      </c>
      <c r="AY219" s="121" t="s">
        <v>134</v>
      </c>
      <c r="BK219" s="129">
        <f>SUM(BK220:BK266)</f>
        <v>0</v>
      </c>
    </row>
    <row r="220" spans="2:65" s="1" customFormat="1" ht="33" customHeight="1">
      <c r="B220" s="132"/>
      <c r="C220" s="133" t="s">
        <v>7</v>
      </c>
      <c r="D220" s="133" t="s">
        <v>137</v>
      </c>
      <c r="E220" s="134" t="s">
        <v>251</v>
      </c>
      <c r="F220" s="135" t="s">
        <v>252</v>
      </c>
      <c r="G220" s="136" t="s">
        <v>151</v>
      </c>
      <c r="H220" s="137">
        <v>166.52</v>
      </c>
      <c r="I220" s="138"/>
      <c r="J220" s="139">
        <f>ROUND(I220*H220,2)</f>
        <v>0</v>
      </c>
      <c r="K220" s="140"/>
      <c r="L220" s="31"/>
      <c r="M220" s="141" t="s">
        <v>1</v>
      </c>
      <c r="N220" s="142" t="s">
        <v>38</v>
      </c>
      <c r="P220" s="143">
        <f>O220*H220</f>
        <v>0</v>
      </c>
      <c r="Q220" s="143">
        <v>0.00013</v>
      </c>
      <c r="R220" s="143">
        <f>Q220*H220</f>
        <v>0.0216476</v>
      </c>
      <c r="S220" s="143">
        <v>0</v>
      </c>
      <c r="T220" s="144">
        <f>S220*H220</f>
        <v>0</v>
      </c>
      <c r="AR220" s="145" t="s">
        <v>141</v>
      </c>
      <c r="AT220" s="145" t="s">
        <v>137</v>
      </c>
      <c r="AU220" s="145" t="s">
        <v>82</v>
      </c>
      <c r="AY220" s="16" t="s">
        <v>134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6" t="s">
        <v>80</v>
      </c>
      <c r="BK220" s="146">
        <f>ROUND(I220*H220,2)</f>
        <v>0</v>
      </c>
      <c r="BL220" s="16" t="s">
        <v>141</v>
      </c>
      <c r="BM220" s="145" t="s">
        <v>253</v>
      </c>
    </row>
    <row r="221" spans="2:51" s="14" customFormat="1" ht="11.25">
      <c r="B221" s="162"/>
      <c r="D221" s="148" t="s">
        <v>146</v>
      </c>
      <c r="E221" s="163" t="s">
        <v>1</v>
      </c>
      <c r="F221" s="164" t="s">
        <v>158</v>
      </c>
      <c r="H221" s="163" t="s">
        <v>1</v>
      </c>
      <c r="I221" s="165"/>
      <c r="L221" s="162"/>
      <c r="M221" s="166"/>
      <c r="T221" s="167"/>
      <c r="AT221" s="163" t="s">
        <v>146</v>
      </c>
      <c r="AU221" s="163" t="s">
        <v>82</v>
      </c>
      <c r="AV221" s="14" t="s">
        <v>80</v>
      </c>
      <c r="AW221" s="14" t="s">
        <v>30</v>
      </c>
      <c r="AX221" s="14" t="s">
        <v>73</v>
      </c>
      <c r="AY221" s="163" t="s">
        <v>134</v>
      </c>
    </row>
    <row r="222" spans="2:51" s="12" customFormat="1" ht="22.5">
      <c r="B222" s="147"/>
      <c r="D222" s="148" t="s">
        <v>146</v>
      </c>
      <c r="E222" s="149" t="s">
        <v>1</v>
      </c>
      <c r="F222" s="150" t="s">
        <v>254</v>
      </c>
      <c r="H222" s="151">
        <v>166.52</v>
      </c>
      <c r="I222" s="152"/>
      <c r="L222" s="147"/>
      <c r="M222" s="153"/>
      <c r="T222" s="154"/>
      <c r="AT222" s="149" t="s">
        <v>146</v>
      </c>
      <c r="AU222" s="149" t="s">
        <v>82</v>
      </c>
      <c r="AV222" s="12" t="s">
        <v>82</v>
      </c>
      <c r="AW222" s="12" t="s">
        <v>30</v>
      </c>
      <c r="AX222" s="12" t="s">
        <v>73</v>
      </c>
      <c r="AY222" s="149" t="s">
        <v>134</v>
      </c>
    </row>
    <row r="223" spans="2:51" s="13" customFormat="1" ht="11.25">
      <c r="B223" s="155"/>
      <c r="D223" s="148" t="s">
        <v>146</v>
      </c>
      <c r="E223" s="156" t="s">
        <v>1</v>
      </c>
      <c r="F223" s="157" t="s">
        <v>148</v>
      </c>
      <c r="H223" s="158">
        <v>166.52</v>
      </c>
      <c r="I223" s="159"/>
      <c r="L223" s="155"/>
      <c r="M223" s="160"/>
      <c r="T223" s="161"/>
      <c r="AT223" s="156" t="s">
        <v>146</v>
      </c>
      <c r="AU223" s="156" t="s">
        <v>82</v>
      </c>
      <c r="AV223" s="13" t="s">
        <v>141</v>
      </c>
      <c r="AW223" s="13" t="s">
        <v>30</v>
      </c>
      <c r="AX223" s="13" t="s">
        <v>80</v>
      </c>
      <c r="AY223" s="156" t="s">
        <v>134</v>
      </c>
    </row>
    <row r="224" spans="2:65" s="1" customFormat="1" ht="24.2" customHeight="1">
      <c r="B224" s="132"/>
      <c r="C224" s="133" t="s">
        <v>255</v>
      </c>
      <c r="D224" s="133" t="s">
        <v>137</v>
      </c>
      <c r="E224" s="134" t="s">
        <v>256</v>
      </c>
      <c r="F224" s="135" t="s">
        <v>257</v>
      </c>
      <c r="G224" s="136" t="s">
        <v>151</v>
      </c>
      <c r="H224" s="137">
        <v>109.203</v>
      </c>
      <c r="I224" s="138"/>
      <c r="J224" s="139">
        <f>ROUND(I224*H224,2)</f>
        <v>0</v>
      </c>
      <c r="K224" s="140"/>
      <c r="L224" s="31"/>
      <c r="M224" s="141" t="s">
        <v>1</v>
      </c>
      <c r="N224" s="142" t="s">
        <v>38</v>
      </c>
      <c r="P224" s="143">
        <f>O224*H224</f>
        <v>0</v>
      </c>
      <c r="Q224" s="143">
        <v>4E-05</v>
      </c>
      <c r="R224" s="143">
        <f>Q224*H224</f>
        <v>0.0043681200000000005</v>
      </c>
      <c r="S224" s="143">
        <v>0</v>
      </c>
      <c r="T224" s="144">
        <f>S224*H224</f>
        <v>0</v>
      </c>
      <c r="AR224" s="145" t="s">
        <v>141</v>
      </c>
      <c r="AT224" s="145" t="s">
        <v>137</v>
      </c>
      <c r="AU224" s="145" t="s">
        <v>82</v>
      </c>
      <c r="AY224" s="16" t="s">
        <v>134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6" t="s">
        <v>80</v>
      </c>
      <c r="BK224" s="146">
        <f>ROUND(I224*H224,2)</f>
        <v>0</v>
      </c>
      <c r="BL224" s="16" t="s">
        <v>141</v>
      </c>
      <c r="BM224" s="145" t="s">
        <v>258</v>
      </c>
    </row>
    <row r="225" spans="2:51" s="14" customFormat="1" ht="11.25">
      <c r="B225" s="162"/>
      <c r="D225" s="148" t="s">
        <v>146</v>
      </c>
      <c r="E225" s="163" t="s">
        <v>1</v>
      </c>
      <c r="F225" s="164" t="s">
        <v>158</v>
      </c>
      <c r="H225" s="163" t="s">
        <v>1</v>
      </c>
      <c r="I225" s="165"/>
      <c r="L225" s="162"/>
      <c r="M225" s="166"/>
      <c r="T225" s="167"/>
      <c r="AT225" s="163" t="s">
        <v>146</v>
      </c>
      <c r="AU225" s="163" t="s">
        <v>82</v>
      </c>
      <c r="AV225" s="14" t="s">
        <v>80</v>
      </c>
      <c r="AW225" s="14" t="s">
        <v>30</v>
      </c>
      <c r="AX225" s="14" t="s">
        <v>73</v>
      </c>
      <c r="AY225" s="163" t="s">
        <v>134</v>
      </c>
    </row>
    <row r="226" spans="2:51" s="12" customFormat="1" ht="11.25">
      <c r="B226" s="147"/>
      <c r="D226" s="148" t="s">
        <v>146</v>
      </c>
      <c r="E226" s="149" t="s">
        <v>1</v>
      </c>
      <c r="F226" s="150" t="s">
        <v>259</v>
      </c>
      <c r="H226" s="151">
        <v>83.26</v>
      </c>
      <c r="I226" s="152"/>
      <c r="L226" s="147"/>
      <c r="M226" s="153"/>
      <c r="T226" s="154"/>
      <c r="AT226" s="149" t="s">
        <v>146</v>
      </c>
      <c r="AU226" s="149" t="s">
        <v>82</v>
      </c>
      <c r="AV226" s="12" t="s">
        <v>82</v>
      </c>
      <c r="AW226" s="12" t="s">
        <v>30</v>
      </c>
      <c r="AX226" s="12" t="s">
        <v>73</v>
      </c>
      <c r="AY226" s="149" t="s">
        <v>134</v>
      </c>
    </row>
    <row r="227" spans="2:51" s="12" customFormat="1" ht="11.25">
      <c r="B227" s="147"/>
      <c r="D227" s="148" t="s">
        <v>146</v>
      </c>
      <c r="E227" s="149" t="s">
        <v>1</v>
      </c>
      <c r="F227" s="150" t="s">
        <v>260</v>
      </c>
      <c r="H227" s="151">
        <v>25.943</v>
      </c>
      <c r="I227" s="152"/>
      <c r="L227" s="147"/>
      <c r="M227" s="153"/>
      <c r="T227" s="154"/>
      <c r="AT227" s="149" t="s">
        <v>146</v>
      </c>
      <c r="AU227" s="149" t="s">
        <v>82</v>
      </c>
      <c r="AV227" s="12" t="s">
        <v>82</v>
      </c>
      <c r="AW227" s="12" t="s">
        <v>30</v>
      </c>
      <c r="AX227" s="12" t="s">
        <v>73</v>
      </c>
      <c r="AY227" s="149" t="s">
        <v>134</v>
      </c>
    </row>
    <row r="228" spans="2:51" s="13" customFormat="1" ht="11.25">
      <c r="B228" s="155"/>
      <c r="D228" s="148" t="s">
        <v>146</v>
      </c>
      <c r="E228" s="156" t="s">
        <v>1</v>
      </c>
      <c r="F228" s="157" t="s">
        <v>148</v>
      </c>
      <c r="H228" s="158">
        <v>109.203</v>
      </c>
      <c r="I228" s="159"/>
      <c r="L228" s="155"/>
      <c r="M228" s="160"/>
      <c r="T228" s="161"/>
      <c r="AT228" s="156" t="s">
        <v>146</v>
      </c>
      <c r="AU228" s="156" t="s">
        <v>82</v>
      </c>
      <c r="AV228" s="13" t="s">
        <v>141</v>
      </c>
      <c r="AW228" s="13" t="s">
        <v>30</v>
      </c>
      <c r="AX228" s="13" t="s">
        <v>80</v>
      </c>
      <c r="AY228" s="156" t="s">
        <v>134</v>
      </c>
    </row>
    <row r="229" spans="2:65" s="1" customFormat="1" ht="24.2" customHeight="1">
      <c r="B229" s="132"/>
      <c r="C229" s="133" t="s">
        <v>261</v>
      </c>
      <c r="D229" s="133" t="s">
        <v>137</v>
      </c>
      <c r="E229" s="134" t="s">
        <v>262</v>
      </c>
      <c r="F229" s="135" t="s">
        <v>263</v>
      </c>
      <c r="G229" s="136" t="s">
        <v>151</v>
      </c>
      <c r="H229" s="137">
        <v>39.778</v>
      </c>
      <c r="I229" s="138"/>
      <c r="J229" s="139">
        <f>ROUND(I229*H229,2)</f>
        <v>0</v>
      </c>
      <c r="K229" s="140"/>
      <c r="L229" s="31"/>
      <c r="M229" s="141" t="s">
        <v>1</v>
      </c>
      <c r="N229" s="142" t="s">
        <v>38</v>
      </c>
      <c r="P229" s="143">
        <f>O229*H229</f>
        <v>0</v>
      </c>
      <c r="Q229" s="143">
        <v>0</v>
      </c>
      <c r="R229" s="143">
        <f>Q229*H229</f>
        <v>0</v>
      </c>
      <c r="S229" s="143">
        <v>0.261</v>
      </c>
      <c r="T229" s="144">
        <f>S229*H229</f>
        <v>10.382058</v>
      </c>
      <c r="AR229" s="145" t="s">
        <v>141</v>
      </c>
      <c r="AT229" s="145" t="s">
        <v>137</v>
      </c>
      <c r="AU229" s="145" t="s">
        <v>82</v>
      </c>
      <c r="AY229" s="16" t="s">
        <v>134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6" t="s">
        <v>80</v>
      </c>
      <c r="BK229" s="146">
        <f>ROUND(I229*H229,2)</f>
        <v>0</v>
      </c>
      <c r="BL229" s="16" t="s">
        <v>141</v>
      </c>
      <c r="BM229" s="145" t="s">
        <v>264</v>
      </c>
    </row>
    <row r="230" spans="2:51" s="14" customFormat="1" ht="11.25">
      <c r="B230" s="162"/>
      <c r="D230" s="148" t="s">
        <v>146</v>
      </c>
      <c r="E230" s="163" t="s">
        <v>1</v>
      </c>
      <c r="F230" s="164" t="s">
        <v>158</v>
      </c>
      <c r="H230" s="163" t="s">
        <v>1</v>
      </c>
      <c r="I230" s="165"/>
      <c r="L230" s="162"/>
      <c r="M230" s="166"/>
      <c r="T230" s="167"/>
      <c r="AT230" s="163" t="s">
        <v>146</v>
      </c>
      <c r="AU230" s="163" t="s">
        <v>82</v>
      </c>
      <c r="AV230" s="14" t="s">
        <v>80</v>
      </c>
      <c r="AW230" s="14" t="s">
        <v>30</v>
      </c>
      <c r="AX230" s="14" t="s">
        <v>73</v>
      </c>
      <c r="AY230" s="163" t="s">
        <v>134</v>
      </c>
    </row>
    <row r="231" spans="2:51" s="12" customFormat="1" ht="11.25">
      <c r="B231" s="147"/>
      <c r="D231" s="148" t="s">
        <v>146</v>
      </c>
      <c r="E231" s="149" t="s">
        <v>1</v>
      </c>
      <c r="F231" s="150" t="s">
        <v>265</v>
      </c>
      <c r="H231" s="151">
        <v>42.578</v>
      </c>
      <c r="I231" s="152"/>
      <c r="L231" s="147"/>
      <c r="M231" s="153"/>
      <c r="T231" s="154"/>
      <c r="AT231" s="149" t="s">
        <v>146</v>
      </c>
      <c r="AU231" s="149" t="s">
        <v>82</v>
      </c>
      <c r="AV231" s="12" t="s">
        <v>82</v>
      </c>
      <c r="AW231" s="12" t="s">
        <v>30</v>
      </c>
      <c r="AX231" s="12" t="s">
        <v>73</v>
      </c>
      <c r="AY231" s="149" t="s">
        <v>134</v>
      </c>
    </row>
    <row r="232" spans="2:51" s="12" customFormat="1" ht="11.25">
      <c r="B232" s="147"/>
      <c r="D232" s="148" t="s">
        <v>146</v>
      </c>
      <c r="E232" s="149" t="s">
        <v>1</v>
      </c>
      <c r="F232" s="150" t="s">
        <v>266</v>
      </c>
      <c r="H232" s="151">
        <v>-2.8</v>
      </c>
      <c r="I232" s="152"/>
      <c r="L232" s="147"/>
      <c r="M232" s="153"/>
      <c r="T232" s="154"/>
      <c r="AT232" s="149" t="s">
        <v>146</v>
      </c>
      <c r="AU232" s="149" t="s">
        <v>82</v>
      </c>
      <c r="AV232" s="12" t="s">
        <v>82</v>
      </c>
      <c r="AW232" s="12" t="s">
        <v>30</v>
      </c>
      <c r="AX232" s="12" t="s">
        <v>73</v>
      </c>
      <c r="AY232" s="149" t="s">
        <v>134</v>
      </c>
    </row>
    <row r="233" spans="2:51" s="13" customFormat="1" ht="11.25">
      <c r="B233" s="155"/>
      <c r="D233" s="148" t="s">
        <v>146</v>
      </c>
      <c r="E233" s="156" t="s">
        <v>1</v>
      </c>
      <c r="F233" s="157" t="s">
        <v>148</v>
      </c>
      <c r="H233" s="158">
        <v>39.778</v>
      </c>
      <c r="I233" s="159"/>
      <c r="L233" s="155"/>
      <c r="M233" s="160"/>
      <c r="T233" s="161"/>
      <c r="AT233" s="156" t="s">
        <v>146</v>
      </c>
      <c r="AU233" s="156" t="s">
        <v>82</v>
      </c>
      <c r="AV233" s="13" t="s">
        <v>141</v>
      </c>
      <c r="AW233" s="13" t="s">
        <v>30</v>
      </c>
      <c r="AX233" s="13" t="s">
        <v>80</v>
      </c>
      <c r="AY233" s="156" t="s">
        <v>134</v>
      </c>
    </row>
    <row r="234" spans="2:65" s="1" customFormat="1" ht="37.9" customHeight="1">
      <c r="B234" s="132"/>
      <c r="C234" s="133" t="s">
        <v>267</v>
      </c>
      <c r="D234" s="133" t="s">
        <v>137</v>
      </c>
      <c r="E234" s="134" t="s">
        <v>268</v>
      </c>
      <c r="F234" s="135" t="s">
        <v>269</v>
      </c>
      <c r="G234" s="136" t="s">
        <v>227</v>
      </c>
      <c r="H234" s="137">
        <v>0.677</v>
      </c>
      <c r="I234" s="138"/>
      <c r="J234" s="139">
        <f>ROUND(I234*H234,2)</f>
        <v>0</v>
      </c>
      <c r="K234" s="140"/>
      <c r="L234" s="31"/>
      <c r="M234" s="141" t="s">
        <v>1</v>
      </c>
      <c r="N234" s="142" t="s">
        <v>38</v>
      </c>
      <c r="P234" s="143">
        <f>O234*H234</f>
        <v>0</v>
      </c>
      <c r="Q234" s="143">
        <v>0</v>
      </c>
      <c r="R234" s="143">
        <f>Q234*H234</f>
        <v>0</v>
      </c>
      <c r="S234" s="143">
        <v>2.2</v>
      </c>
      <c r="T234" s="144">
        <f>S234*H234</f>
        <v>1.4894000000000003</v>
      </c>
      <c r="AR234" s="145" t="s">
        <v>141</v>
      </c>
      <c r="AT234" s="145" t="s">
        <v>137</v>
      </c>
      <c r="AU234" s="145" t="s">
        <v>82</v>
      </c>
      <c r="AY234" s="16" t="s">
        <v>134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6" t="s">
        <v>80</v>
      </c>
      <c r="BK234" s="146">
        <f>ROUND(I234*H234,2)</f>
        <v>0</v>
      </c>
      <c r="BL234" s="16" t="s">
        <v>141</v>
      </c>
      <c r="BM234" s="145" t="s">
        <v>270</v>
      </c>
    </row>
    <row r="235" spans="2:51" s="14" customFormat="1" ht="11.25">
      <c r="B235" s="162"/>
      <c r="D235" s="148" t="s">
        <v>146</v>
      </c>
      <c r="E235" s="163" t="s">
        <v>1</v>
      </c>
      <c r="F235" s="164" t="s">
        <v>158</v>
      </c>
      <c r="H235" s="163" t="s">
        <v>1</v>
      </c>
      <c r="I235" s="165"/>
      <c r="L235" s="162"/>
      <c r="M235" s="166"/>
      <c r="T235" s="167"/>
      <c r="AT235" s="163" t="s">
        <v>146</v>
      </c>
      <c r="AU235" s="163" t="s">
        <v>82</v>
      </c>
      <c r="AV235" s="14" t="s">
        <v>80</v>
      </c>
      <c r="AW235" s="14" t="s">
        <v>30</v>
      </c>
      <c r="AX235" s="14" t="s">
        <v>73</v>
      </c>
      <c r="AY235" s="163" t="s">
        <v>134</v>
      </c>
    </row>
    <row r="236" spans="2:51" s="12" customFormat="1" ht="11.25">
      <c r="B236" s="147"/>
      <c r="D236" s="148" t="s">
        <v>146</v>
      </c>
      <c r="E236" s="149" t="s">
        <v>1</v>
      </c>
      <c r="F236" s="150" t="s">
        <v>271</v>
      </c>
      <c r="H236" s="151">
        <v>0.677</v>
      </c>
      <c r="I236" s="152"/>
      <c r="L236" s="147"/>
      <c r="M236" s="153"/>
      <c r="T236" s="154"/>
      <c r="AT236" s="149" t="s">
        <v>146</v>
      </c>
      <c r="AU236" s="149" t="s">
        <v>82</v>
      </c>
      <c r="AV236" s="12" t="s">
        <v>82</v>
      </c>
      <c r="AW236" s="12" t="s">
        <v>30</v>
      </c>
      <c r="AX236" s="12" t="s">
        <v>73</v>
      </c>
      <c r="AY236" s="149" t="s">
        <v>134</v>
      </c>
    </row>
    <row r="237" spans="2:51" s="13" customFormat="1" ht="11.25">
      <c r="B237" s="155"/>
      <c r="D237" s="148" t="s">
        <v>146</v>
      </c>
      <c r="E237" s="156" t="s">
        <v>1</v>
      </c>
      <c r="F237" s="157" t="s">
        <v>148</v>
      </c>
      <c r="H237" s="158">
        <v>0.677</v>
      </c>
      <c r="I237" s="159"/>
      <c r="L237" s="155"/>
      <c r="M237" s="160"/>
      <c r="T237" s="161"/>
      <c r="AT237" s="156" t="s">
        <v>146</v>
      </c>
      <c r="AU237" s="156" t="s">
        <v>82</v>
      </c>
      <c r="AV237" s="13" t="s">
        <v>141</v>
      </c>
      <c r="AW237" s="13" t="s">
        <v>30</v>
      </c>
      <c r="AX237" s="13" t="s">
        <v>80</v>
      </c>
      <c r="AY237" s="156" t="s">
        <v>134</v>
      </c>
    </row>
    <row r="238" spans="2:65" s="1" customFormat="1" ht="21.75" customHeight="1">
      <c r="B238" s="132"/>
      <c r="C238" s="133" t="s">
        <v>272</v>
      </c>
      <c r="D238" s="133" t="s">
        <v>137</v>
      </c>
      <c r="E238" s="134" t="s">
        <v>273</v>
      </c>
      <c r="F238" s="135" t="s">
        <v>274</v>
      </c>
      <c r="G238" s="136" t="s">
        <v>151</v>
      </c>
      <c r="H238" s="137">
        <v>2.8</v>
      </c>
      <c r="I238" s="138"/>
      <c r="J238" s="139">
        <f>ROUND(I238*H238,2)</f>
        <v>0</v>
      </c>
      <c r="K238" s="140"/>
      <c r="L238" s="31"/>
      <c r="M238" s="141" t="s">
        <v>1</v>
      </c>
      <c r="N238" s="142" t="s">
        <v>38</v>
      </c>
      <c r="P238" s="143">
        <f>O238*H238</f>
        <v>0</v>
      </c>
      <c r="Q238" s="143">
        <v>0</v>
      </c>
      <c r="R238" s="143">
        <f>Q238*H238</f>
        <v>0</v>
      </c>
      <c r="S238" s="143">
        <v>0.076</v>
      </c>
      <c r="T238" s="144">
        <f>S238*H238</f>
        <v>0.2128</v>
      </c>
      <c r="AR238" s="145" t="s">
        <v>141</v>
      </c>
      <c r="AT238" s="145" t="s">
        <v>137</v>
      </c>
      <c r="AU238" s="145" t="s">
        <v>82</v>
      </c>
      <c r="AY238" s="16" t="s">
        <v>134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6" t="s">
        <v>80</v>
      </c>
      <c r="BK238" s="146">
        <f>ROUND(I238*H238,2)</f>
        <v>0</v>
      </c>
      <c r="BL238" s="16" t="s">
        <v>141</v>
      </c>
      <c r="BM238" s="145" t="s">
        <v>275</v>
      </c>
    </row>
    <row r="239" spans="2:51" s="14" customFormat="1" ht="11.25">
      <c r="B239" s="162"/>
      <c r="D239" s="148" t="s">
        <v>146</v>
      </c>
      <c r="E239" s="163" t="s">
        <v>1</v>
      </c>
      <c r="F239" s="164" t="s">
        <v>158</v>
      </c>
      <c r="H239" s="163" t="s">
        <v>1</v>
      </c>
      <c r="I239" s="165"/>
      <c r="L239" s="162"/>
      <c r="M239" s="166"/>
      <c r="T239" s="167"/>
      <c r="AT239" s="163" t="s">
        <v>146</v>
      </c>
      <c r="AU239" s="163" t="s">
        <v>82</v>
      </c>
      <c r="AV239" s="14" t="s">
        <v>80</v>
      </c>
      <c r="AW239" s="14" t="s">
        <v>30</v>
      </c>
      <c r="AX239" s="14" t="s">
        <v>73</v>
      </c>
      <c r="AY239" s="163" t="s">
        <v>134</v>
      </c>
    </row>
    <row r="240" spans="2:51" s="12" customFormat="1" ht="11.25">
      <c r="B240" s="147"/>
      <c r="D240" s="148" t="s">
        <v>146</v>
      </c>
      <c r="E240" s="149" t="s">
        <v>1</v>
      </c>
      <c r="F240" s="150" t="s">
        <v>276</v>
      </c>
      <c r="H240" s="151">
        <v>2.8</v>
      </c>
      <c r="I240" s="152"/>
      <c r="L240" s="147"/>
      <c r="M240" s="153"/>
      <c r="T240" s="154"/>
      <c r="AT240" s="149" t="s">
        <v>146</v>
      </c>
      <c r="AU240" s="149" t="s">
        <v>82</v>
      </c>
      <c r="AV240" s="12" t="s">
        <v>82</v>
      </c>
      <c r="AW240" s="12" t="s">
        <v>30</v>
      </c>
      <c r="AX240" s="12" t="s">
        <v>73</v>
      </c>
      <c r="AY240" s="149" t="s">
        <v>134</v>
      </c>
    </row>
    <row r="241" spans="2:51" s="13" customFormat="1" ht="11.25">
      <c r="B241" s="155"/>
      <c r="D241" s="148" t="s">
        <v>146</v>
      </c>
      <c r="E241" s="156" t="s">
        <v>1</v>
      </c>
      <c r="F241" s="157" t="s">
        <v>148</v>
      </c>
      <c r="H241" s="158">
        <v>2.8</v>
      </c>
      <c r="I241" s="159"/>
      <c r="L241" s="155"/>
      <c r="M241" s="160"/>
      <c r="T241" s="161"/>
      <c r="AT241" s="156" t="s">
        <v>146</v>
      </c>
      <c r="AU241" s="156" t="s">
        <v>82</v>
      </c>
      <c r="AV241" s="13" t="s">
        <v>141</v>
      </c>
      <c r="AW241" s="13" t="s">
        <v>30</v>
      </c>
      <c r="AX241" s="13" t="s">
        <v>80</v>
      </c>
      <c r="AY241" s="156" t="s">
        <v>134</v>
      </c>
    </row>
    <row r="242" spans="2:65" s="1" customFormat="1" ht="24.2" customHeight="1">
      <c r="B242" s="132"/>
      <c r="C242" s="133" t="s">
        <v>277</v>
      </c>
      <c r="D242" s="133" t="s">
        <v>137</v>
      </c>
      <c r="E242" s="134" t="s">
        <v>278</v>
      </c>
      <c r="F242" s="135" t="s">
        <v>279</v>
      </c>
      <c r="G242" s="136" t="s">
        <v>280</v>
      </c>
      <c r="H242" s="137">
        <v>25</v>
      </c>
      <c r="I242" s="138"/>
      <c r="J242" s="139">
        <f>ROUND(I242*H242,2)</f>
        <v>0</v>
      </c>
      <c r="K242" s="140"/>
      <c r="L242" s="31"/>
      <c r="M242" s="141" t="s">
        <v>1</v>
      </c>
      <c r="N242" s="142" t="s">
        <v>38</v>
      </c>
      <c r="P242" s="143">
        <f>O242*H242</f>
        <v>0</v>
      </c>
      <c r="Q242" s="143">
        <v>0</v>
      </c>
      <c r="R242" s="143">
        <f>Q242*H242</f>
        <v>0</v>
      </c>
      <c r="S242" s="143">
        <v>0.009</v>
      </c>
      <c r="T242" s="144">
        <f>S242*H242</f>
        <v>0.22499999999999998</v>
      </c>
      <c r="AR242" s="145" t="s">
        <v>141</v>
      </c>
      <c r="AT242" s="145" t="s">
        <v>137</v>
      </c>
      <c r="AU242" s="145" t="s">
        <v>82</v>
      </c>
      <c r="AY242" s="16" t="s">
        <v>134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6" t="s">
        <v>80</v>
      </c>
      <c r="BK242" s="146">
        <f>ROUND(I242*H242,2)</f>
        <v>0</v>
      </c>
      <c r="BL242" s="16" t="s">
        <v>141</v>
      </c>
      <c r="BM242" s="145" t="s">
        <v>281</v>
      </c>
    </row>
    <row r="243" spans="2:51" s="14" customFormat="1" ht="11.25">
      <c r="B243" s="162"/>
      <c r="D243" s="148" t="s">
        <v>146</v>
      </c>
      <c r="E243" s="163" t="s">
        <v>1</v>
      </c>
      <c r="F243" s="164" t="s">
        <v>158</v>
      </c>
      <c r="H243" s="163" t="s">
        <v>1</v>
      </c>
      <c r="I243" s="165"/>
      <c r="L243" s="162"/>
      <c r="M243" s="166"/>
      <c r="T243" s="167"/>
      <c r="AT243" s="163" t="s">
        <v>146</v>
      </c>
      <c r="AU243" s="163" t="s">
        <v>82</v>
      </c>
      <c r="AV243" s="14" t="s">
        <v>80</v>
      </c>
      <c r="AW243" s="14" t="s">
        <v>30</v>
      </c>
      <c r="AX243" s="14" t="s">
        <v>73</v>
      </c>
      <c r="AY243" s="163" t="s">
        <v>134</v>
      </c>
    </row>
    <row r="244" spans="2:51" s="12" customFormat="1" ht="11.25">
      <c r="B244" s="147"/>
      <c r="D244" s="148" t="s">
        <v>146</v>
      </c>
      <c r="E244" s="149" t="s">
        <v>1</v>
      </c>
      <c r="F244" s="150" t="s">
        <v>282</v>
      </c>
      <c r="H244" s="151">
        <v>25</v>
      </c>
      <c r="I244" s="152"/>
      <c r="L244" s="147"/>
      <c r="M244" s="153"/>
      <c r="T244" s="154"/>
      <c r="AT244" s="149" t="s">
        <v>146</v>
      </c>
      <c r="AU244" s="149" t="s">
        <v>82</v>
      </c>
      <c r="AV244" s="12" t="s">
        <v>82</v>
      </c>
      <c r="AW244" s="12" t="s">
        <v>30</v>
      </c>
      <c r="AX244" s="12" t="s">
        <v>73</v>
      </c>
      <c r="AY244" s="149" t="s">
        <v>134</v>
      </c>
    </row>
    <row r="245" spans="2:51" s="13" customFormat="1" ht="11.25">
      <c r="B245" s="155"/>
      <c r="D245" s="148" t="s">
        <v>146</v>
      </c>
      <c r="E245" s="156" t="s">
        <v>1</v>
      </c>
      <c r="F245" s="157" t="s">
        <v>148</v>
      </c>
      <c r="H245" s="158">
        <v>25</v>
      </c>
      <c r="I245" s="159"/>
      <c r="L245" s="155"/>
      <c r="M245" s="160"/>
      <c r="T245" s="161"/>
      <c r="AT245" s="156" t="s">
        <v>146</v>
      </c>
      <c r="AU245" s="156" t="s">
        <v>82</v>
      </c>
      <c r="AV245" s="13" t="s">
        <v>141</v>
      </c>
      <c r="AW245" s="13" t="s">
        <v>30</v>
      </c>
      <c r="AX245" s="13" t="s">
        <v>80</v>
      </c>
      <c r="AY245" s="156" t="s">
        <v>134</v>
      </c>
    </row>
    <row r="246" spans="2:65" s="1" customFormat="1" ht="24.2" customHeight="1">
      <c r="B246" s="132"/>
      <c r="C246" s="133" t="s">
        <v>283</v>
      </c>
      <c r="D246" s="133" t="s">
        <v>137</v>
      </c>
      <c r="E246" s="134" t="s">
        <v>284</v>
      </c>
      <c r="F246" s="135" t="s">
        <v>285</v>
      </c>
      <c r="G246" s="136" t="s">
        <v>280</v>
      </c>
      <c r="H246" s="137">
        <v>95</v>
      </c>
      <c r="I246" s="138"/>
      <c r="J246" s="139">
        <f>ROUND(I246*H246,2)</f>
        <v>0</v>
      </c>
      <c r="K246" s="140"/>
      <c r="L246" s="31"/>
      <c r="M246" s="141" t="s">
        <v>1</v>
      </c>
      <c r="N246" s="142" t="s">
        <v>38</v>
      </c>
      <c r="P246" s="143">
        <f>O246*H246</f>
        <v>0</v>
      </c>
      <c r="Q246" s="143">
        <v>0</v>
      </c>
      <c r="R246" s="143">
        <f>Q246*H246</f>
        <v>0</v>
      </c>
      <c r="S246" s="143">
        <v>0.002</v>
      </c>
      <c r="T246" s="144">
        <f>S246*H246</f>
        <v>0.19</v>
      </c>
      <c r="AR246" s="145" t="s">
        <v>141</v>
      </c>
      <c r="AT246" s="145" t="s">
        <v>137</v>
      </c>
      <c r="AU246" s="145" t="s">
        <v>82</v>
      </c>
      <c r="AY246" s="16" t="s">
        <v>134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6" t="s">
        <v>80</v>
      </c>
      <c r="BK246" s="146">
        <f>ROUND(I246*H246,2)</f>
        <v>0</v>
      </c>
      <c r="BL246" s="16" t="s">
        <v>141</v>
      </c>
      <c r="BM246" s="145" t="s">
        <v>286</v>
      </c>
    </row>
    <row r="247" spans="2:51" s="14" customFormat="1" ht="11.25">
      <c r="B247" s="162"/>
      <c r="D247" s="148" t="s">
        <v>146</v>
      </c>
      <c r="E247" s="163" t="s">
        <v>1</v>
      </c>
      <c r="F247" s="164" t="s">
        <v>158</v>
      </c>
      <c r="H247" s="163" t="s">
        <v>1</v>
      </c>
      <c r="I247" s="165"/>
      <c r="L247" s="162"/>
      <c r="M247" s="166"/>
      <c r="T247" s="167"/>
      <c r="AT247" s="163" t="s">
        <v>146</v>
      </c>
      <c r="AU247" s="163" t="s">
        <v>82</v>
      </c>
      <c r="AV247" s="14" t="s">
        <v>80</v>
      </c>
      <c r="AW247" s="14" t="s">
        <v>30</v>
      </c>
      <c r="AX247" s="14" t="s">
        <v>73</v>
      </c>
      <c r="AY247" s="163" t="s">
        <v>134</v>
      </c>
    </row>
    <row r="248" spans="2:51" s="12" customFormat="1" ht="11.25">
      <c r="B248" s="147"/>
      <c r="D248" s="148" t="s">
        <v>146</v>
      </c>
      <c r="E248" s="149" t="s">
        <v>1</v>
      </c>
      <c r="F248" s="150" t="s">
        <v>287</v>
      </c>
      <c r="H248" s="151">
        <v>95</v>
      </c>
      <c r="I248" s="152"/>
      <c r="L248" s="147"/>
      <c r="M248" s="153"/>
      <c r="T248" s="154"/>
      <c r="AT248" s="149" t="s">
        <v>146</v>
      </c>
      <c r="AU248" s="149" t="s">
        <v>82</v>
      </c>
      <c r="AV248" s="12" t="s">
        <v>82</v>
      </c>
      <c r="AW248" s="12" t="s">
        <v>30</v>
      </c>
      <c r="AX248" s="12" t="s">
        <v>73</v>
      </c>
      <c r="AY248" s="149" t="s">
        <v>134</v>
      </c>
    </row>
    <row r="249" spans="2:51" s="13" customFormat="1" ht="11.25">
      <c r="B249" s="155"/>
      <c r="D249" s="148" t="s">
        <v>146</v>
      </c>
      <c r="E249" s="156" t="s">
        <v>1</v>
      </c>
      <c r="F249" s="157" t="s">
        <v>148</v>
      </c>
      <c r="H249" s="158">
        <v>95</v>
      </c>
      <c r="I249" s="159"/>
      <c r="L249" s="155"/>
      <c r="M249" s="160"/>
      <c r="T249" s="161"/>
      <c r="AT249" s="156" t="s">
        <v>146</v>
      </c>
      <c r="AU249" s="156" t="s">
        <v>82</v>
      </c>
      <c r="AV249" s="13" t="s">
        <v>141</v>
      </c>
      <c r="AW249" s="13" t="s">
        <v>30</v>
      </c>
      <c r="AX249" s="13" t="s">
        <v>80</v>
      </c>
      <c r="AY249" s="156" t="s">
        <v>134</v>
      </c>
    </row>
    <row r="250" spans="2:65" s="1" customFormat="1" ht="24.2" customHeight="1">
      <c r="B250" s="132"/>
      <c r="C250" s="133" t="s">
        <v>288</v>
      </c>
      <c r="D250" s="133" t="s">
        <v>137</v>
      </c>
      <c r="E250" s="134" t="s">
        <v>289</v>
      </c>
      <c r="F250" s="135" t="s">
        <v>290</v>
      </c>
      <c r="G250" s="136" t="s">
        <v>140</v>
      </c>
      <c r="H250" s="137">
        <v>1</v>
      </c>
      <c r="I250" s="138"/>
      <c r="J250" s="139">
        <f>ROUND(I250*H250,2)</f>
        <v>0</v>
      </c>
      <c r="K250" s="140"/>
      <c r="L250" s="31"/>
      <c r="M250" s="141" t="s">
        <v>1</v>
      </c>
      <c r="N250" s="142" t="s">
        <v>38</v>
      </c>
      <c r="P250" s="143">
        <f>O250*H250</f>
        <v>0</v>
      </c>
      <c r="Q250" s="143">
        <v>0</v>
      </c>
      <c r="R250" s="143">
        <f>Q250*H250</f>
        <v>0</v>
      </c>
      <c r="S250" s="143">
        <v>0</v>
      </c>
      <c r="T250" s="144">
        <f>S250*H250</f>
        <v>0</v>
      </c>
      <c r="AR250" s="145" t="s">
        <v>141</v>
      </c>
      <c r="AT250" s="145" t="s">
        <v>137</v>
      </c>
      <c r="AU250" s="145" t="s">
        <v>82</v>
      </c>
      <c r="AY250" s="16" t="s">
        <v>134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6" t="s">
        <v>80</v>
      </c>
      <c r="BK250" s="146">
        <f>ROUND(I250*H250,2)</f>
        <v>0</v>
      </c>
      <c r="BL250" s="16" t="s">
        <v>141</v>
      </c>
      <c r="BM250" s="145" t="s">
        <v>291</v>
      </c>
    </row>
    <row r="251" spans="2:51" s="12" customFormat="1" ht="11.25">
      <c r="B251" s="147"/>
      <c r="D251" s="148" t="s">
        <v>146</v>
      </c>
      <c r="E251" s="149" t="s">
        <v>1</v>
      </c>
      <c r="F251" s="150" t="s">
        <v>292</v>
      </c>
      <c r="H251" s="151">
        <v>1</v>
      </c>
      <c r="I251" s="152"/>
      <c r="L251" s="147"/>
      <c r="M251" s="153"/>
      <c r="T251" s="154"/>
      <c r="AT251" s="149" t="s">
        <v>146</v>
      </c>
      <c r="AU251" s="149" t="s">
        <v>82</v>
      </c>
      <c r="AV251" s="12" t="s">
        <v>82</v>
      </c>
      <c r="AW251" s="12" t="s">
        <v>30</v>
      </c>
      <c r="AX251" s="12" t="s">
        <v>73</v>
      </c>
      <c r="AY251" s="149" t="s">
        <v>134</v>
      </c>
    </row>
    <row r="252" spans="2:51" s="13" customFormat="1" ht="11.25">
      <c r="B252" s="155"/>
      <c r="D252" s="148" t="s">
        <v>146</v>
      </c>
      <c r="E252" s="156" t="s">
        <v>1</v>
      </c>
      <c r="F252" s="157" t="s">
        <v>148</v>
      </c>
      <c r="H252" s="158">
        <v>1</v>
      </c>
      <c r="I252" s="159"/>
      <c r="L252" s="155"/>
      <c r="M252" s="160"/>
      <c r="T252" s="161"/>
      <c r="AT252" s="156" t="s">
        <v>146</v>
      </c>
      <c r="AU252" s="156" t="s">
        <v>82</v>
      </c>
      <c r="AV252" s="13" t="s">
        <v>141</v>
      </c>
      <c r="AW252" s="13" t="s">
        <v>30</v>
      </c>
      <c r="AX252" s="13" t="s">
        <v>80</v>
      </c>
      <c r="AY252" s="156" t="s">
        <v>134</v>
      </c>
    </row>
    <row r="253" spans="2:65" s="1" customFormat="1" ht="24.2" customHeight="1">
      <c r="B253" s="132"/>
      <c r="C253" s="133" t="s">
        <v>293</v>
      </c>
      <c r="D253" s="133" t="s">
        <v>137</v>
      </c>
      <c r="E253" s="134" t="s">
        <v>294</v>
      </c>
      <c r="F253" s="135" t="s">
        <v>295</v>
      </c>
      <c r="G253" s="136" t="s">
        <v>151</v>
      </c>
      <c r="H253" s="137">
        <v>30.81</v>
      </c>
      <c r="I253" s="138"/>
      <c r="J253" s="139">
        <f>ROUND(I253*H253,2)</f>
        <v>0</v>
      </c>
      <c r="K253" s="140"/>
      <c r="L253" s="31"/>
      <c r="M253" s="141" t="s">
        <v>1</v>
      </c>
      <c r="N253" s="142" t="s">
        <v>38</v>
      </c>
      <c r="P253" s="143">
        <f>O253*H253</f>
        <v>0</v>
      </c>
      <c r="Q253" s="143">
        <v>0</v>
      </c>
      <c r="R253" s="143">
        <f>Q253*H253</f>
        <v>0</v>
      </c>
      <c r="S253" s="143">
        <v>0.068</v>
      </c>
      <c r="T253" s="144">
        <f>S253*H253</f>
        <v>2.0950800000000003</v>
      </c>
      <c r="AR253" s="145" t="s">
        <v>141</v>
      </c>
      <c r="AT253" s="145" t="s">
        <v>137</v>
      </c>
      <c r="AU253" s="145" t="s">
        <v>82</v>
      </c>
      <c r="AY253" s="16" t="s">
        <v>134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6" t="s">
        <v>80</v>
      </c>
      <c r="BK253" s="146">
        <f>ROUND(I253*H253,2)</f>
        <v>0</v>
      </c>
      <c r="BL253" s="16" t="s">
        <v>141</v>
      </c>
      <c r="BM253" s="145" t="s">
        <v>296</v>
      </c>
    </row>
    <row r="254" spans="2:51" s="14" customFormat="1" ht="11.25">
      <c r="B254" s="162"/>
      <c r="D254" s="148" t="s">
        <v>146</v>
      </c>
      <c r="E254" s="163" t="s">
        <v>1</v>
      </c>
      <c r="F254" s="164" t="s">
        <v>158</v>
      </c>
      <c r="H254" s="163" t="s">
        <v>1</v>
      </c>
      <c r="I254" s="165"/>
      <c r="L254" s="162"/>
      <c r="M254" s="166"/>
      <c r="T254" s="167"/>
      <c r="AT254" s="163" t="s">
        <v>146</v>
      </c>
      <c r="AU254" s="163" t="s">
        <v>82</v>
      </c>
      <c r="AV254" s="14" t="s">
        <v>80</v>
      </c>
      <c r="AW254" s="14" t="s">
        <v>30</v>
      </c>
      <c r="AX254" s="14" t="s">
        <v>73</v>
      </c>
      <c r="AY254" s="163" t="s">
        <v>134</v>
      </c>
    </row>
    <row r="255" spans="2:51" s="14" customFormat="1" ht="11.25">
      <c r="B255" s="162"/>
      <c r="D255" s="148" t="s">
        <v>146</v>
      </c>
      <c r="E255" s="163" t="s">
        <v>1</v>
      </c>
      <c r="F255" s="164" t="s">
        <v>297</v>
      </c>
      <c r="H255" s="163" t="s">
        <v>1</v>
      </c>
      <c r="I255" s="165"/>
      <c r="L255" s="162"/>
      <c r="M255" s="166"/>
      <c r="T255" s="167"/>
      <c r="AT255" s="163" t="s">
        <v>146</v>
      </c>
      <c r="AU255" s="163" t="s">
        <v>82</v>
      </c>
      <c r="AV255" s="14" t="s">
        <v>80</v>
      </c>
      <c r="AW255" s="14" t="s">
        <v>30</v>
      </c>
      <c r="AX255" s="14" t="s">
        <v>73</v>
      </c>
      <c r="AY255" s="163" t="s">
        <v>134</v>
      </c>
    </row>
    <row r="256" spans="2:51" s="12" customFormat="1" ht="22.5">
      <c r="B256" s="147"/>
      <c r="D256" s="148" t="s">
        <v>146</v>
      </c>
      <c r="E256" s="149" t="s">
        <v>1</v>
      </c>
      <c r="F256" s="150" t="s">
        <v>298</v>
      </c>
      <c r="H256" s="151">
        <v>36.91</v>
      </c>
      <c r="I256" s="152"/>
      <c r="L256" s="147"/>
      <c r="M256" s="153"/>
      <c r="T256" s="154"/>
      <c r="AT256" s="149" t="s">
        <v>146</v>
      </c>
      <c r="AU256" s="149" t="s">
        <v>82</v>
      </c>
      <c r="AV256" s="12" t="s">
        <v>82</v>
      </c>
      <c r="AW256" s="12" t="s">
        <v>30</v>
      </c>
      <c r="AX256" s="12" t="s">
        <v>73</v>
      </c>
      <c r="AY256" s="149" t="s">
        <v>134</v>
      </c>
    </row>
    <row r="257" spans="2:51" s="12" customFormat="1" ht="22.5">
      <c r="B257" s="147"/>
      <c r="D257" s="148" t="s">
        <v>146</v>
      </c>
      <c r="E257" s="149" t="s">
        <v>1</v>
      </c>
      <c r="F257" s="150" t="s">
        <v>299</v>
      </c>
      <c r="H257" s="151">
        <v>-6.1</v>
      </c>
      <c r="I257" s="152"/>
      <c r="L257" s="147"/>
      <c r="M257" s="153"/>
      <c r="T257" s="154"/>
      <c r="AT257" s="149" t="s">
        <v>146</v>
      </c>
      <c r="AU257" s="149" t="s">
        <v>82</v>
      </c>
      <c r="AV257" s="12" t="s">
        <v>82</v>
      </c>
      <c r="AW257" s="12" t="s">
        <v>30</v>
      </c>
      <c r="AX257" s="12" t="s">
        <v>73</v>
      </c>
      <c r="AY257" s="149" t="s">
        <v>134</v>
      </c>
    </row>
    <row r="258" spans="2:51" s="13" customFormat="1" ht="11.25">
      <c r="B258" s="155"/>
      <c r="D258" s="148" t="s">
        <v>146</v>
      </c>
      <c r="E258" s="156" t="s">
        <v>1</v>
      </c>
      <c r="F258" s="157" t="s">
        <v>148</v>
      </c>
      <c r="H258" s="158">
        <v>30.81</v>
      </c>
      <c r="I258" s="159"/>
      <c r="L258" s="155"/>
      <c r="M258" s="160"/>
      <c r="T258" s="161"/>
      <c r="AT258" s="156" t="s">
        <v>146</v>
      </c>
      <c r="AU258" s="156" t="s">
        <v>82</v>
      </c>
      <c r="AV258" s="13" t="s">
        <v>141</v>
      </c>
      <c r="AW258" s="13" t="s">
        <v>30</v>
      </c>
      <c r="AX258" s="13" t="s">
        <v>80</v>
      </c>
      <c r="AY258" s="156" t="s">
        <v>134</v>
      </c>
    </row>
    <row r="259" spans="2:65" s="1" customFormat="1" ht="33" customHeight="1">
      <c r="B259" s="132"/>
      <c r="C259" s="133" t="s">
        <v>300</v>
      </c>
      <c r="D259" s="133" t="s">
        <v>137</v>
      </c>
      <c r="E259" s="134" t="s">
        <v>301</v>
      </c>
      <c r="F259" s="135" t="s">
        <v>302</v>
      </c>
      <c r="G259" s="136" t="s">
        <v>151</v>
      </c>
      <c r="H259" s="137">
        <v>14.4</v>
      </c>
      <c r="I259" s="138"/>
      <c r="J259" s="139">
        <f>ROUND(I259*H259,2)</f>
        <v>0</v>
      </c>
      <c r="K259" s="140"/>
      <c r="L259" s="31"/>
      <c r="M259" s="141" t="s">
        <v>1</v>
      </c>
      <c r="N259" s="142" t="s">
        <v>38</v>
      </c>
      <c r="P259" s="143">
        <f>O259*H259</f>
        <v>0</v>
      </c>
      <c r="Q259" s="143">
        <v>0</v>
      </c>
      <c r="R259" s="143">
        <f>Q259*H259</f>
        <v>0</v>
      </c>
      <c r="S259" s="143">
        <v>0.07</v>
      </c>
      <c r="T259" s="144">
        <f>S259*H259</f>
        <v>1.0080000000000002</v>
      </c>
      <c r="AR259" s="145" t="s">
        <v>141</v>
      </c>
      <c r="AT259" s="145" t="s">
        <v>137</v>
      </c>
      <c r="AU259" s="145" t="s">
        <v>82</v>
      </c>
      <c r="AY259" s="16" t="s">
        <v>134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6" t="s">
        <v>80</v>
      </c>
      <c r="BK259" s="146">
        <f>ROUND(I259*H259,2)</f>
        <v>0</v>
      </c>
      <c r="BL259" s="16" t="s">
        <v>141</v>
      </c>
      <c r="BM259" s="145" t="s">
        <v>303</v>
      </c>
    </row>
    <row r="260" spans="2:51" s="14" customFormat="1" ht="11.25">
      <c r="B260" s="162"/>
      <c r="D260" s="148" t="s">
        <v>146</v>
      </c>
      <c r="E260" s="163" t="s">
        <v>1</v>
      </c>
      <c r="F260" s="164" t="s">
        <v>158</v>
      </c>
      <c r="H260" s="163" t="s">
        <v>1</v>
      </c>
      <c r="I260" s="165"/>
      <c r="L260" s="162"/>
      <c r="M260" s="166"/>
      <c r="T260" s="167"/>
      <c r="AT260" s="163" t="s">
        <v>146</v>
      </c>
      <c r="AU260" s="163" t="s">
        <v>82</v>
      </c>
      <c r="AV260" s="14" t="s">
        <v>80</v>
      </c>
      <c r="AW260" s="14" t="s">
        <v>30</v>
      </c>
      <c r="AX260" s="14" t="s">
        <v>73</v>
      </c>
      <c r="AY260" s="163" t="s">
        <v>134</v>
      </c>
    </row>
    <row r="261" spans="2:51" s="12" customFormat="1" ht="11.25">
      <c r="B261" s="147"/>
      <c r="D261" s="148" t="s">
        <v>146</v>
      </c>
      <c r="E261" s="149" t="s">
        <v>1</v>
      </c>
      <c r="F261" s="150" t="s">
        <v>304</v>
      </c>
      <c r="H261" s="151">
        <v>14.4</v>
      </c>
      <c r="I261" s="152"/>
      <c r="L261" s="147"/>
      <c r="M261" s="153"/>
      <c r="T261" s="154"/>
      <c r="AT261" s="149" t="s">
        <v>146</v>
      </c>
      <c r="AU261" s="149" t="s">
        <v>82</v>
      </c>
      <c r="AV261" s="12" t="s">
        <v>82</v>
      </c>
      <c r="AW261" s="12" t="s">
        <v>30</v>
      </c>
      <c r="AX261" s="12" t="s">
        <v>73</v>
      </c>
      <c r="AY261" s="149" t="s">
        <v>134</v>
      </c>
    </row>
    <row r="262" spans="2:51" s="13" customFormat="1" ht="11.25">
      <c r="B262" s="155"/>
      <c r="D262" s="148" t="s">
        <v>146</v>
      </c>
      <c r="E262" s="156" t="s">
        <v>1</v>
      </c>
      <c r="F262" s="157" t="s">
        <v>148</v>
      </c>
      <c r="H262" s="158">
        <v>14.4</v>
      </c>
      <c r="I262" s="159"/>
      <c r="L262" s="155"/>
      <c r="M262" s="160"/>
      <c r="T262" s="161"/>
      <c r="AT262" s="156" t="s">
        <v>146</v>
      </c>
      <c r="AU262" s="156" t="s">
        <v>82</v>
      </c>
      <c r="AV262" s="13" t="s">
        <v>141</v>
      </c>
      <c r="AW262" s="13" t="s">
        <v>30</v>
      </c>
      <c r="AX262" s="13" t="s">
        <v>80</v>
      </c>
      <c r="AY262" s="156" t="s">
        <v>134</v>
      </c>
    </row>
    <row r="263" spans="2:65" s="1" customFormat="1" ht="24.2" customHeight="1">
      <c r="B263" s="132"/>
      <c r="C263" s="133" t="s">
        <v>305</v>
      </c>
      <c r="D263" s="133" t="s">
        <v>137</v>
      </c>
      <c r="E263" s="134" t="s">
        <v>306</v>
      </c>
      <c r="F263" s="135" t="s">
        <v>307</v>
      </c>
      <c r="G263" s="136" t="s">
        <v>151</v>
      </c>
      <c r="H263" s="137">
        <v>14.4</v>
      </c>
      <c r="I263" s="138"/>
      <c r="J263" s="139">
        <f>ROUND(I263*H263,2)</f>
        <v>0</v>
      </c>
      <c r="K263" s="140"/>
      <c r="L263" s="31"/>
      <c r="M263" s="141" t="s">
        <v>1</v>
      </c>
      <c r="N263" s="142" t="s">
        <v>38</v>
      </c>
      <c r="P263" s="143">
        <f>O263*H263</f>
        <v>0</v>
      </c>
      <c r="Q263" s="143">
        <v>0.04029</v>
      </c>
      <c r="R263" s="143">
        <f>Q263*H263</f>
        <v>0.580176</v>
      </c>
      <c r="S263" s="143">
        <v>0</v>
      </c>
      <c r="T263" s="144">
        <f>S263*H263</f>
        <v>0</v>
      </c>
      <c r="AR263" s="145" t="s">
        <v>141</v>
      </c>
      <c r="AT263" s="145" t="s">
        <v>137</v>
      </c>
      <c r="AU263" s="145" t="s">
        <v>82</v>
      </c>
      <c r="AY263" s="16" t="s">
        <v>134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6" t="s">
        <v>80</v>
      </c>
      <c r="BK263" s="146">
        <f>ROUND(I263*H263,2)</f>
        <v>0</v>
      </c>
      <c r="BL263" s="16" t="s">
        <v>141</v>
      </c>
      <c r="BM263" s="145" t="s">
        <v>308</v>
      </c>
    </row>
    <row r="264" spans="2:51" s="14" customFormat="1" ht="11.25">
      <c r="B264" s="162"/>
      <c r="D264" s="148" t="s">
        <v>146</v>
      </c>
      <c r="E264" s="163" t="s">
        <v>1</v>
      </c>
      <c r="F264" s="164" t="s">
        <v>158</v>
      </c>
      <c r="H264" s="163" t="s">
        <v>1</v>
      </c>
      <c r="I264" s="165"/>
      <c r="L264" s="162"/>
      <c r="M264" s="166"/>
      <c r="T264" s="167"/>
      <c r="AT264" s="163" t="s">
        <v>146</v>
      </c>
      <c r="AU264" s="163" t="s">
        <v>82</v>
      </c>
      <c r="AV264" s="14" t="s">
        <v>80</v>
      </c>
      <c r="AW264" s="14" t="s">
        <v>30</v>
      </c>
      <c r="AX264" s="14" t="s">
        <v>73</v>
      </c>
      <c r="AY264" s="163" t="s">
        <v>134</v>
      </c>
    </row>
    <row r="265" spans="2:51" s="12" customFormat="1" ht="11.25">
      <c r="B265" s="147"/>
      <c r="D265" s="148" t="s">
        <v>146</v>
      </c>
      <c r="E265" s="149" t="s">
        <v>1</v>
      </c>
      <c r="F265" s="150" t="s">
        <v>304</v>
      </c>
      <c r="H265" s="151">
        <v>14.4</v>
      </c>
      <c r="I265" s="152"/>
      <c r="L265" s="147"/>
      <c r="M265" s="153"/>
      <c r="T265" s="154"/>
      <c r="AT265" s="149" t="s">
        <v>146</v>
      </c>
      <c r="AU265" s="149" t="s">
        <v>82</v>
      </c>
      <c r="AV265" s="12" t="s">
        <v>82</v>
      </c>
      <c r="AW265" s="12" t="s">
        <v>30</v>
      </c>
      <c r="AX265" s="12" t="s">
        <v>73</v>
      </c>
      <c r="AY265" s="149" t="s">
        <v>134</v>
      </c>
    </row>
    <row r="266" spans="2:51" s="13" customFormat="1" ht="11.25">
      <c r="B266" s="155"/>
      <c r="D266" s="148" t="s">
        <v>146</v>
      </c>
      <c r="E266" s="156" t="s">
        <v>1</v>
      </c>
      <c r="F266" s="157" t="s">
        <v>148</v>
      </c>
      <c r="H266" s="158">
        <v>14.4</v>
      </c>
      <c r="I266" s="159"/>
      <c r="L266" s="155"/>
      <c r="M266" s="160"/>
      <c r="T266" s="161"/>
      <c r="AT266" s="156" t="s">
        <v>146</v>
      </c>
      <c r="AU266" s="156" t="s">
        <v>82</v>
      </c>
      <c r="AV266" s="13" t="s">
        <v>141</v>
      </c>
      <c r="AW266" s="13" t="s">
        <v>30</v>
      </c>
      <c r="AX266" s="13" t="s">
        <v>80</v>
      </c>
      <c r="AY266" s="156" t="s">
        <v>134</v>
      </c>
    </row>
    <row r="267" spans="2:63" s="11" customFormat="1" ht="22.9" customHeight="1">
      <c r="B267" s="120"/>
      <c r="D267" s="121" t="s">
        <v>72</v>
      </c>
      <c r="E267" s="130" t="s">
        <v>309</v>
      </c>
      <c r="F267" s="130" t="s">
        <v>310</v>
      </c>
      <c r="I267" s="123"/>
      <c r="J267" s="131">
        <f>BK267</f>
        <v>0</v>
      </c>
      <c r="L267" s="120"/>
      <c r="M267" s="125"/>
      <c r="P267" s="126">
        <f>SUM(P268:P283)</f>
        <v>0</v>
      </c>
      <c r="R267" s="126">
        <f>SUM(R268:R283)</f>
        <v>0</v>
      </c>
      <c r="T267" s="127">
        <f>SUM(T268:T283)</f>
        <v>0</v>
      </c>
      <c r="AR267" s="121" t="s">
        <v>80</v>
      </c>
      <c r="AT267" s="128" t="s">
        <v>72</v>
      </c>
      <c r="AU267" s="128" t="s">
        <v>80</v>
      </c>
      <c r="AY267" s="121" t="s">
        <v>134</v>
      </c>
      <c r="BK267" s="129">
        <f>SUM(BK268:BK283)</f>
        <v>0</v>
      </c>
    </row>
    <row r="268" spans="2:65" s="1" customFormat="1" ht="24.2" customHeight="1">
      <c r="B268" s="132"/>
      <c r="C268" s="133" t="s">
        <v>311</v>
      </c>
      <c r="D268" s="133" t="s">
        <v>137</v>
      </c>
      <c r="E268" s="134" t="s">
        <v>312</v>
      </c>
      <c r="F268" s="135" t="s">
        <v>313</v>
      </c>
      <c r="G268" s="136" t="s">
        <v>314</v>
      </c>
      <c r="H268" s="137">
        <v>18.02</v>
      </c>
      <c r="I268" s="138"/>
      <c r="J268" s="139">
        <f>ROUND(I268*H268,2)</f>
        <v>0</v>
      </c>
      <c r="K268" s="140"/>
      <c r="L268" s="31"/>
      <c r="M268" s="141" t="s">
        <v>1</v>
      </c>
      <c r="N268" s="142" t="s">
        <v>38</v>
      </c>
      <c r="P268" s="143">
        <f>O268*H268</f>
        <v>0</v>
      </c>
      <c r="Q268" s="143">
        <v>0</v>
      </c>
      <c r="R268" s="143">
        <f>Q268*H268</f>
        <v>0</v>
      </c>
      <c r="S268" s="143">
        <v>0</v>
      </c>
      <c r="T268" s="144">
        <f>S268*H268</f>
        <v>0</v>
      </c>
      <c r="AR268" s="145" t="s">
        <v>141</v>
      </c>
      <c r="AT268" s="145" t="s">
        <v>137</v>
      </c>
      <c r="AU268" s="145" t="s">
        <v>82</v>
      </c>
      <c r="AY268" s="16" t="s">
        <v>134</v>
      </c>
      <c r="BE268" s="146">
        <f>IF(N268="základní",J268,0)</f>
        <v>0</v>
      </c>
      <c r="BF268" s="146">
        <f>IF(N268="snížená",J268,0)</f>
        <v>0</v>
      </c>
      <c r="BG268" s="146">
        <f>IF(N268="zákl. přenesená",J268,0)</f>
        <v>0</v>
      </c>
      <c r="BH268" s="146">
        <f>IF(N268="sníž. přenesená",J268,0)</f>
        <v>0</v>
      </c>
      <c r="BI268" s="146">
        <f>IF(N268="nulová",J268,0)</f>
        <v>0</v>
      </c>
      <c r="BJ268" s="16" t="s">
        <v>80</v>
      </c>
      <c r="BK268" s="146">
        <f>ROUND(I268*H268,2)</f>
        <v>0</v>
      </c>
      <c r="BL268" s="16" t="s">
        <v>141</v>
      </c>
      <c r="BM268" s="145" t="s">
        <v>315</v>
      </c>
    </row>
    <row r="269" spans="2:65" s="1" customFormat="1" ht="24.2" customHeight="1">
      <c r="B269" s="132"/>
      <c r="C269" s="133" t="s">
        <v>316</v>
      </c>
      <c r="D269" s="133" t="s">
        <v>137</v>
      </c>
      <c r="E269" s="134" t="s">
        <v>317</v>
      </c>
      <c r="F269" s="135" t="s">
        <v>318</v>
      </c>
      <c r="G269" s="136" t="s">
        <v>314</v>
      </c>
      <c r="H269" s="137">
        <v>18.02</v>
      </c>
      <c r="I269" s="138"/>
      <c r="J269" s="139">
        <f>ROUND(I269*H269,2)</f>
        <v>0</v>
      </c>
      <c r="K269" s="140"/>
      <c r="L269" s="31"/>
      <c r="M269" s="141" t="s">
        <v>1</v>
      </c>
      <c r="N269" s="142" t="s">
        <v>38</v>
      </c>
      <c r="P269" s="143">
        <f>O269*H269</f>
        <v>0</v>
      </c>
      <c r="Q269" s="143">
        <v>0</v>
      </c>
      <c r="R269" s="143">
        <f>Q269*H269</f>
        <v>0</v>
      </c>
      <c r="S269" s="143">
        <v>0</v>
      </c>
      <c r="T269" s="144">
        <f>S269*H269</f>
        <v>0</v>
      </c>
      <c r="AR269" s="145" t="s">
        <v>141</v>
      </c>
      <c r="AT269" s="145" t="s">
        <v>137</v>
      </c>
      <c r="AU269" s="145" t="s">
        <v>82</v>
      </c>
      <c r="AY269" s="16" t="s">
        <v>134</v>
      </c>
      <c r="BE269" s="146">
        <f>IF(N269="základní",J269,0)</f>
        <v>0</v>
      </c>
      <c r="BF269" s="146">
        <f>IF(N269="snížená",J269,0)</f>
        <v>0</v>
      </c>
      <c r="BG269" s="146">
        <f>IF(N269="zákl. přenesená",J269,0)</f>
        <v>0</v>
      </c>
      <c r="BH269" s="146">
        <f>IF(N269="sníž. přenesená",J269,0)</f>
        <v>0</v>
      </c>
      <c r="BI269" s="146">
        <f>IF(N269="nulová",J269,0)</f>
        <v>0</v>
      </c>
      <c r="BJ269" s="16" t="s">
        <v>80</v>
      </c>
      <c r="BK269" s="146">
        <f>ROUND(I269*H269,2)</f>
        <v>0</v>
      </c>
      <c r="BL269" s="16" t="s">
        <v>141</v>
      </c>
      <c r="BM269" s="145" t="s">
        <v>319</v>
      </c>
    </row>
    <row r="270" spans="2:65" s="1" customFormat="1" ht="24.2" customHeight="1">
      <c r="B270" s="132"/>
      <c r="C270" s="133" t="s">
        <v>320</v>
      </c>
      <c r="D270" s="133" t="s">
        <v>137</v>
      </c>
      <c r="E270" s="134" t="s">
        <v>321</v>
      </c>
      <c r="F270" s="135" t="s">
        <v>322</v>
      </c>
      <c r="G270" s="136" t="s">
        <v>314</v>
      </c>
      <c r="H270" s="137">
        <v>162.18</v>
      </c>
      <c r="I270" s="138"/>
      <c r="J270" s="139">
        <f>ROUND(I270*H270,2)</f>
        <v>0</v>
      </c>
      <c r="K270" s="140"/>
      <c r="L270" s="31"/>
      <c r="M270" s="141" t="s">
        <v>1</v>
      </c>
      <c r="N270" s="142" t="s">
        <v>38</v>
      </c>
      <c r="P270" s="143">
        <f>O270*H270</f>
        <v>0</v>
      </c>
      <c r="Q270" s="143">
        <v>0</v>
      </c>
      <c r="R270" s="143">
        <f>Q270*H270</f>
        <v>0</v>
      </c>
      <c r="S270" s="143">
        <v>0</v>
      </c>
      <c r="T270" s="144">
        <f>S270*H270</f>
        <v>0</v>
      </c>
      <c r="AR270" s="145" t="s">
        <v>141</v>
      </c>
      <c r="AT270" s="145" t="s">
        <v>137</v>
      </c>
      <c r="AU270" s="145" t="s">
        <v>82</v>
      </c>
      <c r="AY270" s="16" t="s">
        <v>134</v>
      </c>
      <c r="BE270" s="146">
        <f>IF(N270="základní",J270,0)</f>
        <v>0</v>
      </c>
      <c r="BF270" s="146">
        <f>IF(N270="snížená",J270,0)</f>
        <v>0</v>
      </c>
      <c r="BG270" s="146">
        <f>IF(N270="zákl. přenesená",J270,0)</f>
        <v>0</v>
      </c>
      <c r="BH270" s="146">
        <f>IF(N270="sníž. přenesená",J270,0)</f>
        <v>0</v>
      </c>
      <c r="BI270" s="146">
        <f>IF(N270="nulová",J270,0)</f>
        <v>0</v>
      </c>
      <c r="BJ270" s="16" t="s">
        <v>80</v>
      </c>
      <c r="BK270" s="146">
        <f>ROUND(I270*H270,2)</f>
        <v>0</v>
      </c>
      <c r="BL270" s="16" t="s">
        <v>141</v>
      </c>
      <c r="BM270" s="145" t="s">
        <v>323</v>
      </c>
    </row>
    <row r="271" spans="2:51" s="12" customFormat="1" ht="11.25">
      <c r="B271" s="147"/>
      <c r="D271" s="148" t="s">
        <v>146</v>
      </c>
      <c r="F271" s="150" t="s">
        <v>324</v>
      </c>
      <c r="H271" s="151">
        <v>162.18</v>
      </c>
      <c r="I271" s="152"/>
      <c r="L271" s="147"/>
      <c r="M271" s="153"/>
      <c r="T271" s="154"/>
      <c r="AT271" s="149" t="s">
        <v>146</v>
      </c>
      <c r="AU271" s="149" t="s">
        <v>82</v>
      </c>
      <c r="AV271" s="12" t="s">
        <v>82</v>
      </c>
      <c r="AW271" s="12" t="s">
        <v>3</v>
      </c>
      <c r="AX271" s="12" t="s">
        <v>80</v>
      </c>
      <c r="AY271" s="149" t="s">
        <v>134</v>
      </c>
    </row>
    <row r="272" spans="2:65" s="1" customFormat="1" ht="37.9" customHeight="1">
      <c r="B272" s="132"/>
      <c r="C272" s="133" t="s">
        <v>325</v>
      </c>
      <c r="D272" s="133" t="s">
        <v>137</v>
      </c>
      <c r="E272" s="134" t="s">
        <v>326</v>
      </c>
      <c r="F272" s="135" t="s">
        <v>327</v>
      </c>
      <c r="G272" s="136" t="s">
        <v>314</v>
      </c>
      <c r="H272" s="137">
        <v>1.489</v>
      </c>
      <c r="I272" s="138"/>
      <c r="J272" s="139">
        <f>ROUND(I272*H272,2)</f>
        <v>0</v>
      </c>
      <c r="K272" s="140"/>
      <c r="L272" s="31"/>
      <c r="M272" s="141" t="s">
        <v>1</v>
      </c>
      <c r="N272" s="142" t="s">
        <v>38</v>
      </c>
      <c r="P272" s="143">
        <f>O272*H272</f>
        <v>0</v>
      </c>
      <c r="Q272" s="143">
        <v>0</v>
      </c>
      <c r="R272" s="143">
        <f>Q272*H272</f>
        <v>0</v>
      </c>
      <c r="S272" s="143">
        <v>0</v>
      </c>
      <c r="T272" s="144">
        <f>S272*H272</f>
        <v>0</v>
      </c>
      <c r="AR272" s="145" t="s">
        <v>141</v>
      </c>
      <c r="AT272" s="145" t="s">
        <v>137</v>
      </c>
      <c r="AU272" s="145" t="s">
        <v>82</v>
      </c>
      <c r="AY272" s="16" t="s">
        <v>134</v>
      </c>
      <c r="BE272" s="146">
        <f>IF(N272="základní",J272,0)</f>
        <v>0</v>
      </c>
      <c r="BF272" s="146">
        <f>IF(N272="snížená",J272,0)</f>
        <v>0</v>
      </c>
      <c r="BG272" s="146">
        <f>IF(N272="zákl. přenesená",J272,0)</f>
        <v>0</v>
      </c>
      <c r="BH272" s="146">
        <f>IF(N272="sníž. přenesená",J272,0)</f>
        <v>0</v>
      </c>
      <c r="BI272" s="146">
        <f>IF(N272="nulová",J272,0)</f>
        <v>0</v>
      </c>
      <c r="BJ272" s="16" t="s">
        <v>80</v>
      </c>
      <c r="BK272" s="146">
        <f>ROUND(I272*H272,2)</f>
        <v>0</v>
      </c>
      <c r="BL272" s="16" t="s">
        <v>141</v>
      </c>
      <c r="BM272" s="145" t="s">
        <v>328</v>
      </c>
    </row>
    <row r="273" spans="2:51" s="12" customFormat="1" ht="11.25">
      <c r="B273" s="147"/>
      <c r="D273" s="148" t="s">
        <v>146</v>
      </c>
      <c r="E273" s="149" t="s">
        <v>1</v>
      </c>
      <c r="F273" s="150" t="s">
        <v>329</v>
      </c>
      <c r="H273" s="151">
        <v>1.489</v>
      </c>
      <c r="I273" s="152"/>
      <c r="L273" s="147"/>
      <c r="M273" s="153"/>
      <c r="T273" s="154"/>
      <c r="AT273" s="149" t="s">
        <v>146</v>
      </c>
      <c r="AU273" s="149" t="s">
        <v>82</v>
      </c>
      <c r="AV273" s="12" t="s">
        <v>82</v>
      </c>
      <c r="AW273" s="12" t="s">
        <v>30</v>
      </c>
      <c r="AX273" s="12" t="s">
        <v>73</v>
      </c>
      <c r="AY273" s="149" t="s">
        <v>134</v>
      </c>
    </row>
    <row r="274" spans="2:51" s="13" customFormat="1" ht="11.25">
      <c r="B274" s="155"/>
      <c r="D274" s="148" t="s">
        <v>146</v>
      </c>
      <c r="E274" s="156" t="s">
        <v>1</v>
      </c>
      <c r="F274" s="157" t="s">
        <v>148</v>
      </c>
      <c r="H274" s="158">
        <v>1.489</v>
      </c>
      <c r="I274" s="159"/>
      <c r="L274" s="155"/>
      <c r="M274" s="160"/>
      <c r="T274" s="161"/>
      <c r="AT274" s="156" t="s">
        <v>146</v>
      </c>
      <c r="AU274" s="156" t="s">
        <v>82</v>
      </c>
      <c r="AV274" s="13" t="s">
        <v>141</v>
      </c>
      <c r="AW274" s="13" t="s">
        <v>30</v>
      </c>
      <c r="AX274" s="13" t="s">
        <v>80</v>
      </c>
      <c r="AY274" s="156" t="s">
        <v>134</v>
      </c>
    </row>
    <row r="275" spans="2:65" s="1" customFormat="1" ht="33" customHeight="1">
      <c r="B275" s="132"/>
      <c r="C275" s="133" t="s">
        <v>330</v>
      </c>
      <c r="D275" s="133" t="s">
        <v>137</v>
      </c>
      <c r="E275" s="134" t="s">
        <v>331</v>
      </c>
      <c r="F275" s="135" t="s">
        <v>332</v>
      </c>
      <c r="G275" s="136" t="s">
        <v>314</v>
      </c>
      <c r="H275" s="137">
        <v>10.607</v>
      </c>
      <c r="I275" s="138"/>
      <c r="J275" s="139">
        <f>ROUND(I275*H275,2)</f>
        <v>0</v>
      </c>
      <c r="K275" s="140"/>
      <c r="L275" s="31"/>
      <c r="M275" s="141" t="s">
        <v>1</v>
      </c>
      <c r="N275" s="142" t="s">
        <v>38</v>
      </c>
      <c r="P275" s="143">
        <f>O275*H275</f>
        <v>0</v>
      </c>
      <c r="Q275" s="143">
        <v>0</v>
      </c>
      <c r="R275" s="143">
        <f>Q275*H275</f>
        <v>0</v>
      </c>
      <c r="S275" s="143">
        <v>0</v>
      </c>
      <c r="T275" s="144">
        <f>S275*H275</f>
        <v>0</v>
      </c>
      <c r="AR275" s="145" t="s">
        <v>141</v>
      </c>
      <c r="AT275" s="145" t="s">
        <v>137</v>
      </c>
      <c r="AU275" s="145" t="s">
        <v>82</v>
      </c>
      <c r="AY275" s="16" t="s">
        <v>134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6" t="s">
        <v>80</v>
      </c>
      <c r="BK275" s="146">
        <f>ROUND(I275*H275,2)</f>
        <v>0</v>
      </c>
      <c r="BL275" s="16" t="s">
        <v>141</v>
      </c>
      <c r="BM275" s="145" t="s">
        <v>333</v>
      </c>
    </row>
    <row r="276" spans="2:51" s="12" customFormat="1" ht="11.25">
      <c r="B276" s="147"/>
      <c r="D276" s="148" t="s">
        <v>146</v>
      </c>
      <c r="E276" s="149" t="s">
        <v>1</v>
      </c>
      <c r="F276" s="150" t="s">
        <v>334</v>
      </c>
      <c r="H276" s="151">
        <v>10.607</v>
      </c>
      <c r="I276" s="152"/>
      <c r="L276" s="147"/>
      <c r="M276" s="153"/>
      <c r="T276" s="154"/>
      <c r="AT276" s="149" t="s">
        <v>146</v>
      </c>
      <c r="AU276" s="149" t="s">
        <v>82</v>
      </c>
      <c r="AV276" s="12" t="s">
        <v>82</v>
      </c>
      <c r="AW276" s="12" t="s">
        <v>30</v>
      </c>
      <c r="AX276" s="12" t="s">
        <v>73</v>
      </c>
      <c r="AY276" s="149" t="s">
        <v>134</v>
      </c>
    </row>
    <row r="277" spans="2:51" s="13" customFormat="1" ht="11.25">
      <c r="B277" s="155"/>
      <c r="D277" s="148" t="s">
        <v>146</v>
      </c>
      <c r="E277" s="156" t="s">
        <v>1</v>
      </c>
      <c r="F277" s="157" t="s">
        <v>148</v>
      </c>
      <c r="H277" s="158">
        <v>10.607</v>
      </c>
      <c r="I277" s="159"/>
      <c r="L277" s="155"/>
      <c r="M277" s="160"/>
      <c r="T277" s="161"/>
      <c r="AT277" s="156" t="s">
        <v>146</v>
      </c>
      <c r="AU277" s="156" t="s">
        <v>82</v>
      </c>
      <c r="AV277" s="13" t="s">
        <v>141</v>
      </c>
      <c r="AW277" s="13" t="s">
        <v>30</v>
      </c>
      <c r="AX277" s="13" t="s">
        <v>80</v>
      </c>
      <c r="AY277" s="156" t="s">
        <v>134</v>
      </c>
    </row>
    <row r="278" spans="2:65" s="1" customFormat="1" ht="44.25" customHeight="1">
      <c r="B278" s="132"/>
      <c r="C278" s="133" t="s">
        <v>335</v>
      </c>
      <c r="D278" s="133" t="s">
        <v>137</v>
      </c>
      <c r="E278" s="134" t="s">
        <v>336</v>
      </c>
      <c r="F278" s="135" t="s">
        <v>337</v>
      </c>
      <c r="G278" s="136" t="s">
        <v>314</v>
      </c>
      <c r="H278" s="137">
        <v>3.955</v>
      </c>
      <c r="I278" s="138"/>
      <c r="J278" s="139">
        <f>ROUND(I278*H278,2)</f>
        <v>0</v>
      </c>
      <c r="K278" s="140"/>
      <c r="L278" s="31"/>
      <c r="M278" s="141" t="s">
        <v>1</v>
      </c>
      <c r="N278" s="142" t="s">
        <v>38</v>
      </c>
      <c r="P278" s="143">
        <f>O278*H278</f>
        <v>0</v>
      </c>
      <c r="Q278" s="143">
        <v>0</v>
      </c>
      <c r="R278" s="143">
        <f>Q278*H278</f>
        <v>0</v>
      </c>
      <c r="S278" s="143">
        <v>0</v>
      </c>
      <c r="T278" s="144">
        <f>S278*H278</f>
        <v>0</v>
      </c>
      <c r="AR278" s="145" t="s">
        <v>141</v>
      </c>
      <c r="AT278" s="145" t="s">
        <v>137</v>
      </c>
      <c r="AU278" s="145" t="s">
        <v>82</v>
      </c>
      <c r="AY278" s="16" t="s">
        <v>134</v>
      </c>
      <c r="BE278" s="146">
        <f>IF(N278="základní",J278,0)</f>
        <v>0</v>
      </c>
      <c r="BF278" s="146">
        <f>IF(N278="snížená",J278,0)</f>
        <v>0</v>
      </c>
      <c r="BG278" s="146">
        <f>IF(N278="zákl. přenesená",J278,0)</f>
        <v>0</v>
      </c>
      <c r="BH278" s="146">
        <f>IF(N278="sníž. přenesená",J278,0)</f>
        <v>0</v>
      </c>
      <c r="BI278" s="146">
        <f>IF(N278="nulová",J278,0)</f>
        <v>0</v>
      </c>
      <c r="BJ278" s="16" t="s">
        <v>80</v>
      </c>
      <c r="BK278" s="146">
        <f>ROUND(I278*H278,2)</f>
        <v>0</v>
      </c>
      <c r="BL278" s="16" t="s">
        <v>141</v>
      </c>
      <c r="BM278" s="145" t="s">
        <v>338</v>
      </c>
    </row>
    <row r="279" spans="2:51" s="12" customFormat="1" ht="11.25">
      <c r="B279" s="147"/>
      <c r="D279" s="148" t="s">
        <v>146</v>
      </c>
      <c r="E279" s="149" t="s">
        <v>1</v>
      </c>
      <c r="F279" s="150" t="s">
        <v>339</v>
      </c>
      <c r="H279" s="151">
        <v>3.955</v>
      </c>
      <c r="I279" s="152"/>
      <c r="L279" s="147"/>
      <c r="M279" s="153"/>
      <c r="T279" s="154"/>
      <c r="AT279" s="149" t="s">
        <v>146</v>
      </c>
      <c r="AU279" s="149" t="s">
        <v>82</v>
      </c>
      <c r="AV279" s="12" t="s">
        <v>82</v>
      </c>
      <c r="AW279" s="12" t="s">
        <v>30</v>
      </c>
      <c r="AX279" s="12" t="s">
        <v>73</v>
      </c>
      <c r="AY279" s="149" t="s">
        <v>134</v>
      </c>
    </row>
    <row r="280" spans="2:51" s="13" customFormat="1" ht="11.25">
      <c r="B280" s="155"/>
      <c r="D280" s="148" t="s">
        <v>146</v>
      </c>
      <c r="E280" s="156" t="s">
        <v>1</v>
      </c>
      <c r="F280" s="157" t="s">
        <v>148</v>
      </c>
      <c r="H280" s="158">
        <v>3.955</v>
      </c>
      <c r="I280" s="159"/>
      <c r="L280" s="155"/>
      <c r="M280" s="160"/>
      <c r="T280" s="161"/>
      <c r="AT280" s="156" t="s">
        <v>146</v>
      </c>
      <c r="AU280" s="156" t="s">
        <v>82</v>
      </c>
      <c r="AV280" s="13" t="s">
        <v>141</v>
      </c>
      <c r="AW280" s="13" t="s">
        <v>30</v>
      </c>
      <c r="AX280" s="13" t="s">
        <v>80</v>
      </c>
      <c r="AY280" s="156" t="s">
        <v>134</v>
      </c>
    </row>
    <row r="281" spans="2:65" s="1" customFormat="1" ht="44.25" customHeight="1">
      <c r="B281" s="132"/>
      <c r="C281" s="133" t="s">
        <v>340</v>
      </c>
      <c r="D281" s="133" t="s">
        <v>137</v>
      </c>
      <c r="E281" s="134" t="s">
        <v>341</v>
      </c>
      <c r="F281" s="135" t="s">
        <v>342</v>
      </c>
      <c r="G281" s="136" t="s">
        <v>314</v>
      </c>
      <c r="H281" s="137">
        <v>1.961</v>
      </c>
      <c r="I281" s="138"/>
      <c r="J281" s="139">
        <f>ROUND(I281*H281,2)</f>
        <v>0</v>
      </c>
      <c r="K281" s="140"/>
      <c r="L281" s="31"/>
      <c r="M281" s="141" t="s">
        <v>1</v>
      </c>
      <c r="N281" s="142" t="s">
        <v>38</v>
      </c>
      <c r="P281" s="143">
        <f>O281*H281</f>
        <v>0</v>
      </c>
      <c r="Q281" s="143">
        <v>0</v>
      </c>
      <c r="R281" s="143">
        <f>Q281*H281</f>
        <v>0</v>
      </c>
      <c r="S281" s="143">
        <v>0</v>
      </c>
      <c r="T281" s="144">
        <f>S281*H281</f>
        <v>0</v>
      </c>
      <c r="AR281" s="145" t="s">
        <v>141</v>
      </c>
      <c r="AT281" s="145" t="s">
        <v>137</v>
      </c>
      <c r="AU281" s="145" t="s">
        <v>82</v>
      </c>
      <c r="AY281" s="16" t="s">
        <v>134</v>
      </c>
      <c r="BE281" s="146">
        <f>IF(N281="základní",J281,0)</f>
        <v>0</v>
      </c>
      <c r="BF281" s="146">
        <f>IF(N281="snížená",J281,0)</f>
        <v>0</v>
      </c>
      <c r="BG281" s="146">
        <f>IF(N281="zákl. přenesená",J281,0)</f>
        <v>0</v>
      </c>
      <c r="BH281" s="146">
        <f>IF(N281="sníž. přenesená",J281,0)</f>
        <v>0</v>
      </c>
      <c r="BI281" s="146">
        <f>IF(N281="nulová",J281,0)</f>
        <v>0</v>
      </c>
      <c r="BJ281" s="16" t="s">
        <v>80</v>
      </c>
      <c r="BK281" s="146">
        <f>ROUND(I281*H281,2)</f>
        <v>0</v>
      </c>
      <c r="BL281" s="16" t="s">
        <v>141</v>
      </c>
      <c r="BM281" s="145" t="s">
        <v>343</v>
      </c>
    </row>
    <row r="282" spans="2:51" s="12" customFormat="1" ht="11.25">
      <c r="B282" s="147"/>
      <c r="D282" s="148" t="s">
        <v>146</v>
      </c>
      <c r="E282" s="149" t="s">
        <v>1</v>
      </c>
      <c r="F282" s="150" t="s">
        <v>344</v>
      </c>
      <c r="H282" s="151">
        <v>1.961</v>
      </c>
      <c r="I282" s="152"/>
      <c r="L282" s="147"/>
      <c r="M282" s="153"/>
      <c r="T282" s="154"/>
      <c r="AT282" s="149" t="s">
        <v>146</v>
      </c>
      <c r="AU282" s="149" t="s">
        <v>82</v>
      </c>
      <c r="AV282" s="12" t="s">
        <v>82</v>
      </c>
      <c r="AW282" s="12" t="s">
        <v>30</v>
      </c>
      <c r="AX282" s="12" t="s">
        <v>73</v>
      </c>
      <c r="AY282" s="149" t="s">
        <v>134</v>
      </c>
    </row>
    <row r="283" spans="2:51" s="13" customFormat="1" ht="11.25">
      <c r="B283" s="155"/>
      <c r="D283" s="148" t="s">
        <v>146</v>
      </c>
      <c r="E283" s="156" t="s">
        <v>1</v>
      </c>
      <c r="F283" s="157" t="s">
        <v>148</v>
      </c>
      <c r="H283" s="158">
        <v>1.961</v>
      </c>
      <c r="I283" s="159"/>
      <c r="L283" s="155"/>
      <c r="M283" s="160"/>
      <c r="T283" s="161"/>
      <c r="AT283" s="156" t="s">
        <v>146</v>
      </c>
      <c r="AU283" s="156" t="s">
        <v>82</v>
      </c>
      <c r="AV283" s="13" t="s">
        <v>141</v>
      </c>
      <c r="AW283" s="13" t="s">
        <v>30</v>
      </c>
      <c r="AX283" s="13" t="s">
        <v>80</v>
      </c>
      <c r="AY283" s="156" t="s">
        <v>134</v>
      </c>
    </row>
    <row r="284" spans="2:63" s="11" customFormat="1" ht="22.9" customHeight="1">
      <c r="B284" s="120"/>
      <c r="D284" s="121" t="s">
        <v>72</v>
      </c>
      <c r="E284" s="130" t="s">
        <v>345</v>
      </c>
      <c r="F284" s="130" t="s">
        <v>346</v>
      </c>
      <c r="I284" s="123"/>
      <c r="J284" s="131">
        <f>BK284</f>
        <v>0</v>
      </c>
      <c r="L284" s="120"/>
      <c r="M284" s="125"/>
      <c r="P284" s="126">
        <f>SUM(P285:P286)</f>
        <v>0</v>
      </c>
      <c r="R284" s="126">
        <f>SUM(R285:R286)</f>
        <v>0</v>
      </c>
      <c r="T284" s="127">
        <f>SUM(T285:T286)</f>
        <v>0</v>
      </c>
      <c r="AR284" s="121" t="s">
        <v>80</v>
      </c>
      <c r="AT284" s="128" t="s">
        <v>72</v>
      </c>
      <c r="AU284" s="128" t="s">
        <v>80</v>
      </c>
      <c r="AY284" s="121" t="s">
        <v>134</v>
      </c>
      <c r="BK284" s="129">
        <f>SUM(BK285:BK286)</f>
        <v>0</v>
      </c>
    </row>
    <row r="285" spans="2:65" s="1" customFormat="1" ht="16.5" customHeight="1">
      <c r="B285" s="132"/>
      <c r="C285" s="133" t="s">
        <v>347</v>
      </c>
      <c r="D285" s="133" t="s">
        <v>137</v>
      </c>
      <c r="E285" s="134" t="s">
        <v>348</v>
      </c>
      <c r="F285" s="135" t="s">
        <v>349</v>
      </c>
      <c r="G285" s="136" t="s">
        <v>314</v>
      </c>
      <c r="H285" s="137">
        <v>11.559</v>
      </c>
      <c r="I285" s="138"/>
      <c r="J285" s="139">
        <f>ROUND(I285*H285,2)</f>
        <v>0</v>
      </c>
      <c r="K285" s="140"/>
      <c r="L285" s="31"/>
      <c r="M285" s="141" t="s">
        <v>1</v>
      </c>
      <c r="N285" s="142" t="s">
        <v>38</v>
      </c>
      <c r="P285" s="143">
        <f>O285*H285</f>
        <v>0</v>
      </c>
      <c r="Q285" s="143">
        <v>0</v>
      </c>
      <c r="R285" s="143">
        <f>Q285*H285</f>
        <v>0</v>
      </c>
      <c r="S285" s="143">
        <v>0</v>
      </c>
      <c r="T285" s="144">
        <f>S285*H285</f>
        <v>0</v>
      </c>
      <c r="AR285" s="145" t="s">
        <v>141</v>
      </c>
      <c r="AT285" s="145" t="s">
        <v>137</v>
      </c>
      <c r="AU285" s="145" t="s">
        <v>82</v>
      </c>
      <c r="AY285" s="16" t="s">
        <v>134</v>
      </c>
      <c r="BE285" s="146">
        <f>IF(N285="základní",J285,0)</f>
        <v>0</v>
      </c>
      <c r="BF285" s="146">
        <f>IF(N285="snížená",J285,0)</f>
        <v>0</v>
      </c>
      <c r="BG285" s="146">
        <f>IF(N285="zákl. přenesená",J285,0)</f>
        <v>0</v>
      </c>
      <c r="BH285" s="146">
        <f>IF(N285="sníž. přenesená",J285,0)</f>
        <v>0</v>
      </c>
      <c r="BI285" s="146">
        <f>IF(N285="nulová",J285,0)</f>
        <v>0</v>
      </c>
      <c r="BJ285" s="16" t="s">
        <v>80</v>
      </c>
      <c r="BK285" s="146">
        <f>ROUND(I285*H285,2)</f>
        <v>0</v>
      </c>
      <c r="BL285" s="16" t="s">
        <v>141</v>
      </c>
      <c r="BM285" s="145" t="s">
        <v>350</v>
      </c>
    </row>
    <row r="286" spans="2:65" s="1" customFormat="1" ht="24.2" customHeight="1">
      <c r="B286" s="132"/>
      <c r="C286" s="133" t="s">
        <v>351</v>
      </c>
      <c r="D286" s="133" t="s">
        <v>137</v>
      </c>
      <c r="E286" s="134" t="s">
        <v>352</v>
      </c>
      <c r="F286" s="135" t="s">
        <v>353</v>
      </c>
      <c r="G286" s="136" t="s">
        <v>314</v>
      </c>
      <c r="H286" s="137">
        <v>11.559</v>
      </c>
      <c r="I286" s="138"/>
      <c r="J286" s="139">
        <f>ROUND(I286*H286,2)</f>
        <v>0</v>
      </c>
      <c r="K286" s="140"/>
      <c r="L286" s="31"/>
      <c r="M286" s="141" t="s">
        <v>1</v>
      </c>
      <c r="N286" s="142" t="s">
        <v>38</v>
      </c>
      <c r="P286" s="143">
        <f>O286*H286</f>
        <v>0</v>
      </c>
      <c r="Q286" s="143">
        <v>0</v>
      </c>
      <c r="R286" s="143">
        <f>Q286*H286</f>
        <v>0</v>
      </c>
      <c r="S286" s="143">
        <v>0</v>
      </c>
      <c r="T286" s="144">
        <f>S286*H286</f>
        <v>0</v>
      </c>
      <c r="AR286" s="145" t="s">
        <v>141</v>
      </c>
      <c r="AT286" s="145" t="s">
        <v>137</v>
      </c>
      <c r="AU286" s="145" t="s">
        <v>82</v>
      </c>
      <c r="AY286" s="16" t="s">
        <v>134</v>
      </c>
      <c r="BE286" s="146">
        <f>IF(N286="základní",J286,0)</f>
        <v>0</v>
      </c>
      <c r="BF286" s="146">
        <f>IF(N286="snížená",J286,0)</f>
        <v>0</v>
      </c>
      <c r="BG286" s="146">
        <f>IF(N286="zákl. přenesená",J286,0)</f>
        <v>0</v>
      </c>
      <c r="BH286" s="146">
        <f>IF(N286="sníž. přenesená",J286,0)</f>
        <v>0</v>
      </c>
      <c r="BI286" s="146">
        <f>IF(N286="nulová",J286,0)</f>
        <v>0</v>
      </c>
      <c r="BJ286" s="16" t="s">
        <v>80</v>
      </c>
      <c r="BK286" s="146">
        <f>ROUND(I286*H286,2)</f>
        <v>0</v>
      </c>
      <c r="BL286" s="16" t="s">
        <v>141</v>
      </c>
      <c r="BM286" s="145" t="s">
        <v>354</v>
      </c>
    </row>
    <row r="287" spans="2:63" s="11" customFormat="1" ht="25.9" customHeight="1">
      <c r="B287" s="120"/>
      <c r="D287" s="121" t="s">
        <v>72</v>
      </c>
      <c r="E287" s="122" t="s">
        <v>355</v>
      </c>
      <c r="F287" s="122" t="s">
        <v>356</v>
      </c>
      <c r="I287" s="123"/>
      <c r="J287" s="124">
        <f>BK287</f>
        <v>0</v>
      </c>
      <c r="L287" s="120"/>
      <c r="M287" s="125"/>
      <c r="P287" s="126">
        <f>P288+P296+P309+P330+P343+P372+P431+P458+P466</f>
        <v>0</v>
      </c>
      <c r="R287" s="126">
        <f>R288+R296+R309+R330+R343+R372+R431+R458+R466</f>
        <v>2.7268532799999994</v>
      </c>
      <c r="T287" s="127">
        <f>T288+T296+T309+T330+T343+T372+T431+T458+T466</f>
        <v>2.41797803</v>
      </c>
      <c r="AR287" s="121" t="s">
        <v>82</v>
      </c>
      <c r="AT287" s="128" t="s">
        <v>72</v>
      </c>
      <c r="AU287" s="128" t="s">
        <v>73</v>
      </c>
      <c r="AY287" s="121" t="s">
        <v>134</v>
      </c>
      <c r="BK287" s="129">
        <f>BK288+BK296+BK309+BK330+BK343+BK372+BK431+BK458+BK466</f>
        <v>0</v>
      </c>
    </row>
    <row r="288" spans="2:63" s="11" customFormat="1" ht="22.9" customHeight="1">
      <c r="B288" s="120"/>
      <c r="D288" s="121" t="s">
        <v>72</v>
      </c>
      <c r="E288" s="130" t="s">
        <v>357</v>
      </c>
      <c r="F288" s="130" t="s">
        <v>358</v>
      </c>
      <c r="I288" s="123"/>
      <c r="J288" s="131">
        <f>BK288</f>
        <v>0</v>
      </c>
      <c r="L288" s="120"/>
      <c r="M288" s="125"/>
      <c r="P288" s="126">
        <f>SUM(P289:P295)</f>
        <v>0</v>
      </c>
      <c r="R288" s="126">
        <f>SUM(R289:R295)</f>
        <v>0.0045</v>
      </c>
      <c r="T288" s="127">
        <f>SUM(T289:T295)</f>
        <v>0</v>
      </c>
      <c r="AR288" s="121" t="s">
        <v>82</v>
      </c>
      <c r="AT288" s="128" t="s">
        <v>72</v>
      </c>
      <c r="AU288" s="128" t="s">
        <v>80</v>
      </c>
      <c r="AY288" s="121" t="s">
        <v>134</v>
      </c>
      <c r="BK288" s="129">
        <f>SUM(BK289:BK295)</f>
        <v>0</v>
      </c>
    </row>
    <row r="289" spans="2:65" s="1" customFormat="1" ht="21.75" customHeight="1">
      <c r="B289" s="132"/>
      <c r="C289" s="133" t="s">
        <v>359</v>
      </c>
      <c r="D289" s="133" t="s">
        <v>137</v>
      </c>
      <c r="E289" s="134" t="s">
        <v>360</v>
      </c>
      <c r="F289" s="135" t="s">
        <v>361</v>
      </c>
      <c r="G289" s="136" t="s">
        <v>280</v>
      </c>
      <c r="H289" s="137">
        <v>3</v>
      </c>
      <c r="I289" s="138"/>
      <c r="J289" s="139">
        <f>ROUND(I289*H289,2)</f>
        <v>0</v>
      </c>
      <c r="K289" s="140"/>
      <c r="L289" s="31"/>
      <c r="M289" s="141" t="s">
        <v>1</v>
      </c>
      <c r="N289" s="142" t="s">
        <v>38</v>
      </c>
      <c r="P289" s="143">
        <f>O289*H289</f>
        <v>0</v>
      </c>
      <c r="Q289" s="143">
        <v>2E-05</v>
      </c>
      <c r="R289" s="143">
        <f>Q289*H289</f>
        <v>6.000000000000001E-05</v>
      </c>
      <c r="S289" s="143">
        <v>0</v>
      </c>
      <c r="T289" s="144">
        <f>S289*H289</f>
        <v>0</v>
      </c>
      <c r="AR289" s="145" t="s">
        <v>224</v>
      </c>
      <c r="AT289" s="145" t="s">
        <v>137</v>
      </c>
      <c r="AU289" s="145" t="s">
        <v>82</v>
      </c>
      <c r="AY289" s="16" t="s">
        <v>134</v>
      </c>
      <c r="BE289" s="146">
        <f>IF(N289="základní",J289,0)</f>
        <v>0</v>
      </c>
      <c r="BF289" s="146">
        <f>IF(N289="snížená",J289,0)</f>
        <v>0</v>
      </c>
      <c r="BG289" s="146">
        <f>IF(N289="zákl. přenesená",J289,0)</f>
        <v>0</v>
      </c>
      <c r="BH289" s="146">
        <f>IF(N289="sníž. přenesená",J289,0)</f>
        <v>0</v>
      </c>
      <c r="BI289" s="146">
        <f>IF(N289="nulová",J289,0)</f>
        <v>0</v>
      </c>
      <c r="BJ289" s="16" t="s">
        <v>80</v>
      </c>
      <c r="BK289" s="146">
        <f>ROUND(I289*H289,2)</f>
        <v>0</v>
      </c>
      <c r="BL289" s="16" t="s">
        <v>224</v>
      </c>
      <c r="BM289" s="145" t="s">
        <v>362</v>
      </c>
    </row>
    <row r="290" spans="2:51" s="12" customFormat="1" ht="11.25">
      <c r="B290" s="147"/>
      <c r="D290" s="148" t="s">
        <v>146</v>
      </c>
      <c r="E290" s="149" t="s">
        <v>1</v>
      </c>
      <c r="F290" s="150" t="s">
        <v>363</v>
      </c>
      <c r="H290" s="151">
        <v>3</v>
      </c>
      <c r="I290" s="152"/>
      <c r="L290" s="147"/>
      <c r="M290" s="153"/>
      <c r="T290" s="154"/>
      <c r="AT290" s="149" t="s">
        <v>146</v>
      </c>
      <c r="AU290" s="149" t="s">
        <v>82</v>
      </c>
      <c r="AV290" s="12" t="s">
        <v>82</v>
      </c>
      <c r="AW290" s="12" t="s">
        <v>30</v>
      </c>
      <c r="AX290" s="12" t="s">
        <v>73</v>
      </c>
      <c r="AY290" s="149" t="s">
        <v>134</v>
      </c>
    </row>
    <row r="291" spans="2:51" s="13" customFormat="1" ht="11.25">
      <c r="B291" s="155"/>
      <c r="D291" s="148" t="s">
        <v>146</v>
      </c>
      <c r="E291" s="156" t="s">
        <v>1</v>
      </c>
      <c r="F291" s="157" t="s">
        <v>148</v>
      </c>
      <c r="H291" s="158">
        <v>3</v>
      </c>
      <c r="I291" s="159"/>
      <c r="L291" s="155"/>
      <c r="M291" s="160"/>
      <c r="T291" s="161"/>
      <c r="AT291" s="156" t="s">
        <v>146</v>
      </c>
      <c r="AU291" s="156" t="s">
        <v>82</v>
      </c>
      <c r="AV291" s="13" t="s">
        <v>141</v>
      </c>
      <c r="AW291" s="13" t="s">
        <v>30</v>
      </c>
      <c r="AX291" s="13" t="s">
        <v>80</v>
      </c>
      <c r="AY291" s="156" t="s">
        <v>134</v>
      </c>
    </row>
    <row r="292" spans="2:65" s="1" customFormat="1" ht="16.5" customHeight="1">
      <c r="B292" s="132"/>
      <c r="C292" s="133" t="s">
        <v>364</v>
      </c>
      <c r="D292" s="133" t="s">
        <v>137</v>
      </c>
      <c r="E292" s="134" t="s">
        <v>365</v>
      </c>
      <c r="F292" s="135" t="s">
        <v>366</v>
      </c>
      <c r="G292" s="136" t="s">
        <v>280</v>
      </c>
      <c r="H292" s="137">
        <v>3</v>
      </c>
      <c r="I292" s="138"/>
      <c r="J292" s="139">
        <f>ROUND(I292*H292,2)</f>
        <v>0</v>
      </c>
      <c r="K292" s="140"/>
      <c r="L292" s="31"/>
      <c r="M292" s="141" t="s">
        <v>1</v>
      </c>
      <c r="N292" s="142" t="s">
        <v>38</v>
      </c>
      <c r="P292" s="143">
        <f>O292*H292</f>
        <v>0</v>
      </c>
      <c r="Q292" s="143">
        <v>0.00148</v>
      </c>
      <c r="R292" s="143">
        <f>Q292*H292</f>
        <v>0.0044399999999999995</v>
      </c>
      <c r="S292" s="143">
        <v>0</v>
      </c>
      <c r="T292" s="144">
        <f>S292*H292</f>
        <v>0</v>
      </c>
      <c r="AR292" s="145" t="s">
        <v>224</v>
      </c>
      <c r="AT292" s="145" t="s">
        <v>137</v>
      </c>
      <c r="AU292" s="145" t="s">
        <v>82</v>
      </c>
      <c r="AY292" s="16" t="s">
        <v>134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6" t="s">
        <v>80</v>
      </c>
      <c r="BK292" s="146">
        <f>ROUND(I292*H292,2)</f>
        <v>0</v>
      </c>
      <c r="BL292" s="16" t="s">
        <v>224</v>
      </c>
      <c r="BM292" s="145" t="s">
        <v>367</v>
      </c>
    </row>
    <row r="293" spans="2:51" s="12" customFormat="1" ht="11.25">
      <c r="B293" s="147"/>
      <c r="D293" s="148" t="s">
        <v>146</v>
      </c>
      <c r="E293" s="149" t="s">
        <v>1</v>
      </c>
      <c r="F293" s="150" t="s">
        <v>363</v>
      </c>
      <c r="H293" s="151">
        <v>3</v>
      </c>
      <c r="I293" s="152"/>
      <c r="L293" s="147"/>
      <c r="M293" s="153"/>
      <c r="T293" s="154"/>
      <c r="AT293" s="149" t="s">
        <v>146</v>
      </c>
      <c r="AU293" s="149" t="s">
        <v>82</v>
      </c>
      <c r="AV293" s="12" t="s">
        <v>82</v>
      </c>
      <c r="AW293" s="12" t="s">
        <v>30</v>
      </c>
      <c r="AX293" s="12" t="s">
        <v>73</v>
      </c>
      <c r="AY293" s="149" t="s">
        <v>134</v>
      </c>
    </row>
    <row r="294" spans="2:51" s="13" customFormat="1" ht="11.25">
      <c r="B294" s="155"/>
      <c r="D294" s="148" t="s">
        <v>146</v>
      </c>
      <c r="E294" s="156" t="s">
        <v>1</v>
      </c>
      <c r="F294" s="157" t="s">
        <v>148</v>
      </c>
      <c r="H294" s="158">
        <v>3</v>
      </c>
      <c r="I294" s="159"/>
      <c r="L294" s="155"/>
      <c r="M294" s="160"/>
      <c r="T294" s="161"/>
      <c r="AT294" s="156" t="s">
        <v>146</v>
      </c>
      <c r="AU294" s="156" t="s">
        <v>82</v>
      </c>
      <c r="AV294" s="13" t="s">
        <v>141</v>
      </c>
      <c r="AW294" s="13" t="s">
        <v>30</v>
      </c>
      <c r="AX294" s="13" t="s">
        <v>80</v>
      </c>
      <c r="AY294" s="156" t="s">
        <v>134</v>
      </c>
    </row>
    <row r="295" spans="2:65" s="1" customFormat="1" ht="21.75" customHeight="1">
      <c r="B295" s="132"/>
      <c r="C295" s="133" t="s">
        <v>368</v>
      </c>
      <c r="D295" s="133" t="s">
        <v>137</v>
      </c>
      <c r="E295" s="134" t="s">
        <v>369</v>
      </c>
      <c r="F295" s="135" t="s">
        <v>370</v>
      </c>
      <c r="G295" s="136" t="s">
        <v>280</v>
      </c>
      <c r="H295" s="137">
        <v>3</v>
      </c>
      <c r="I295" s="138"/>
      <c r="J295" s="139">
        <f>ROUND(I295*H295,2)</f>
        <v>0</v>
      </c>
      <c r="K295" s="140"/>
      <c r="L295" s="31"/>
      <c r="M295" s="141" t="s">
        <v>1</v>
      </c>
      <c r="N295" s="142" t="s">
        <v>38</v>
      </c>
      <c r="P295" s="143">
        <f>O295*H295</f>
        <v>0</v>
      </c>
      <c r="Q295" s="143">
        <v>0</v>
      </c>
      <c r="R295" s="143">
        <f>Q295*H295</f>
        <v>0</v>
      </c>
      <c r="S295" s="143">
        <v>0</v>
      </c>
      <c r="T295" s="144">
        <f>S295*H295</f>
        <v>0</v>
      </c>
      <c r="AR295" s="145" t="s">
        <v>224</v>
      </c>
      <c r="AT295" s="145" t="s">
        <v>137</v>
      </c>
      <c r="AU295" s="145" t="s">
        <v>82</v>
      </c>
      <c r="AY295" s="16" t="s">
        <v>134</v>
      </c>
      <c r="BE295" s="146">
        <f>IF(N295="základní",J295,0)</f>
        <v>0</v>
      </c>
      <c r="BF295" s="146">
        <f>IF(N295="snížená",J295,0)</f>
        <v>0</v>
      </c>
      <c r="BG295" s="146">
        <f>IF(N295="zákl. přenesená",J295,0)</f>
        <v>0</v>
      </c>
      <c r="BH295" s="146">
        <f>IF(N295="sníž. přenesená",J295,0)</f>
        <v>0</v>
      </c>
      <c r="BI295" s="146">
        <f>IF(N295="nulová",J295,0)</f>
        <v>0</v>
      </c>
      <c r="BJ295" s="16" t="s">
        <v>80</v>
      </c>
      <c r="BK295" s="146">
        <f>ROUND(I295*H295,2)</f>
        <v>0</v>
      </c>
      <c r="BL295" s="16" t="s">
        <v>224</v>
      </c>
      <c r="BM295" s="145" t="s">
        <v>371</v>
      </c>
    </row>
    <row r="296" spans="2:63" s="11" customFormat="1" ht="22.9" customHeight="1">
      <c r="B296" s="120"/>
      <c r="D296" s="121" t="s">
        <v>72</v>
      </c>
      <c r="E296" s="130" t="s">
        <v>372</v>
      </c>
      <c r="F296" s="130" t="s">
        <v>373</v>
      </c>
      <c r="I296" s="123"/>
      <c r="J296" s="131">
        <f>BK296</f>
        <v>0</v>
      </c>
      <c r="L296" s="120"/>
      <c r="M296" s="125"/>
      <c r="P296" s="126">
        <f>SUM(P297:P308)</f>
        <v>0</v>
      </c>
      <c r="R296" s="126">
        <f>SUM(R297:R308)</f>
        <v>0.0044208</v>
      </c>
      <c r="T296" s="127">
        <f>SUM(T297:T308)</f>
        <v>0.008568000000000001</v>
      </c>
      <c r="AR296" s="121" t="s">
        <v>82</v>
      </c>
      <c r="AT296" s="128" t="s">
        <v>72</v>
      </c>
      <c r="AU296" s="128" t="s">
        <v>80</v>
      </c>
      <c r="AY296" s="121" t="s">
        <v>134</v>
      </c>
      <c r="BK296" s="129">
        <f>SUM(BK297:BK308)</f>
        <v>0</v>
      </c>
    </row>
    <row r="297" spans="2:65" s="1" customFormat="1" ht="16.5" customHeight="1">
      <c r="B297" s="132"/>
      <c r="C297" s="133" t="s">
        <v>374</v>
      </c>
      <c r="D297" s="133" t="s">
        <v>137</v>
      </c>
      <c r="E297" s="134" t="s">
        <v>375</v>
      </c>
      <c r="F297" s="135" t="s">
        <v>376</v>
      </c>
      <c r="G297" s="136" t="s">
        <v>151</v>
      </c>
      <c r="H297" s="137">
        <v>0.36</v>
      </c>
      <c r="I297" s="138"/>
      <c r="J297" s="139">
        <f>ROUND(I297*H297,2)</f>
        <v>0</v>
      </c>
      <c r="K297" s="140"/>
      <c r="L297" s="31"/>
      <c r="M297" s="141" t="s">
        <v>1</v>
      </c>
      <c r="N297" s="142" t="s">
        <v>38</v>
      </c>
      <c r="P297" s="143">
        <f>O297*H297</f>
        <v>0</v>
      </c>
      <c r="Q297" s="143">
        <v>0</v>
      </c>
      <c r="R297" s="143">
        <f>Q297*H297</f>
        <v>0</v>
      </c>
      <c r="S297" s="143">
        <v>0.0238</v>
      </c>
      <c r="T297" s="144">
        <f>S297*H297</f>
        <v>0.008568000000000001</v>
      </c>
      <c r="AR297" s="145" t="s">
        <v>224</v>
      </c>
      <c r="AT297" s="145" t="s">
        <v>137</v>
      </c>
      <c r="AU297" s="145" t="s">
        <v>82</v>
      </c>
      <c r="AY297" s="16" t="s">
        <v>134</v>
      </c>
      <c r="BE297" s="146">
        <f>IF(N297="základní",J297,0)</f>
        <v>0</v>
      </c>
      <c r="BF297" s="146">
        <f>IF(N297="snížená",J297,0)</f>
        <v>0</v>
      </c>
      <c r="BG297" s="146">
        <f>IF(N297="zákl. přenesená",J297,0)</f>
        <v>0</v>
      </c>
      <c r="BH297" s="146">
        <f>IF(N297="sníž. přenesená",J297,0)</f>
        <v>0</v>
      </c>
      <c r="BI297" s="146">
        <f>IF(N297="nulová",J297,0)</f>
        <v>0</v>
      </c>
      <c r="BJ297" s="16" t="s">
        <v>80</v>
      </c>
      <c r="BK297" s="146">
        <f>ROUND(I297*H297,2)</f>
        <v>0</v>
      </c>
      <c r="BL297" s="16" t="s">
        <v>224</v>
      </c>
      <c r="BM297" s="145" t="s">
        <v>377</v>
      </c>
    </row>
    <row r="298" spans="2:51" s="12" customFormat="1" ht="11.25">
      <c r="B298" s="147"/>
      <c r="D298" s="148" t="s">
        <v>146</v>
      </c>
      <c r="E298" s="149" t="s">
        <v>1</v>
      </c>
      <c r="F298" s="150" t="s">
        <v>378</v>
      </c>
      <c r="H298" s="151">
        <v>0.36</v>
      </c>
      <c r="I298" s="152"/>
      <c r="L298" s="147"/>
      <c r="M298" s="153"/>
      <c r="T298" s="154"/>
      <c r="AT298" s="149" t="s">
        <v>146</v>
      </c>
      <c r="AU298" s="149" t="s">
        <v>82</v>
      </c>
      <c r="AV298" s="12" t="s">
        <v>82</v>
      </c>
      <c r="AW298" s="12" t="s">
        <v>30</v>
      </c>
      <c r="AX298" s="12" t="s">
        <v>73</v>
      </c>
      <c r="AY298" s="149" t="s">
        <v>134</v>
      </c>
    </row>
    <row r="299" spans="2:51" s="13" customFormat="1" ht="11.25">
      <c r="B299" s="155"/>
      <c r="D299" s="148" t="s">
        <v>146</v>
      </c>
      <c r="E299" s="156" t="s">
        <v>1</v>
      </c>
      <c r="F299" s="157" t="s">
        <v>148</v>
      </c>
      <c r="H299" s="158">
        <v>0.36</v>
      </c>
      <c r="I299" s="159"/>
      <c r="L299" s="155"/>
      <c r="M299" s="160"/>
      <c r="T299" s="161"/>
      <c r="AT299" s="156" t="s">
        <v>146</v>
      </c>
      <c r="AU299" s="156" t="s">
        <v>82</v>
      </c>
      <c r="AV299" s="13" t="s">
        <v>141</v>
      </c>
      <c r="AW299" s="13" t="s">
        <v>30</v>
      </c>
      <c r="AX299" s="13" t="s">
        <v>80</v>
      </c>
      <c r="AY299" s="156" t="s">
        <v>134</v>
      </c>
    </row>
    <row r="300" spans="2:65" s="1" customFormat="1" ht="16.5" customHeight="1">
      <c r="B300" s="132"/>
      <c r="C300" s="133" t="s">
        <v>379</v>
      </c>
      <c r="D300" s="133" t="s">
        <v>137</v>
      </c>
      <c r="E300" s="134" t="s">
        <v>380</v>
      </c>
      <c r="F300" s="135" t="s">
        <v>381</v>
      </c>
      <c r="G300" s="136" t="s">
        <v>151</v>
      </c>
      <c r="H300" s="137">
        <v>0.36</v>
      </c>
      <c r="I300" s="138"/>
      <c r="J300" s="139">
        <f>ROUND(I300*H300,2)</f>
        <v>0</v>
      </c>
      <c r="K300" s="140"/>
      <c r="L300" s="31"/>
      <c r="M300" s="141" t="s">
        <v>1</v>
      </c>
      <c r="N300" s="142" t="s">
        <v>38</v>
      </c>
      <c r="P300" s="143">
        <f>O300*H300</f>
        <v>0</v>
      </c>
      <c r="Q300" s="143">
        <v>0.01228</v>
      </c>
      <c r="R300" s="143">
        <f>Q300*H300</f>
        <v>0.0044208</v>
      </c>
      <c r="S300" s="143">
        <v>0</v>
      </c>
      <c r="T300" s="144">
        <f>S300*H300</f>
        <v>0</v>
      </c>
      <c r="AR300" s="145" t="s">
        <v>224</v>
      </c>
      <c r="AT300" s="145" t="s">
        <v>137</v>
      </c>
      <c r="AU300" s="145" t="s">
        <v>82</v>
      </c>
      <c r="AY300" s="16" t="s">
        <v>134</v>
      </c>
      <c r="BE300" s="146">
        <f>IF(N300="základní",J300,0)</f>
        <v>0</v>
      </c>
      <c r="BF300" s="146">
        <f>IF(N300="snížená",J300,0)</f>
        <v>0</v>
      </c>
      <c r="BG300" s="146">
        <f>IF(N300="zákl. přenesená",J300,0)</f>
        <v>0</v>
      </c>
      <c r="BH300" s="146">
        <f>IF(N300="sníž. přenesená",J300,0)</f>
        <v>0</v>
      </c>
      <c r="BI300" s="146">
        <f>IF(N300="nulová",J300,0)</f>
        <v>0</v>
      </c>
      <c r="BJ300" s="16" t="s">
        <v>80</v>
      </c>
      <c r="BK300" s="146">
        <f>ROUND(I300*H300,2)</f>
        <v>0</v>
      </c>
      <c r="BL300" s="16" t="s">
        <v>224</v>
      </c>
      <c r="BM300" s="145" t="s">
        <v>382</v>
      </c>
    </row>
    <row r="301" spans="2:51" s="12" customFormat="1" ht="11.25">
      <c r="B301" s="147"/>
      <c r="D301" s="148" t="s">
        <v>146</v>
      </c>
      <c r="E301" s="149" t="s">
        <v>1</v>
      </c>
      <c r="F301" s="150" t="s">
        <v>378</v>
      </c>
      <c r="H301" s="151">
        <v>0.36</v>
      </c>
      <c r="I301" s="152"/>
      <c r="L301" s="147"/>
      <c r="M301" s="153"/>
      <c r="T301" s="154"/>
      <c r="AT301" s="149" t="s">
        <v>146</v>
      </c>
      <c r="AU301" s="149" t="s">
        <v>82</v>
      </c>
      <c r="AV301" s="12" t="s">
        <v>82</v>
      </c>
      <c r="AW301" s="12" t="s">
        <v>30</v>
      </c>
      <c r="AX301" s="12" t="s">
        <v>73</v>
      </c>
      <c r="AY301" s="149" t="s">
        <v>134</v>
      </c>
    </row>
    <row r="302" spans="2:51" s="13" customFormat="1" ht="11.25">
      <c r="B302" s="155"/>
      <c r="D302" s="148" t="s">
        <v>146</v>
      </c>
      <c r="E302" s="156" t="s">
        <v>1</v>
      </c>
      <c r="F302" s="157" t="s">
        <v>148</v>
      </c>
      <c r="H302" s="158">
        <v>0.36</v>
      </c>
      <c r="I302" s="159"/>
      <c r="L302" s="155"/>
      <c r="M302" s="160"/>
      <c r="T302" s="161"/>
      <c r="AT302" s="156" t="s">
        <v>146</v>
      </c>
      <c r="AU302" s="156" t="s">
        <v>82</v>
      </c>
      <c r="AV302" s="13" t="s">
        <v>141</v>
      </c>
      <c r="AW302" s="13" t="s">
        <v>30</v>
      </c>
      <c r="AX302" s="13" t="s">
        <v>80</v>
      </c>
      <c r="AY302" s="156" t="s">
        <v>134</v>
      </c>
    </row>
    <row r="303" spans="2:65" s="1" customFormat="1" ht="16.5" customHeight="1">
      <c r="B303" s="132"/>
      <c r="C303" s="133" t="s">
        <v>383</v>
      </c>
      <c r="D303" s="133" t="s">
        <v>137</v>
      </c>
      <c r="E303" s="134" t="s">
        <v>384</v>
      </c>
      <c r="F303" s="135" t="s">
        <v>385</v>
      </c>
      <c r="G303" s="136" t="s">
        <v>151</v>
      </c>
      <c r="H303" s="137">
        <v>0.36</v>
      </c>
      <c r="I303" s="138"/>
      <c r="J303" s="139">
        <f>ROUND(I303*H303,2)</f>
        <v>0</v>
      </c>
      <c r="K303" s="140"/>
      <c r="L303" s="31"/>
      <c r="M303" s="141" t="s">
        <v>1</v>
      </c>
      <c r="N303" s="142" t="s">
        <v>38</v>
      </c>
      <c r="P303" s="143">
        <f>O303*H303</f>
        <v>0</v>
      </c>
      <c r="Q303" s="143">
        <v>0</v>
      </c>
      <c r="R303" s="143">
        <f>Q303*H303</f>
        <v>0</v>
      </c>
      <c r="S303" s="143">
        <v>0</v>
      </c>
      <c r="T303" s="144">
        <f>S303*H303</f>
        <v>0</v>
      </c>
      <c r="AR303" s="145" t="s">
        <v>224</v>
      </c>
      <c r="AT303" s="145" t="s">
        <v>137</v>
      </c>
      <c r="AU303" s="145" t="s">
        <v>82</v>
      </c>
      <c r="AY303" s="16" t="s">
        <v>134</v>
      </c>
      <c r="BE303" s="146">
        <f>IF(N303="základní",J303,0)</f>
        <v>0</v>
      </c>
      <c r="BF303" s="146">
        <f>IF(N303="snížená",J303,0)</f>
        <v>0</v>
      </c>
      <c r="BG303" s="146">
        <f>IF(N303="zákl. přenesená",J303,0)</f>
        <v>0</v>
      </c>
      <c r="BH303" s="146">
        <f>IF(N303="sníž. přenesená",J303,0)</f>
        <v>0</v>
      </c>
      <c r="BI303" s="146">
        <f>IF(N303="nulová",J303,0)</f>
        <v>0</v>
      </c>
      <c r="BJ303" s="16" t="s">
        <v>80</v>
      </c>
      <c r="BK303" s="146">
        <f>ROUND(I303*H303,2)</f>
        <v>0</v>
      </c>
      <c r="BL303" s="16" t="s">
        <v>224</v>
      </c>
      <c r="BM303" s="145" t="s">
        <v>386</v>
      </c>
    </row>
    <row r="304" spans="2:51" s="12" customFormat="1" ht="11.25">
      <c r="B304" s="147"/>
      <c r="D304" s="148" t="s">
        <v>146</v>
      </c>
      <c r="E304" s="149" t="s">
        <v>1</v>
      </c>
      <c r="F304" s="150" t="s">
        <v>378</v>
      </c>
      <c r="H304" s="151">
        <v>0.36</v>
      </c>
      <c r="I304" s="152"/>
      <c r="L304" s="147"/>
      <c r="M304" s="153"/>
      <c r="T304" s="154"/>
      <c r="AT304" s="149" t="s">
        <v>146</v>
      </c>
      <c r="AU304" s="149" t="s">
        <v>82</v>
      </c>
      <c r="AV304" s="12" t="s">
        <v>82</v>
      </c>
      <c r="AW304" s="12" t="s">
        <v>30</v>
      </c>
      <c r="AX304" s="12" t="s">
        <v>73</v>
      </c>
      <c r="AY304" s="149" t="s">
        <v>134</v>
      </c>
    </row>
    <row r="305" spans="2:51" s="13" customFormat="1" ht="11.25">
      <c r="B305" s="155"/>
      <c r="D305" s="148" t="s">
        <v>146</v>
      </c>
      <c r="E305" s="156" t="s">
        <v>1</v>
      </c>
      <c r="F305" s="157" t="s">
        <v>148</v>
      </c>
      <c r="H305" s="158">
        <v>0.36</v>
      </c>
      <c r="I305" s="159"/>
      <c r="L305" s="155"/>
      <c r="M305" s="160"/>
      <c r="T305" s="161"/>
      <c r="AT305" s="156" t="s">
        <v>146</v>
      </c>
      <c r="AU305" s="156" t="s">
        <v>82</v>
      </c>
      <c r="AV305" s="13" t="s">
        <v>141</v>
      </c>
      <c r="AW305" s="13" t="s">
        <v>30</v>
      </c>
      <c r="AX305" s="13" t="s">
        <v>80</v>
      </c>
      <c r="AY305" s="156" t="s">
        <v>134</v>
      </c>
    </row>
    <row r="306" spans="2:65" s="1" customFormat="1" ht="16.5" customHeight="1">
      <c r="B306" s="132"/>
      <c r="C306" s="133" t="s">
        <v>387</v>
      </c>
      <c r="D306" s="133" t="s">
        <v>137</v>
      </c>
      <c r="E306" s="134" t="s">
        <v>388</v>
      </c>
      <c r="F306" s="135" t="s">
        <v>389</v>
      </c>
      <c r="G306" s="136" t="s">
        <v>151</v>
      </c>
      <c r="H306" s="137">
        <v>0.36</v>
      </c>
      <c r="I306" s="138"/>
      <c r="J306" s="139">
        <f>ROUND(I306*H306,2)</f>
        <v>0</v>
      </c>
      <c r="K306" s="140"/>
      <c r="L306" s="31"/>
      <c r="M306" s="141" t="s">
        <v>1</v>
      </c>
      <c r="N306" s="142" t="s">
        <v>38</v>
      </c>
      <c r="P306" s="143">
        <f>O306*H306</f>
        <v>0</v>
      </c>
      <c r="Q306" s="143">
        <v>0</v>
      </c>
      <c r="R306" s="143">
        <f>Q306*H306</f>
        <v>0</v>
      </c>
      <c r="S306" s="143">
        <v>0</v>
      </c>
      <c r="T306" s="144">
        <f>S306*H306</f>
        <v>0</v>
      </c>
      <c r="AR306" s="145" t="s">
        <v>224</v>
      </c>
      <c r="AT306" s="145" t="s">
        <v>137</v>
      </c>
      <c r="AU306" s="145" t="s">
        <v>82</v>
      </c>
      <c r="AY306" s="16" t="s">
        <v>134</v>
      </c>
      <c r="BE306" s="146">
        <f>IF(N306="základní",J306,0)</f>
        <v>0</v>
      </c>
      <c r="BF306" s="146">
        <f>IF(N306="snížená",J306,0)</f>
        <v>0</v>
      </c>
      <c r="BG306" s="146">
        <f>IF(N306="zákl. přenesená",J306,0)</f>
        <v>0</v>
      </c>
      <c r="BH306" s="146">
        <f>IF(N306="sníž. přenesená",J306,0)</f>
        <v>0</v>
      </c>
      <c r="BI306" s="146">
        <f>IF(N306="nulová",J306,0)</f>
        <v>0</v>
      </c>
      <c r="BJ306" s="16" t="s">
        <v>80</v>
      </c>
      <c r="BK306" s="146">
        <f>ROUND(I306*H306,2)</f>
        <v>0</v>
      </c>
      <c r="BL306" s="16" t="s">
        <v>224</v>
      </c>
      <c r="BM306" s="145" t="s">
        <v>390</v>
      </c>
    </row>
    <row r="307" spans="2:51" s="12" customFormat="1" ht="11.25">
      <c r="B307" s="147"/>
      <c r="D307" s="148" t="s">
        <v>146</v>
      </c>
      <c r="E307" s="149" t="s">
        <v>1</v>
      </c>
      <c r="F307" s="150" t="s">
        <v>378</v>
      </c>
      <c r="H307" s="151">
        <v>0.36</v>
      </c>
      <c r="I307" s="152"/>
      <c r="L307" s="147"/>
      <c r="M307" s="153"/>
      <c r="T307" s="154"/>
      <c r="AT307" s="149" t="s">
        <v>146</v>
      </c>
      <c r="AU307" s="149" t="s">
        <v>82</v>
      </c>
      <c r="AV307" s="12" t="s">
        <v>82</v>
      </c>
      <c r="AW307" s="12" t="s">
        <v>30</v>
      </c>
      <c r="AX307" s="12" t="s">
        <v>73</v>
      </c>
      <c r="AY307" s="149" t="s">
        <v>134</v>
      </c>
    </row>
    <row r="308" spans="2:51" s="13" customFormat="1" ht="11.25">
      <c r="B308" s="155"/>
      <c r="D308" s="148" t="s">
        <v>146</v>
      </c>
      <c r="E308" s="156" t="s">
        <v>1</v>
      </c>
      <c r="F308" s="157" t="s">
        <v>148</v>
      </c>
      <c r="H308" s="158">
        <v>0.36</v>
      </c>
      <c r="I308" s="159"/>
      <c r="L308" s="155"/>
      <c r="M308" s="160"/>
      <c r="T308" s="161"/>
      <c r="AT308" s="156" t="s">
        <v>146</v>
      </c>
      <c r="AU308" s="156" t="s">
        <v>82</v>
      </c>
      <c r="AV308" s="13" t="s">
        <v>141</v>
      </c>
      <c r="AW308" s="13" t="s">
        <v>30</v>
      </c>
      <c r="AX308" s="13" t="s">
        <v>80</v>
      </c>
      <c r="AY308" s="156" t="s">
        <v>134</v>
      </c>
    </row>
    <row r="309" spans="2:63" s="11" customFormat="1" ht="22.9" customHeight="1">
      <c r="B309" s="120"/>
      <c r="D309" s="121" t="s">
        <v>72</v>
      </c>
      <c r="E309" s="130" t="s">
        <v>391</v>
      </c>
      <c r="F309" s="130" t="s">
        <v>392</v>
      </c>
      <c r="I309" s="123"/>
      <c r="J309" s="131">
        <f>BK309</f>
        <v>0</v>
      </c>
      <c r="L309" s="120"/>
      <c r="M309" s="125"/>
      <c r="P309" s="126">
        <f>SUM(P310:P329)</f>
        <v>0</v>
      </c>
      <c r="R309" s="126">
        <f>SUM(R310:R329)</f>
        <v>0.1115</v>
      </c>
      <c r="T309" s="127">
        <f>SUM(T310:T329)</f>
        <v>0.192</v>
      </c>
      <c r="AR309" s="121" t="s">
        <v>82</v>
      </c>
      <c r="AT309" s="128" t="s">
        <v>72</v>
      </c>
      <c r="AU309" s="128" t="s">
        <v>80</v>
      </c>
      <c r="AY309" s="121" t="s">
        <v>134</v>
      </c>
      <c r="BK309" s="129">
        <f>SUM(BK310:BK329)</f>
        <v>0</v>
      </c>
    </row>
    <row r="310" spans="2:65" s="1" customFormat="1" ht="24.2" customHeight="1">
      <c r="B310" s="132"/>
      <c r="C310" s="133" t="s">
        <v>393</v>
      </c>
      <c r="D310" s="133" t="s">
        <v>137</v>
      </c>
      <c r="E310" s="134" t="s">
        <v>394</v>
      </c>
      <c r="F310" s="135" t="s">
        <v>395</v>
      </c>
      <c r="G310" s="136" t="s">
        <v>140</v>
      </c>
      <c r="H310" s="137">
        <v>7</v>
      </c>
      <c r="I310" s="138"/>
      <c r="J310" s="139">
        <f>ROUND(I310*H310,2)</f>
        <v>0</v>
      </c>
      <c r="K310" s="140"/>
      <c r="L310" s="31"/>
      <c r="M310" s="141" t="s">
        <v>1</v>
      </c>
      <c r="N310" s="142" t="s">
        <v>38</v>
      </c>
      <c r="P310" s="143">
        <f>O310*H310</f>
        <v>0</v>
      </c>
      <c r="Q310" s="143">
        <v>0</v>
      </c>
      <c r="R310" s="143">
        <f>Q310*H310</f>
        <v>0</v>
      </c>
      <c r="S310" s="143">
        <v>0</v>
      </c>
      <c r="T310" s="144">
        <f>S310*H310</f>
        <v>0</v>
      </c>
      <c r="AR310" s="145" t="s">
        <v>224</v>
      </c>
      <c r="AT310" s="145" t="s">
        <v>137</v>
      </c>
      <c r="AU310" s="145" t="s">
        <v>82</v>
      </c>
      <c r="AY310" s="16" t="s">
        <v>134</v>
      </c>
      <c r="BE310" s="146">
        <f>IF(N310="základní",J310,0)</f>
        <v>0</v>
      </c>
      <c r="BF310" s="146">
        <f>IF(N310="snížená",J310,0)</f>
        <v>0</v>
      </c>
      <c r="BG310" s="146">
        <f>IF(N310="zákl. přenesená",J310,0)</f>
        <v>0</v>
      </c>
      <c r="BH310" s="146">
        <f>IF(N310="sníž. přenesená",J310,0)</f>
        <v>0</v>
      </c>
      <c r="BI310" s="146">
        <f>IF(N310="nulová",J310,0)</f>
        <v>0</v>
      </c>
      <c r="BJ310" s="16" t="s">
        <v>80</v>
      </c>
      <c r="BK310" s="146">
        <f>ROUND(I310*H310,2)</f>
        <v>0</v>
      </c>
      <c r="BL310" s="16" t="s">
        <v>224</v>
      </c>
      <c r="BM310" s="145" t="s">
        <v>396</v>
      </c>
    </row>
    <row r="311" spans="2:51" s="12" customFormat="1" ht="11.25">
      <c r="B311" s="147"/>
      <c r="D311" s="148" t="s">
        <v>146</v>
      </c>
      <c r="E311" s="149" t="s">
        <v>1</v>
      </c>
      <c r="F311" s="150" t="s">
        <v>397</v>
      </c>
      <c r="H311" s="151">
        <v>7</v>
      </c>
      <c r="I311" s="152"/>
      <c r="L311" s="147"/>
      <c r="M311" s="153"/>
      <c r="T311" s="154"/>
      <c r="AT311" s="149" t="s">
        <v>146</v>
      </c>
      <c r="AU311" s="149" t="s">
        <v>82</v>
      </c>
      <c r="AV311" s="12" t="s">
        <v>82</v>
      </c>
      <c r="AW311" s="12" t="s">
        <v>30</v>
      </c>
      <c r="AX311" s="12" t="s">
        <v>73</v>
      </c>
      <c r="AY311" s="149" t="s">
        <v>134</v>
      </c>
    </row>
    <row r="312" spans="2:51" s="13" customFormat="1" ht="11.25">
      <c r="B312" s="155"/>
      <c r="D312" s="148" t="s">
        <v>146</v>
      </c>
      <c r="E312" s="156" t="s">
        <v>1</v>
      </c>
      <c r="F312" s="157" t="s">
        <v>148</v>
      </c>
      <c r="H312" s="158">
        <v>7</v>
      </c>
      <c r="I312" s="159"/>
      <c r="L312" s="155"/>
      <c r="M312" s="160"/>
      <c r="T312" s="161"/>
      <c r="AT312" s="156" t="s">
        <v>146</v>
      </c>
      <c r="AU312" s="156" t="s">
        <v>82</v>
      </c>
      <c r="AV312" s="13" t="s">
        <v>141</v>
      </c>
      <c r="AW312" s="13" t="s">
        <v>30</v>
      </c>
      <c r="AX312" s="13" t="s">
        <v>80</v>
      </c>
      <c r="AY312" s="156" t="s">
        <v>134</v>
      </c>
    </row>
    <row r="313" spans="2:65" s="1" customFormat="1" ht="24.2" customHeight="1">
      <c r="B313" s="132"/>
      <c r="C313" s="168" t="s">
        <v>398</v>
      </c>
      <c r="D313" s="168" t="s">
        <v>242</v>
      </c>
      <c r="E313" s="169" t="s">
        <v>399</v>
      </c>
      <c r="F313" s="170" t="s">
        <v>400</v>
      </c>
      <c r="G313" s="171" t="s">
        <v>140</v>
      </c>
      <c r="H313" s="172">
        <v>1</v>
      </c>
      <c r="I313" s="173"/>
      <c r="J313" s="174">
        <f>ROUND(I313*H313,2)</f>
        <v>0</v>
      </c>
      <c r="K313" s="175"/>
      <c r="L313" s="176"/>
      <c r="M313" s="177" t="s">
        <v>1</v>
      </c>
      <c r="N313" s="178" t="s">
        <v>38</v>
      </c>
      <c r="P313" s="143">
        <f>O313*H313</f>
        <v>0</v>
      </c>
      <c r="Q313" s="143">
        <v>0.0155</v>
      </c>
      <c r="R313" s="143">
        <f>Q313*H313</f>
        <v>0.0155</v>
      </c>
      <c r="S313" s="143">
        <v>0</v>
      </c>
      <c r="T313" s="144">
        <f>S313*H313</f>
        <v>0</v>
      </c>
      <c r="AR313" s="145" t="s">
        <v>311</v>
      </c>
      <c r="AT313" s="145" t="s">
        <v>242</v>
      </c>
      <c r="AU313" s="145" t="s">
        <v>82</v>
      </c>
      <c r="AY313" s="16" t="s">
        <v>134</v>
      </c>
      <c r="BE313" s="146">
        <f>IF(N313="základní",J313,0)</f>
        <v>0</v>
      </c>
      <c r="BF313" s="146">
        <f>IF(N313="snížená",J313,0)</f>
        <v>0</v>
      </c>
      <c r="BG313" s="146">
        <f>IF(N313="zákl. přenesená",J313,0)</f>
        <v>0</v>
      </c>
      <c r="BH313" s="146">
        <f>IF(N313="sníž. přenesená",J313,0)</f>
        <v>0</v>
      </c>
      <c r="BI313" s="146">
        <f>IF(N313="nulová",J313,0)</f>
        <v>0</v>
      </c>
      <c r="BJ313" s="16" t="s">
        <v>80</v>
      </c>
      <c r="BK313" s="146">
        <f>ROUND(I313*H313,2)</f>
        <v>0</v>
      </c>
      <c r="BL313" s="16" t="s">
        <v>224</v>
      </c>
      <c r="BM313" s="145" t="s">
        <v>401</v>
      </c>
    </row>
    <row r="314" spans="2:51" s="12" customFormat="1" ht="11.25">
      <c r="B314" s="147"/>
      <c r="D314" s="148" t="s">
        <v>146</v>
      </c>
      <c r="E314" s="149" t="s">
        <v>1</v>
      </c>
      <c r="F314" s="150" t="s">
        <v>402</v>
      </c>
      <c r="H314" s="151">
        <v>1</v>
      </c>
      <c r="I314" s="152"/>
      <c r="L314" s="147"/>
      <c r="M314" s="153"/>
      <c r="T314" s="154"/>
      <c r="AT314" s="149" t="s">
        <v>146</v>
      </c>
      <c r="AU314" s="149" t="s">
        <v>82</v>
      </c>
      <c r="AV314" s="12" t="s">
        <v>82</v>
      </c>
      <c r="AW314" s="12" t="s">
        <v>30</v>
      </c>
      <c r="AX314" s="12" t="s">
        <v>73</v>
      </c>
      <c r="AY314" s="149" t="s">
        <v>134</v>
      </c>
    </row>
    <row r="315" spans="2:51" s="13" customFormat="1" ht="11.25">
      <c r="B315" s="155"/>
      <c r="D315" s="148" t="s">
        <v>146</v>
      </c>
      <c r="E315" s="156" t="s">
        <v>1</v>
      </c>
      <c r="F315" s="157" t="s">
        <v>148</v>
      </c>
      <c r="H315" s="158">
        <v>1</v>
      </c>
      <c r="I315" s="159"/>
      <c r="L315" s="155"/>
      <c r="M315" s="160"/>
      <c r="T315" s="161"/>
      <c r="AT315" s="156" t="s">
        <v>146</v>
      </c>
      <c r="AU315" s="156" t="s">
        <v>82</v>
      </c>
      <c r="AV315" s="13" t="s">
        <v>141</v>
      </c>
      <c r="AW315" s="13" t="s">
        <v>30</v>
      </c>
      <c r="AX315" s="13" t="s">
        <v>80</v>
      </c>
      <c r="AY315" s="156" t="s">
        <v>134</v>
      </c>
    </row>
    <row r="316" spans="2:65" s="1" customFormat="1" ht="33" customHeight="1">
      <c r="B316" s="132"/>
      <c r="C316" s="168" t="s">
        <v>403</v>
      </c>
      <c r="D316" s="168" t="s">
        <v>242</v>
      </c>
      <c r="E316" s="169" t="s">
        <v>404</v>
      </c>
      <c r="F316" s="170" t="s">
        <v>405</v>
      </c>
      <c r="G316" s="171" t="s">
        <v>140</v>
      </c>
      <c r="H316" s="172">
        <v>2</v>
      </c>
      <c r="I316" s="173"/>
      <c r="J316" s="174">
        <f>ROUND(I316*H316,2)</f>
        <v>0</v>
      </c>
      <c r="K316" s="175"/>
      <c r="L316" s="176"/>
      <c r="M316" s="177" t="s">
        <v>1</v>
      </c>
      <c r="N316" s="178" t="s">
        <v>38</v>
      </c>
      <c r="P316" s="143">
        <f>O316*H316</f>
        <v>0</v>
      </c>
      <c r="Q316" s="143">
        <v>0.016</v>
      </c>
      <c r="R316" s="143">
        <f>Q316*H316</f>
        <v>0.032</v>
      </c>
      <c r="S316" s="143">
        <v>0</v>
      </c>
      <c r="T316" s="144">
        <f>S316*H316</f>
        <v>0</v>
      </c>
      <c r="AR316" s="145" t="s">
        <v>311</v>
      </c>
      <c r="AT316" s="145" t="s">
        <v>242</v>
      </c>
      <c r="AU316" s="145" t="s">
        <v>82</v>
      </c>
      <c r="AY316" s="16" t="s">
        <v>134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6" t="s">
        <v>80</v>
      </c>
      <c r="BK316" s="146">
        <f>ROUND(I316*H316,2)</f>
        <v>0</v>
      </c>
      <c r="BL316" s="16" t="s">
        <v>224</v>
      </c>
      <c r="BM316" s="145" t="s">
        <v>406</v>
      </c>
    </row>
    <row r="317" spans="2:51" s="12" customFormat="1" ht="11.25">
      <c r="B317" s="147"/>
      <c r="D317" s="148" t="s">
        <v>146</v>
      </c>
      <c r="E317" s="149" t="s">
        <v>1</v>
      </c>
      <c r="F317" s="150" t="s">
        <v>407</v>
      </c>
      <c r="H317" s="151">
        <v>2</v>
      </c>
      <c r="I317" s="152"/>
      <c r="L317" s="147"/>
      <c r="M317" s="153"/>
      <c r="T317" s="154"/>
      <c r="AT317" s="149" t="s">
        <v>146</v>
      </c>
      <c r="AU317" s="149" t="s">
        <v>82</v>
      </c>
      <c r="AV317" s="12" t="s">
        <v>82</v>
      </c>
      <c r="AW317" s="12" t="s">
        <v>30</v>
      </c>
      <c r="AX317" s="12" t="s">
        <v>73</v>
      </c>
      <c r="AY317" s="149" t="s">
        <v>134</v>
      </c>
    </row>
    <row r="318" spans="2:51" s="13" customFormat="1" ht="11.25">
      <c r="B318" s="155"/>
      <c r="D318" s="148" t="s">
        <v>146</v>
      </c>
      <c r="E318" s="156" t="s">
        <v>1</v>
      </c>
      <c r="F318" s="157" t="s">
        <v>148</v>
      </c>
      <c r="H318" s="158">
        <v>2</v>
      </c>
      <c r="I318" s="159"/>
      <c r="L318" s="155"/>
      <c r="M318" s="160"/>
      <c r="T318" s="161"/>
      <c r="AT318" s="156" t="s">
        <v>146</v>
      </c>
      <c r="AU318" s="156" t="s">
        <v>82</v>
      </c>
      <c r="AV318" s="13" t="s">
        <v>141</v>
      </c>
      <c r="AW318" s="13" t="s">
        <v>30</v>
      </c>
      <c r="AX318" s="13" t="s">
        <v>80</v>
      </c>
      <c r="AY318" s="156" t="s">
        <v>134</v>
      </c>
    </row>
    <row r="319" spans="2:65" s="1" customFormat="1" ht="37.9" customHeight="1">
      <c r="B319" s="132"/>
      <c r="C319" s="168" t="s">
        <v>408</v>
      </c>
      <c r="D319" s="168" t="s">
        <v>242</v>
      </c>
      <c r="E319" s="169" t="s">
        <v>409</v>
      </c>
      <c r="F319" s="170" t="s">
        <v>410</v>
      </c>
      <c r="G319" s="171" t="s">
        <v>140</v>
      </c>
      <c r="H319" s="172">
        <v>3</v>
      </c>
      <c r="I319" s="173"/>
      <c r="J319" s="174">
        <f>ROUND(I319*H319,2)</f>
        <v>0</v>
      </c>
      <c r="K319" s="175"/>
      <c r="L319" s="176"/>
      <c r="M319" s="177" t="s">
        <v>1</v>
      </c>
      <c r="N319" s="178" t="s">
        <v>38</v>
      </c>
      <c r="P319" s="143">
        <f>O319*H319</f>
        <v>0</v>
      </c>
      <c r="Q319" s="143">
        <v>0.016</v>
      </c>
      <c r="R319" s="143">
        <f>Q319*H319</f>
        <v>0.048</v>
      </c>
      <c r="S319" s="143">
        <v>0</v>
      </c>
      <c r="T319" s="144">
        <f>S319*H319</f>
        <v>0</v>
      </c>
      <c r="AR319" s="145" t="s">
        <v>311</v>
      </c>
      <c r="AT319" s="145" t="s">
        <v>242</v>
      </c>
      <c r="AU319" s="145" t="s">
        <v>82</v>
      </c>
      <c r="AY319" s="16" t="s">
        <v>134</v>
      </c>
      <c r="BE319" s="146">
        <f>IF(N319="základní",J319,0)</f>
        <v>0</v>
      </c>
      <c r="BF319" s="146">
        <f>IF(N319="snížená",J319,0)</f>
        <v>0</v>
      </c>
      <c r="BG319" s="146">
        <f>IF(N319="zákl. přenesená",J319,0)</f>
        <v>0</v>
      </c>
      <c r="BH319" s="146">
        <f>IF(N319="sníž. přenesená",J319,0)</f>
        <v>0</v>
      </c>
      <c r="BI319" s="146">
        <f>IF(N319="nulová",J319,0)</f>
        <v>0</v>
      </c>
      <c r="BJ319" s="16" t="s">
        <v>80</v>
      </c>
      <c r="BK319" s="146">
        <f>ROUND(I319*H319,2)</f>
        <v>0</v>
      </c>
      <c r="BL319" s="16" t="s">
        <v>224</v>
      </c>
      <c r="BM319" s="145" t="s">
        <v>411</v>
      </c>
    </row>
    <row r="320" spans="2:51" s="12" customFormat="1" ht="11.25">
      <c r="B320" s="147"/>
      <c r="D320" s="148" t="s">
        <v>146</v>
      </c>
      <c r="E320" s="149" t="s">
        <v>1</v>
      </c>
      <c r="F320" s="150" t="s">
        <v>412</v>
      </c>
      <c r="H320" s="151">
        <v>3</v>
      </c>
      <c r="I320" s="152"/>
      <c r="L320" s="147"/>
      <c r="M320" s="153"/>
      <c r="T320" s="154"/>
      <c r="AT320" s="149" t="s">
        <v>146</v>
      </c>
      <c r="AU320" s="149" t="s">
        <v>82</v>
      </c>
      <c r="AV320" s="12" t="s">
        <v>82</v>
      </c>
      <c r="AW320" s="12" t="s">
        <v>30</v>
      </c>
      <c r="AX320" s="12" t="s">
        <v>73</v>
      </c>
      <c r="AY320" s="149" t="s">
        <v>134</v>
      </c>
    </row>
    <row r="321" spans="2:51" s="13" customFormat="1" ht="11.25">
      <c r="B321" s="155"/>
      <c r="D321" s="148" t="s">
        <v>146</v>
      </c>
      <c r="E321" s="156" t="s">
        <v>1</v>
      </c>
      <c r="F321" s="157" t="s">
        <v>148</v>
      </c>
      <c r="H321" s="158">
        <v>3</v>
      </c>
      <c r="I321" s="159"/>
      <c r="L321" s="155"/>
      <c r="M321" s="160"/>
      <c r="T321" s="161"/>
      <c r="AT321" s="156" t="s">
        <v>146</v>
      </c>
      <c r="AU321" s="156" t="s">
        <v>82</v>
      </c>
      <c r="AV321" s="13" t="s">
        <v>141</v>
      </c>
      <c r="AW321" s="13" t="s">
        <v>30</v>
      </c>
      <c r="AX321" s="13" t="s">
        <v>80</v>
      </c>
      <c r="AY321" s="156" t="s">
        <v>134</v>
      </c>
    </row>
    <row r="322" spans="2:65" s="1" customFormat="1" ht="24.2" customHeight="1">
      <c r="B322" s="132"/>
      <c r="C322" s="168" t="s">
        <v>413</v>
      </c>
      <c r="D322" s="168" t="s">
        <v>242</v>
      </c>
      <c r="E322" s="169" t="s">
        <v>414</v>
      </c>
      <c r="F322" s="170" t="s">
        <v>415</v>
      </c>
      <c r="G322" s="171" t="s">
        <v>140</v>
      </c>
      <c r="H322" s="172">
        <v>1</v>
      </c>
      <c r="I322" s="173"/>
      <c r="J322" s="174">
        <f>ROUND(I322*H322,2)</f>
        <v>0</v>
      </c>
      <c r="K322" s="175"/>
      <c r="L322" s="176"/>
      <c r="M322" s="177" t="s">
        <v>1</v>
      </c>
      <c r="N322" s="178" t="s">
        <v>38</v>
      </c>
      <c r="P322" s="143">
        <f>O322*H322</f>
        <v>0</v>
      </c>
      <c r="Q322" s="143">
        <v>0.016</v>
      </c>
      <c r="R322" s="143">
        <f>Q322*H322</f>
        <v>0.016</v>
      </c>
      <c r="S322" s="143">
        <v>0</v>
      </c>
      <c r="T322" s="144">
        <f>S322*H322</f>
        <v>0</v>
      </c>
      <c r="AR322" s="145" t="s">
        <v>311</v>
      </c>
      <c r="AT322" s="145" t="s">
        <v>242</v>
      </c>
      <c r="AU322" s="145" t="s">
        <v>82</v>
      </c>
      <c r="AY322" s="16" t="s">
        <v>134</v>
      </c>
      <c r="BE322" s="146">
        <f>IF(N322="základní",J322,0)</f>
        <v>0</v>
      </c>
      <c r="BF322" s="146">
        <f>IF(N322="snížená",J322,0)</f>
        <v>0</v>
      </c>
      <c r="BG322" s="146">
        <f>IF(N322="zákl. přenesená",J322,0)</f>
        <v>0</v>
      </c>
      <c r="BH322" s="146">
        <f>IF(N322="sníž. přenesená",J322,0)</f>
        <v>0</v>
      </c>
      <c r="BI322" s="146">
        <f>IF(N322="nulová",J322,0)</f>
        <v>0</v>
      </c>
      <c r="BJ322" s="16" t="s">
        <v>80</v>
      </c>
      <c r="BK322" s="146">
        <f>ROUND(I322*H322,2)</f>
        <v>0</v>
      </c>
      <c r="BL322" s="16" t="s">
        <v>224</v>
      </c>
      <c r="BM322" s="145" t="s">
        <v>416</v>
      </c>
    </row>
    <row r="323" spans="2:51" s="12" customFormat="1" ht="11.25">
      <c r="B323" s="147"/>
      <c r="D323" s="148" t="s">
        <v>146</v>
      </c>
      <c r="E323" s="149" t="s">
        <v>1</v>
      </c>
      <c r="F323" s="150" t="s">
        <v>417</v>
      </c>
      <c r="H323" s="151">
        <v>1</v>
      </c>
      <c r="I323" s="152"/>
      <c r="L323" s="147"/>
      <c r="M323" s="153"/>
      <c r="T323" s="154"/>
      <c r="AT323" s="149" t="s">
        <v>146</v>
      </c>
      <c r="AU323" s="149" t="s">
        <v>82</v>
      </c>
      <c r="AV323" s="12" t="s">
        <v>82</v>
      </c>
      <c r="AW323" s="12" t="s">
        <v>30</v>
      </c>
      <c r="AX323" s="12" t="s">
        <v>73</v>
      </c>
      <c r="AY323" s="149" t="s">
        <v>134</v>
      </c>
    </row>
    <row r="324" spans="2:51" s="13" customFormat="1" ht="11.25">
      <c r="B324" s="155"/>
      <c r="D324" s="148" t="s">
        <v>146</v>
      </c>
      <c r="E324" s="156" t="s">
        <v>1</v>
      </c>
      <c r="F324" s="157" t="s">
        <v>148</v>
      </c>
      <c r="H324" s="158">
        <v>1</v>
      </c>
      <c r="I324" s="159"/>
      <c r="L324" s="155"/>
      <c r="M324" s="160"/>
      <c r="T324" s="161"/>
      <c r="AT324" s="156" t="s">
        <v>146</v>
      </c>
      <c r="AU324" s="156" t="s">
        <v>82</v>
      </c>
      <c r="AV324" s="13" t="s">
        <v>141</v>
      </c>
      <c r="AW324" s="13" t="s">
        <v>30</v>
      </c>
      <c r="AX324" s="13" t="s">
        <v>80</v>
      </c>
      <c r="AY324" s="156" t="s">
        <v>134</v>
      </c>
    </row>
    <row r="325" spans="2:65" s="1" customFormat="1" ht="24.2" customHeight="1">
      <c r="B325" s="132"/>
      <c r="C325" s="133" t="s">
        <v>418</v>
      </c>
      <c r="D325" s="133" t="s">
        <v>137</v>
      </c>
      <c r="E325" s="134" t="s">
        <v>419</v>
      </c>
      <c r="F325" s="135" t="s">
        <v>420</v>
      </c>
      <c r="G325" s="136" t="s">
        <v>140</v>
      </c>
      <c r="H325" s="137">
        <v>8</v>
      </c>
      <c r="I325" s="138"/>
      <c r="J325" s="139">
        <f>ROUND(I325*H325,2)</f>
        <v>0</v>
      </c>
      <c r="K325" s="140"/>
      <c r="L325" s="31"/>
      <c r="M325" s="141" t="s">
        <v>1</v>
      </c>
      <c r="N325" s="142" t="s">
        <v>38</v>
      </c>
      <c r="P325" s="143">
        <f>O325*H325</f>
        <v>0</v>
      </c>
      <c r="Q325" s="143">
        <v>0</v>
      </c>
      <c r="R325" s="143">
        <f>Q325*H325</f>
        <v>0</v>
      </c>
      <c r="S325" s="143">
        <v>0.024</v>
      </c>
      <c r="T325" s="144">
        <f>S325*H325</f>
        <v>0.192</v>
      </c>
      <c r="AR325" s="145" t="s">
        <v>224</v>
      </c>
      <c r="AT325" s="145" t="s">
        <v>137</v>
      </c>
      <c r="AU325" s="145" t="s">
        <v>82</v>
      </c>
      <c r="AY325" s="16" t="s">
        <v>134</v>
      </c>
      <c r="BE325" s="146">
        <f>IF(N325="základní",J325,0)</f>
        <v>0</v>
      </c>
      <c r="BF325" s="146">
        <f>IF(N325="snížená",J325,0)</f>
        <v>0</v>
      </c>
      <c r="BG325" s="146">
        <f>IF(N325="zákl. přenesená",J325,0)</f>
        <v>0</v>
      </c>
      <c r="BH325" s="146">
        <f>IF(N325="sníž. přenesená",J325,0)</f>
        <v>0</v>
      </c>
      <c r="BI325" s="146">
        <f>IF(N325="nulová",J325,0)</f>
        <v>0</v>
      </c>
      <c r="BJ325" s="16" t="s">
        <v>80</v>
      </c>
      <c r="BK325" s="146">
        <f>ROUND(I325*H325,2)</f>
        <v>0</v>
      </c>
      <c r="BL325" s="16" t="s">
        <v>224</v>
      </c>
      <c r="BM325" s="145" t="s">
        <v>421</v>
      </c>
    </row>
    <row r="326" spans="2:51" s="12" customFormat="1" ht="11.25">
      <c r="B326" s="147"/>
      <c r="D326" s="148" t="s">
        <v>146</v>
      </c>
      <c r="E326" s="149" t="s">
        <v>1</v>
      </c>
      <c r="F326" s="150" t="s">
        <v>422</v>
      </c>
      <c r="H326" s="151">
        <v>8</v>
      </c>
      <c r="I326" s="152"/>
      <c r="L326" s="147"/>
      <c r="M326" s="153"/>
      <c r="T326" s="154"/>
      <c r="AT326" s="149" t="s">
        <v>146</v>
      </c>
      <c r="AU326" s="149" t="s">
        <v>82</v>
      </c>
      <c r="AV326" s="12" t="s">
        <v>82</v>
      </c>
      <c r="AW326" s="12" t="s">
        <v>30</v>
      </c>
      <c r="AX326" s="12" t="s">
        <v>73</v>
      </c>
      <c r="AY326" s="149" t="s">
        <v>134</v>
      </c>
    </row>
    <row r="327" spans="2:51" s="13" customFormat="1" ht="11.25">
      <c r="B327" s="155"/>
      <c r="D327" s="148" t="s">
        <v>146</v>
      </c>
      <c r="E327" s="156" t="s">
        <v>1</v>
      </c>
      <c r="F327" s="157" t="s">
        <v>148</v>
      </c>
      <c r="H327" s="158">
        <v>8</v>
      </c>
      <c r="I327" s="159"/>
      <c r="L327" s="155"/>
      <c r="M327" s="160"/>
      <c r="T327" s="161"/>
      <c r="AT327" s="156" t="s">
        <v>146</v>
      </c>
      <c r="AU327" s="156" t="s">
        <v>82</v>
      </c>
      <c r="AV327" s="13" t="s">
        <v>141</v>
      </c>
      <c r="AW327" s="13" t="s">
        <v>30</v>
      </c>
      <c r="AX327" s="13" t="s">
        <v>80</v>
      </c>
      <c r="AY327" s="156" t="s">
        <v>134</v>
      </c>
    </row>
    <row r="328" spans="2:65" s="1" customFormat="1" ht="24.2" customHeight="1">
      <c r="B328" s="132"/>
      <c r="C328" s="133" t="s">
        <v>423</v>
      </c>
      <c r="D328" s="133" t="s">
        <v>137</v>
      </c>
      <c r="E328" s="134" t="s">
        <v>424</v>
      </c>
      <c r="F328" s="135" t="s">
        <v>425</v>
      </c>
      <c r="G328" s="136" t="s">
        <v>426</v>
      </c>
      <c r="H328" s="179"/>
      <c r="I328" s="138"/>
      <c r="J328" s="139">
        <f>ROUND(I328*H328,2)</f>
        <v>0</v>
      </c>
      <c r="K328" s="140"/>
      <c r="L328" s="31"/>
      <c r="M328" s="141" t="s">
        <v>1</v>
      </c>
      <c r="N328" s="142" t="s">
        <v>38</v>
      </c>
      <c r="P328" s="143">
        <f>O328*H328</f>
        <v>0</v>
      </c>
      <c r="Q328" s="143">
        <v>0</v>
      </c>
      <c r="R328" s="143">
        <f>Q328*H328</f>
        <v>0</v>
      </c>
      <c r="S328" s="143">
        <v>0</v>
      </c>
      <c r="T328" s="144">
        <f>S328*H328</f>
        <v>0</v>
      </c>
      <c r="AR328" s="145" t="s">
        <v>224</v>
      </c>
      <c r="AT328" s="145" t="s">
        <v>137</v>
      </c>
      <c r="AU328" s="145" t="s">
        <v>82</v>
      </c>
      <c r="AY328" s="16" t="s">
        <v>134</v>
      </c>
      <c r="BE328" s="146">
        <f>IF(N328="základní",J328,0)</f>
        <v>0</v>
      </c>
      <c r="BF328" s="146">
        <f>IF(N328="snížená",J328,0)</f>
        <v>0</v>
      </c>
      <c r="BG328" s="146">
        <f>IF(N328="zákl. přenesená",J328,0)</f>
        <v>0</v>
      </c>
      <c r="BH328" s="146">
        <f>IF(N328="sníž. přenesená",J328,0)</f>
        <v>0</v>
      </c>
      <c r="BI328" s="146">
        <f>IF(N328="nulová",J328,0)</f>
        <v>0</v>
      </c>
      <c r="BJ328" s="16" t="s">
        <v>80</v>
      </c>
      <c r="BK328" s="146">
        <f>ROUND(I328*H328,2)</f>
        <v>0</v>
      </c>
      <c r="BL328" s="16" t="s">
        <v>224</v>
      </c>
      <c r="BM328" s="145" t="s">
        <v>427</v>
      </c>
    </row>
    <row r="329" spans="2:65" s="1" customFormat="1" ht="24.2" customHeight="1">
      <c r="B329" s="132"/>
      <c r="C329" s="133" t="s">
        <v>428</v>
      </c>
      <c r="D329" s="133" t="s">
        <v>137</v>
      </c>
      <c r="E329" s="134" t="s">
        <v>429</v>
      </c>
      <c r="F329" s="135" t="s">
        <v>430</v>
      </c>
      <c r="G329" s="136" t="s">
        <v>426</v>
      </c>
      <c r="H329" s="179"/>
      <c r="I329" s="138"/>
      <c r="J329" s="139">
        <f>ROUND(I329*H329,2)</f>
        <v>0</v>
      </c>
      <c r="K329" s="140"/>
      <c r="L329" s="31"/>
      <c r="M329" s="141" t="s">
        <v>1</v>
      </c>
      <c r="N329" s="142" t="s">
        <v>38</v>
      </c>
      <c r="P329" s="143">
        <f>O329*H329</f>
        <v>0</v>
      </c>
      <c r="Q329" s="143">
        <v>0</v>
      </c>
      <c r="R329" s="143">
        <f>Q329*H329</f>
        <v>0</v>
      </c>
      <c r="S329" s="143">
        <v>0</v>
      </c>
      <c r="T329" s="144">
        <f>S329*H329</f>
        <v>0</v>
      </c>
      <c r="AR329" s="145" t="s">
        <v>224</v>
      </c>
      <c r="AT329" s="145" t="s">
        <v>137</v>
      </c>
      <c r="AU329" s="145" t="s">
        <v>82</v>
      </c>
      <c r="AY329" s="16" t="s">
        <v>134</v>
      </c>
      <c r="BE329" s="146">
        <f>IF(N329="základní",J329,0)</f>
        <v>0</v>
      </c>
      <c r="BF329" s="146">
        <f>IF(N329="snížená",J329,0)</f>
        <v>0</v>
      </c>
      <c r="BG329" s="146">
        <f>IF(N329="zákl. přenesená",J329,0)</f>
        <v>0</v>
      </c>
      <c r="BH329" s="146">
        <f>IF(N329="sníž. přenesená",J329,0)</f>
        <v>0</v>
      </c>
      <c r="BI329" s="146">
        <f>IF(N329="nulová",J329,0)</f>
        <v>0</v>
      </c>
      <c r="BJ329" s="16" t="s">
        <v>80</v>
      </c>
      <c r="BK329" s="146">
        <f>ROUND(I329*H329,2)</f>
        <v>0</v>
      </c>
      <c r="BL329" s="16" t="s">
        <v>224</v>
      </c>
      <c r="BM329" s="145" t="s">
        <v>431</v>
      </c>
    </row>
    <row r="330" spans="2:63" s="11" customFormat="1" ht="22.9" customHeight="1">
      <c r="B330" s="120"/>
      <c r="D330" s="121" t="s">
        <v>72</v>
      </c>
      <c r="E330" s="130" t="s">
        <v>432</v>
      </c>
      <c r="F330" s="130" t="s">
        <v>433</v>
      </c>
      <c r="I330" s="123"/>
      <c r="J330" s="131">
        <f>BK330</f>
        <v>0</v>
      </c>
      <c r="L330" s="120"/>
      <c r="M330" s="125"/>
      <c r="P330" s="126">
        <f>SUM(P331:P342)</f>
        <v>0</v>
      </c>
      <c r="R330" s="126">
        <f>SUM(R331:R342)</f>
        <v>0.040747</v>
      </c>
      <c r="T330" s="127">
        <f>SUM(T331:T342)</f>
        <v>0</v>
      </c>
      <c r="AR330" s="121" t="s">
        <v>82</v>
      </c>
      <c r="AT330" s="128" t="s">
        <v>72</v>
      </c>
      <c r="AU330" s="128" t="s">
        <v>80</v>
      </c>
      <c r="AY330" s="121" t="s">
        <v>134</v>
      </c>
      <c r="BK330" s="129">
        <f>SUM(BK331:BK342)</f>
        <v>0</v>
      </c>
    </row>
    <row r="331" spans="2:65" s="1" customFormat="1" ht="24.2" customHeight="1">
      <c r="B331" s="132"/>
      <c r="C331" s="133" t="s">
        <v>434</v>
      </c>
      <c r="D331" s="133" t="s">
        <v>137</v>
      </c>
      <c r="E331" s="134" t="s">
        <v>435</v>
      </c>
      <c r="F331" s="135" t="s">
        <v>436</v>
      </c>
      <c r="G331" s="136" t="s">
        <v>280</v>
      </c>
      <c r="H331" s="137">
        <v>12.45</v>
      </c>
      <c r="I331" s="138"/>
      <c r="J331" s="139">
        <f>ROUND(I331*H331,2)</f>
        <v>0</v>
      </c>
      <c r="K331" s="140"/>
      <c r="L331" s="31"/>
      <c r="M331" s="141" t="s">
        <v>1</v>
      </c>
      <c r="N331" s="142" t="s">
        <v>38</v>
      </c>
      <c r="P331" s="143">
        <f>O331*H331</f>
        <v>0</v>
      </c>
      <c r="Q331" s="143">
        <v>6E-05</v>
      </c>
      <c r="R331" s="143">
        <f>Q331*H331</f>
        <v>0.0007469999999999999</v>
      </c>
      <c r="S331" s="143">
        <v>0</v>
      </c>
      <c r="T331" s="144">
        <f>S331*H331</f>
        <v>0</v>
      </c>
      <c r="AR331" s="145" t="s">
        <v>224</v>
      </c>
      <c r="AT331" s="145" t="s">
        <v>137</v>
      </c>
      <c r="AU331" s="145" t="s">
        <v>82</v>
      </c>
      <c r="AY331" s="16" t="s">
        <v>134</v>
      </c>
      <c r="BE331" s="146">
        <f>IF(N331="základní",J331,0)</f>
        <v>0</v>
      </c>
      <c r="BF331" s="146">
        <f>IF(N331="snížená",J331,0)</f>
        <v>0</v>
      </c>
      <c r="BG331" s="146">
        <f>IF(N331="zákl. přenesená",J331,0)</f>
        <v>0</v>
      </c>
      <c r="BH331" s="146">
        <f>IF(N331="sníž. přenesená",J331,0)</f>
        <v>0</v>
      </c>
      <c r="BI331" s="146">
        <f>IF(N331="nulová",J331,0)</f>
        <v>0</v>
      </c>
      <c r="BJ331" s="16" t="s">
        <v>80</v>
      </c>
      <c r="BK331" s="146">
        <f>ROUND(I331*H331,2)</f>
        <v>0</v>
      </c>
      <c r="BL331" s="16" t="s">
        <v>224</v>
      </c>
      <c r="BM331" s="145" t="s">
        <v>437</v>
      </c>
    </row>
    <row r="332" spans="2:51" s="14" customFormat="1" ht="11.25">
      <c r="B332" s="162"/>
      <c r="D332" s="148" t="s">
        <v>146</v>
      </c>
      <c r="E332" s="163" t="s">
        <v>1</v>
      </c>
      <c r="F332" s="164" t="s">
        <v>158</v>
      </c>
      <c r="H332" s="163" t="s">
        <v>1</v>
      </c>
      <c r="I332" s="165"/>
      <c r="L332" s="162"/>
      <c r="M332" s="166"/>
      <c r="T332" s="167"/>
      <c r="AT332" s="163" t="s">
        <v>146</v>
      </c>
      <c r="AU332" s="163" t="s">
        <v>82</v>
      </c>
      <c r="AV332" s="14" t="s">
        <v>80</v>
      </c>
      <c r="AW332" s="14" t="s">
        <v>30</v>
      </c>
      <c r="AX332" s="14" t="s">
        <v>73</v>
      </c>
      <c r="AY332" s="163" t="s">
        <v>134</v>
      </c>
    </row>
    <row r="333" spans="2:51" s="14" customFormat="1" ht="11.25">
      <c r="B333" s="162"/>
      <c r="D333" s="148" t="s">
        <v>146</v>
      </c>
      <c r="E333" s="163" t="s">
        <v>1</v>
      </c>
      <c r="F333" s="164" t="s">
        <v>438</v>
      </c>
      <c r="H333" s="163" t="s">
        <v>1</v>
      </c>
      <c r="I333" s="165"/>
      <c r="L333" s="162"/>
      <c r="M333" s="166"/>
      <c r="T333" s="167"/>
      <c r="AT333" s="163" t="s">
        <v>146</v>
      </c>
      <c r="AU333" s="163" t="s">
        <v>82</v>
      </c>
      <c r="AV333" s="14" t="s">
        <v>80</v>
      </c>
      <c r="AW333" s="14" t="s">
        <v>30</v>
      </c>
      <c r="AX333" s="14" t="s">
        <v>73</v>
      </c>
      <c r="AY333" s="163" t="s">
        <v>134</v>
      </c>
    </row>
    <row r="334" spans="2:51" s="12" customFormat="1" ht="11.25">
      <c r="B334" s="147"/>
      <c r="D334" s="148" t="s">
        <v>146</v>
      </c>
      <c r="E334" s="149" t="s">
        <v>1</v>
      </c>
      <c r="F334" s="150" t="s">
        <v>439</v>
      </c>
      <c r="H334" s="151">
        <v>11.2</v>
      </c>
      <c r="I334" s="152"/>
      <c r="L334" s="147"/>
      <c r="M334" s="153"/>
      <c r="T334" s="154"/>
      <c r="AT334" s="149" t="s">
        <v>146</v>
      </c>
      <c r="AU334" s="149" t="s">
        <v>82</v>
      </c>
      <c r="AV334" s="12" t="s">
        <v>82</v>
      </c>
      <c r="AW334" s="12" t="s">
        <v>30</v>
      </c>
      <c r="AX334" s="12" t="s">
        <v>73</v>
      </c>
      <c r="AY334" s="149" t="s">
        <v>134</v>
      </c>
    </row>
    <row r="335" spans="2:51" s="12" customFormat="1" ht="11.25">
      <c r="B335" s="147"/>
      <c r="D335" s="148" t="s">
        <v>146</v>
      </c>
      <c r="E335" s="149" t="s">
        <v>1</v>
      </c>
      <c r="F335" s="150" t="s">
        <v>440</v>
      </c>
      <c r="H335" s="151">
        <v>1.25</v>
      </c>
      <c r="I335" s="152"/>
      <c r="L335" s="147"/>
      <c r="M335" s="153"/>
      <c r="T335" s="154"/>
      <c r="AT335" s="149" t="s">
        <v>146</v>
      </c>
      <c r="AU335" s="149" t="s">
        <v>82</v>
      </c>
      <c r="AV335" s="12" t="s">
        <v>82</v>
      </c>
      <c r="AW335" s="12" t="s">
        <v>30</v>
      </c>
      <c r="AX335" s="12" t="s">
        <v>73</v>
      </c>
      <c r="AY335" s="149" t="s">
        <v>134</v>
      </c>
    </row>
    <row r="336" spans="2:51" s="13" customFormat="1" ht="11.25">
      <c r="B336" s="155"/>
      <c r="D336" s="148" t="s">
        <v>146</v>
      </c>
      <c r="E336" s="156" t="s">
        <v>1</v>
      </c>
      <c r="F336" s="157" t="s">
        <v>148</v>
      </c>
      <c r="H336" s="158">
        <v>12.45</v>
      </c>
      <c r="I336" s="159"/>
      <c r="L336" s="155"/>
      <c r="M336" s="160"/>
      <c r="T336" s="161"/>
      <c r="AT336" s="156" t="s">
        <v>146</v>
      </c>
      <c r="AU336" s="156" t="s">
        <v>82</v>
      </c>
      <c r="AV336" s="13" t="s">
        <v>141</v>
      </c>
      <c r="AW336" s="13" t="s">
        <v>30</v>
      </c>
      <c r="AX336" s="13" t="s">
        <v>80</v>
      </c>
      <c r="AY336" s="156" t="s">
        <v>134</v>
      </c>
    </row>
    <row r="337" spans="2:65" s="1" customFormat="1" ht="24.2" customHeight="1">
      <c r="B337" s="132"/>
      <c r="C337" s="168" t="s">
        <v>441</v>
      </c>
      <c r="D337" s="168" t="s">
        <v>242</v>
      </c>
      <c r="E337" s="169" t="s">
        <v>442</v>
      </c>
      <c r="F337" s="170" t="s">
        <v>443</v>
      </c>
      <c r="G337" s="171" t="s">
        <v>314</v>
      </c>
      <c r="H337" s="172">
        <v>0.04</v>
      </c>
      <c r="I337" s="173"/>
      <c r="J337" s="174">
        <f>ROUND(I337*H337,2)</f>
        <v>0</v>
      </c>
      <c r="K337" s="175"/>
      <c r="L337" s="176"/>
      <c r="M337" s="177" t="s">
        <v>1</v>
      </c>
      <c r="N337" s="178" t="s">
        <v>38</v>
      </c>
      <c r="P337" s="143">
        <f>O337*H337</f>
        <v>0</v>
      </c>
      <c r="Q337" s="143">
        <v>1</v>
      </c>
      <c r="R337" s="143">
        <f>Q337*H337</f>
        <v>0.04</v>
      </c>
      <c r="S337" s="143">
        <v>0</v>
      </c>
      <c r="T337" s="144">
        <f>S337*H337</f>
        <v>0</v>
      </c>
      <c r="AR337" s="145" t="s">
        <v>311</v>
      </c>
      <c r="AT337" s="145" t="s">
        <v>242</v>
      </c>
      <c r="AU337" s="145" t="s">
        <v>82</v>
      </c>
      <c r="AY337" s="16" t="s">
        <v>134</v>
      </c>
      <c r="BE337" s="146">
        <f>IF(N337="základní",J337,0)</f>
        <v>0</v>
      </c>
      <c r="BF337" s="146">
        <f>IF(N337="snížená",J337,0)</f>
        <v>0</v>
      </c>
      <c r="BG337" s="146">
        <f>IF(N337="zákl. přenesená",J337,0)</f>
        <v>0</v>
      </c>
      <c r="BH337" s="146">
        <f>IF(N337="sníž. přenesená",J337,0)</f>
        <v>0</v>
      </c>
      <c r="BI337" s="146">
        <f>IF(N337="nulová",J337,0)</f>
        <v>0</v>
      </c>
      <c r="BJ337" s="16" t="s">
        <v>80</v>
      </c>
      <c r="BK337" s="146">
        <f>ROUND(I337*H337,2)</f>
        <v>0</v>
      </c>
      <c r="BL337" s="16" t="s">
        <v>224</v>
      </c>
      <c r="BM337" s="145" t="s">
        <v>444</v>
      </c>
    </row>
    <row r="338" spans="2:51" s="12" customFormat="1" ht="11.25">
      <c r="B338" s="147"/>
      <c r="D338" s="148" t="s">
        <v>146</v>
      </c>
      <c r="E338" s="149" t="s">
        <v>1</v>
      </c>
      <c r="F338" s="150" t="s">
        <v>445</v>
      </c>
      <c r="H338" s="151">
        <v>0.036</v>
      </c>
      <c r="I338" s="152"/>
      <c r="L338" s="147"/>
      <c r="M338" s="153"/>
      <c r="T338" s="154"/>
      <c r="AT338" s="149" t="s">
        <v>146</v>
      </c>
      <c r="AU338" s="149" t="s">
        <v>82</v>
      </c>
      <c r="AV338" s="12" t="s">
        <v>82</v>
      </c>
      <c r="AW338" s="12" t="s">
        <v>30</v>
      </c>
      <c r="AX338" s="12" t="s">
        <v>73</v>
      </c>
      <c r="AY338" s="149" t="s">
        <v>134</v>
      </c>
    </row>
    <row r="339" spans="2:51" s="13" customFormat="1" ht="11.25">
      <c r="B339" s="155"/>
      <c r="D339" s="148" t="s">
        <v>146</v>
      </c>
      <c r="E339" s="156" t="s">
        <v>1</v>
      </c>
      <c r="F339" s="157" t="s">
        <v>148</v>
      </c>
      <c r="H339" s="158">
        <v>0.036</v>
      </c>
      <c r="I339" s="159"/>
      <c r="L339" s="155"/>
      <c r="M339" s="160"/>
      <c r="T339" s="161"/>
      <c r="AT339" s="156" t="s">
        <v>146</v>
      </c>
      <c r="AU339" s="156" t="s">
        <v>82</v>
      </c>
      <c r="AV339" s="13" t="s">
        <v>141</v>
      </c>
      <c r="AW339" s="13" t="s">
        <v>30</v>
      </c>
      <c r="AX339" s="13" t="s">
        <v>80</v>
      </c>
      <c r="AY339" s="156" t="s">
        <v>134</v>
      </c>
    </row>
    <row r="340" spans="2:51" s="12" customFormat="1" ht="11.25">
      <c r="B340" s="147"/>
      <c r="D340" s="148" t="s">
        <v>146</v>
      </c>
      <c r="F340" s="150" t="s">
        <v>446</v>
      </c>
      <c r="H340" s="151">
        <v>0.04</v>
      </c>
      <c r="I340" s="152"/>
      <c r="L340" s="147"/>
      <c r="M340" s="153"/>
      <c r="T340" s="154"/>
      <c r="AT340" s="149" t="s">
        <v>146</v>
      </c>
      <c r="AU340" s="149" t="s">
        <v>82</v>
      </c>
      <c r="AV340" s="12" t="s">
        <v>82</v>
      </c>
      <c r="AW340" s="12" t="s">
        <v>3</v>
      </c>
      <c r="AX340" s="12" t="s">
        <v>80</v>
      </c>
      <c r="AY340" s="149" t="s">
        <v>134</v>
      </c>
    </row>
    <row r="341" spans="2:65" s="1" customFormat="1" ht="24.2" customHeight="1">
      <c r="B341" s="132"/>
      <c r="C341" s="133" t="s">
        <v>447</v>
      </c>
      <c r="D341" s="133" t="s">
        <v>137</v>
      </c>
      <c r="E341" s="134" t="s">
        <v>448</v>
      </c>
      <c r="F341" s="135" t="s">
        <v>449</v>
      </c>
      <c r="G341" s="136" t="s">
        <v>426</v>
      </c>
      <c r="H341" s="179"/>
      <c r="I341" s="138"/>
      <c r="J341" s="139">
        <f>ROUND(I341*H341,2)</f>
        <v>0</v>
      </c>
      <c r="K341" s="140"/>
      <c r="L341" s="31"/>
      <c r="M341" s="141" t="s">
        <v>1</v>
      </c>
      <c r="N341" s="142" t="s">
        <v>38</v>
      </c>
      <c r="P341" s="143">
        <f>O341*H341</f>
        <v>0</v>
      </c>
      <c r="Q341" s="143">
        <v>0</v>
      </c>
      <c r="R341" s="143">
        <f>Q341*H341</f>
        <v>0</v>
      </c>
      <c r="S341" s="143">
        <v>0</v>
      </c>
      <c r="T341" s="144">
        <f>S341*H341</f>
        <v>0</v>
      </c>
      <c r="AR341" s="145" t="s">
        <v>224</v>
      </c>
      <c r="AT341" s="145" t="s">
        <v>137</v>
      </c>
      <c r="AU341" s="145" t="s">
        <v>82</v>
      </c>
      <c r="AY341" s="16" t="s">
        <v>134</v>
      </c>
      <c r="BE341" s="146">
        <f>IF(N341="základní",J341,0)</f>
        <v>0</v>
      </c>
      <c r="BF341" s="146">
        <f>IF(N341="snížená",J341,0)</f>
        <v>0</v>
      </c>
      <c r="BG341" s="146">
        <f>IF(N341="zákl. přenesená",J341,0)</f>
        <v>0</v>
      </c>
      <c r="BH341" s="146">
        <f>IF(N341="sníž. přenesená",J341,0)</f>
        <v>0</v>
      </c>
      <c r="BI341" s="146">
        <f>IF(N341="nulová",J341,0)</f>
        <v>0</v>
      </c>
      <c r="BJ341" s="16" t="s">
        <v>80</v>
      </c>
      <c r="BK341" s="146">
        <f>ROUND(I341*H341,2)</f>
        <v>0</v>
      </c>
      <c r="BL341" s="16" t="s">
        <v>224</v>
      </c>
      <c r="BM341" s="145" t="s">
        <v>450</v>
      </c>
    </row>
    <row r="342" spans="2:65" s="1" customFormat="1" ht="33" customHeight="1">
      <c r="B342" s="132"/>
      <c r="C342" s="133" t="s">
        <v>451</v>
      </c>
      <c r="D342" s="133" t="s">
        <v>137</v>
      </c>
      <c r="E342" s="134" t="s">
        <v>452</v>
      </c>
      <c r="F342" s="135" t="s">
        <v>453</v>
      </c>
      <c r="G342" s="136" t="s">
        <v>426</v>
      </c>
      <c r="H342" s="179"/>
      <c r="I342" s="138"/>
      <c r="J342" s="139">
        <f>ROUND(I342*H342,2)</f>
        <v>0</v>
      </c>
      <c r="K342" s="140"/>
      <c r="L342" s="31"/>
      <c r="M342" s="141" t="s">
        <v>1</v>
      </c>
      <c r="N342" s="142" t="s">
        <v>38</v>
      </c>
      <c r="P342" s="143">
        <f>O342*H342</f>
        <v>0</v>
      </c>
      <c r="Q342" s="143">
        <v>0</v>
      </c>
      <c r="R342" s="143">
        <f>Q342*H342</f>
        <v>0</v>
      </c>
      <c r="S342" s="143">
        <v>0</v>
      </c>
      <c r="T342" s="144">
        <f>S342*H342</f>
        <v>0</v>
      </c>
      <c r="AR342" s="145" t="s">
        <v>224</v>
      </c>
      <c r="AT342" s="145" t="s">
        <v>137</v>
      </c>
      <c r="AU342" s="145" t="s">
        <v>82</v>
      </c>
      <c r="AY342" s="16" t="s">
        <v>134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6" t="s">
        <v>80</v>
      </c>
      <c r="BK342" s="146">
        <f>ROUND(I342*H342,2)</f>
        <v>0</v>
      </c>
      <c r="BL342" s="16" t="s">
        <v>224</v>
      </c>
      <c r="BM342" s="145" t="s">
        <v>454</v>
      </c>
    </row>
    <row r="343" spans="2:63" s="11" customFormat="1" ht="22.9" customHeight="1">
      <c r="B343" s="120"/>
      <c r="D343" s="121" t="s">
        <v>72</v>
      </c>
      <c r="E343" s="130" t="s">
        <v>455</v>
      </c>
      <c r="F343" s="130" t="s">
        <v>456</v>
      </c>
      <c r="I343" s="123"/>
      <c r="J343" s="131">
        <f>BK343</f>
        <v>0</v>
      </c>
      <c r="L343" s="120"/>
      <c r="M343" s="125"/>
      <c r="P343" s="126">
        <f>SUM(P344:P371)</f>
        <v>0</v>
      </c>
      <c r="R343" s="126">
        <f>SUM(R344:R371)</f>
        <v>0.6803609999999999</v>
      </c>
      <c r="T343" s="127">
        <f>SUM(T344:T371)</f>
        <v>1.8596811999999998</v>
      </c>
      <c r="AR343" s="121" t="s">
        <v>82</v>
      </c>
      <c r="AT343" s="128" t="s">
        <v>72</v>
      </c>
      <c r="AU343" s="128" t="s">
        <v>80</v>
      </c>
      <c r="AY343" s="121" t="s">
        <v>134</v>
      </c>
      <c r="BK343" s="129">
        <f>SUM(BK344:BK371)</f>
        <v>0</v>
      </c>
    </row>
    <row r="344" spans="2:65" s="1" customFormat="1" ht="16.5" customHeight="1">
      <c r="B344" s="132"/>
      <c r="C344" s="133" t="s">
        <v>457</v>
      </c>
      <c r="D344" s="133" t="s">
        <v>137</v>
      </c>
      <c r="E344" s="134" t="s">
        <v>458</v>
      </c>
      <c r="F344" s="135" t="s">
        <v>459</v>
      </c>
      <c r="G344" s="136" t="s">
        <v>151</v>
      </c>
      <c r="H344" s="137">
        <v>8.29</v>
      </c>
      <c r="I344" s="138"/>
      <c r="J344" s="139">
        <f>ROUND(I344*H344,2)</f>
        <v>0</v>
      </c>
      <c r="K344" s="140"/>
      <c r="L344" s="31"/>
      <c r="M344" s="141" t="s">
        <v>1</v>
      </c>
      <c r="N344" s="142" t="s">
        <v>38</v>
      </c>
      <c r="P344" s="143">
        <f>O344*H344</f>
        <v>0</v>
      </c>
      <c r="Q344" s="143">
        <v>0</v>
      </c>
      <c r="R344" s="143">
        <f>Q344*H344</f>
        <v>0</v>
      </c>
      <c r="S344" s="143">
        <v>0</v>
      </c>
      <c r="T344" s="144">
        <f>S344*H344</f>
        <v>0</v>
      </c>
      <c r="AR344" s="145" t="s">
        <v>224</v>
      </c>
      <c r="AT344" s="145" t="s">
        <v>137</v>
      </c>
      <c r="AU344" s="145" t="s">
        <v>82</v>
      </c>
      <c r="AY344" s="16" t="s">
        <v>134</v>
      </c>
      <c r="BE344" s="146">
        <f>IF(N344="základní",J344,0)</f>
        <v>0</v>
      </c>
      <c r="BF344" s="146">
        <f>IF(N344="snížená",J344,0)</f>
        <v>0</v>
      </c>
      <c r="BG344" s="146">
        <f>IF(N344="zákl. přenesená",J344,0)</f>
        <v>0</v>
      </c>
      <c r="BH344" s="146">
        <f>IF(N344="sníž. přenesená",J344,0)</f>
        <v>0</v>
      </c>
      <c r="BI344" s="146">
        <f>IF(N344="nulová",J344,0)</f>
        <v>0</v>
      </c>
      <c r="BJ344" s="16" t="s">
        <v>80</v>
      </c>
      <c r="BK344" s="146">
        <f>ROUND(I344*H344,2)</f>
        <v>0</v>
      </c>
      <c r="BL344" s="16" t="s">
        <v>224</v>
      </c>
      <c r="BM344" s="145" t="s">
        <v>460</v>
      </c>
    </row>
    <row r="345" spans="2:65" s="1" customFormat="1" ht="24.2" customHeight="1">
      <c r="B345" s="132"/>
      <c r="C345" s="133" t="s">
        <v>461</v>
      </c>
      <c r="D345" s="133" t="s">
        <v>137</v>
      </c>
      <c r="E345" s="134" t="s">
        <v>462</v>
      </c>
      <c r="F345" s="135" t="s">
        <v>463</v>
      </c>
      <c r="G345" s="136" t="s">
        <v>151</v>
      </c>
      <c r="H345" s="137">
        <v>22.36</v>
      </c>
      <c r="I345" s="138"/>
      <c r="J345" s="139">
        <f>ROUND(I345*H345,2)</f>
        <v>0</v>
      </c>
      <c r="K345" s="140"/>
      <c r="L345" s="31"/>
      <c r="M345" s="141" t="s">
        <v>1</v>
      </c>
      <c r="N345" s="142" t="s">
        <v>38</v>
      </c>
      <c r="P345" s="143">
        <f>O345*H345</f>
        <v>0</v>
      </c>
      <c r="Q345" s="143">
        <v>0</v>
      </c>
      <c r="R345" s="143">
        <f>Q345*H345</f>
        <v>0</v>
      </c>
      <c r="S345" s="143">
        <v>0.08317</v>
      </c>
      <c r="T345" s="144">
        <f>S345*H345</f>
        <v>1.8596811999999998</v>
      </c>
      <c r="AR345" s="145" t="s">
        <v>224</v>
      </c>
      <c r="AT345" s="145" t="s">
        <v>137</v>
      </c>
      <c r="AU345" s="145" t="s">
        <v>82</v>
      </c>
      <c r="AY345" s="16" t="s">
        <v>134</v>
      </c>
      <c r="BE345" s="146">
        <f>IF(N345="základní",J345,0)</f>
        <v>0</v>
      </c>
      <c r="BF345" s="146">
        <f>IF(N345="snížená",J345,0)</f>
        <v>0</v>
      </c>
      <c r="BG345" s="146">
        <f>IF(N345="zákl. přenesená",J345,0)</f>
        <v>0</v>
      </c>
      <c r="BH345" s="146">
        <f>IF(N345="sníž. přenesená",J345,0)</f>
        <v>0</v>
      </c>
      <c r="BI345" s="146">
        <f>IF(N345="nulová",J345,0)</f>
        <v>0</v>
      </c>
      <c r="BJ345" s="16" t="s">
        <v>80</v>
      </c>
      <c r="BK345" s="146">
        <f>ROUND(I345*H345,2)</f>
        <v>0</v>
      </c>
      <c r="BL345" s="16" t="s">
        <v>224</v>
      </c>
      <c r="BM345" s="145" t="s">
        <v>464</v>
      </c>
    </row>
    <row r="346" spans="2:51" s="14" customFormat="1" ht="11.25">
      <c r="B346" s="162"/>
      <c r="D346" s="148" t="s">
        <v>146</v>
      </c>
      <c r="E346" s="163" t="s">
        <v>1</v>
      </c>
      <c r="F346" s="164" t="s">
        <v>158</v>
      </c>
      <c r="H346" s="163" t="s">
        <v>1</v>
      </c>
      <c r="I346" s="165"/>
      <c r="L346" s="162"/>
      <c r="M346" s="166"/>
      <c r="T346" s="167"/>
      <c r="AT346" s="163" t="s">
        <v>146</v>
      </c>
      <c r="AU346" s="163" t="s">
        <v>82</v>
      </c>
      <c r="AV346" s="14" t="s">
        <v>80</v>
      </c>
      <c r="AW346" s="14" t="s">
        <v>30</v>
      </c>
      <c r="AX346" s="14" t="s">
        <v>73</v>
      </c>
      <c r="AY346" s="163" t="s">
        <v>134</v>
      </c>
    </row>
    <row r="347" spans="2:51" s="12" customFormat="1" ht="11.25">
      <c r="B347" s="147"/>
      <c r="D347" s="148" t="s">
        <v>146</v>
      </c>
      <c r="E347" s="149" t="s">
        <v>1</v>
      </c>
      <c r="F347" s="150" t="s">
        <v>465</v>
      </c>
      <c r="H347" s="151">
        <v>7.96</v>
      </c>
      <c r="I347" s="152"/>
      <c r="L347" s="147"/>
      <c r="M347" s="153"/>
      <c r="T347" s="154"/>
      <c r="AT347" s="149" t="s">
        <v>146</v>
      </c>
      <c r="AU347" s="149" t="s">
        <v>82</v>
      </c>
      <c r="AV347" s="12" t="s">
        <v>82</v>
      </c>
      <c r="AW347" s="12" t="s">
        <v>30</v>
      </c>
      <c r="AX347" s="12" t="s">
        <v>73</v>
      </c>
      <c r="AY347" s="149" t="s">
        <v>134</v>
      </c>
    </row>
    <row r="348" spans="2:51" s="12" customFormat="1" ht="11.25">
      <c r="B348" s="147"/>
      <c r="D348" s="148" t="s">
        <v>146</v>
      </c>
      <c r="E348" s="149" t="s">
        <v>1</v>
      </c>
      <c r="F348" s="150" t="s">
        <v>304</v>
      </c>
      <c r="H348" s="151">
        <v>14.4</v>
      </c>
      <c r="I348" s="152"/>
      <c r="L348" s="147"/>
      <c r="M348" s="153"/>
      <c r="T348" s="154"/>
      <c r="AT348" s="149" t="s">
        <v>146</v>
      </c>
      <c r="AU348" s="149" t="s">
        <v>82</v>
      </c>
      <c r="AV348" s="12" t="s">
        <v>82</v>
      </c>
      <c r="AW348" s="12" t="s">
        <v>30</v>
      </c>
      <c r="AX348" s="12" t="s">
        <v>73</v>
      </c>
      <c r="AY348" s="149" t="s">
        <v>134</v>
      </c>
    </row>
    <row r="349" spans="2:51" s="13" customFormat="1" ht="11.25">
      <c r="B349" s="155"/>
      <c r="D349" s="148" t="s">
        <v>146</v>
      </c>
      <c r="E349" s="156" t="s">
        <v>1</v>
      </c>
      <c r="F349" s="157" t="s">
        <v>148</v>
      </c>
      <c r="H349" s="158">
        <v>22.36</v>
      </c>
      <c r="I349" s="159"/>
      <c r="L349" s="155"/>
      <c r="M349" s="160"/>
      <c r="T349" s="161"/>
      <c r="AT349" s="156" t="s">
        <v>146</v>
      </c>
      <c r="AU349" s="156" t="s">
        <v>82</v>
      </c>
      <c r="AV349" s="13" t="s">
        <v>141</v>
      </c>
      <c r="AW349" s="13" t="s">
        <v>30</v>
      </c>
      <c r="AX349" s="13" t="s">
        <v>80</v>
      </c>
      <c r="AY349" s="156" t="s">
        <v>134</v>
      </c>
    </row>
    <row r="350" spans="2:65" s="1" customFormat="1" ht="37.9" customHeight="1">
      <c r="B350" s="132"/>
      <c r="C350" s="133" t="s">
        <v>466</v>
      </c>
      <c r="D350" s="133" t="s">
        <v>137</v>
      </c>
      <c r="E350" s="134" t="s">
        <v>467</v>
      </c>
      <c r="F350" s="135" t="s">
        <v>468</v>
      </c>
      <c r="G350" s="136" t="s">
        <v>151</v>
      </c>
      <c r="H350" s="137">
        <v>14.4</v>
      </c>
      <c r="I350" s="138"/>
      <c r="J350" s="139">
        <f>ROUND(I350*H350,2)</f>
        <v>0</v>
      </c>
      <c r="K350" s="140"/>
      <c r="L350" s="31"/>
      <c r="M350" s="141" t="s">
        <v>1</v>
      </c>
      <c r="N350" s="142" t="s">
        <v>38</v>
      </c>
      <c r="P350" s="143">
        <f>O350*H350</f>
        <v>0</v>
      </c>
      <c r="Q350" s="143">
        <v>0.006</v>
      </c>
      <c r="R350" s="143">
        <f>Q350*H350</f>
        <v>0.0864</v>
      </c>
      <c r="S350" s="143">
        <v>0</v>
      </c>
      <c r="T350" s="144">
        <f>S350*H350</f>
        <v>0</v>
      </c>
      <c r="AR350" s="145" t="s">
        <v>224</v>
      </c>
      <c r="AT350" s="145" t="s">
        <v>137</v>
      </c>
      <c r="AU350" s="145" t="s">
        <v>82</v>
      </c>
      <c r="AY350" s="16" t="s">
        <v>134</v>
      </c>
      <c r="BE350" s="146">
        <f>IF(N350="základní",J350,0)</f>
        <v>0</v>
      </c>
      <c r="BF350" s="146">
        <f>IF(N350="snížená",J350,0)</f>
        <v>0</v>
      </c>
      <c r="BG350" s="146">
        <f>IF(N350="zákl. přenesená",J350,0)</f>
        <v>0</v>
      </c>
      <c r="BH350" s="146">
        <f>IF(N350="sníž. přenesená",J350,0)</f>
        <v>0</v>
      </c>
      <c r="BI350" s="146">
        <f>IF(N350="nulová",J350,0)</f>
        <v>0</v>
      </c>
      <c r="BJ350" s="16" t="s">
        <v>80</v>
      </c>
      <c r="BK350" s="146">
        <f>ROUND(I350*H350,2)</f>
        <v>0</v>
      </c>
      <c r="BL350" s="16" t="s">
        <v>224</v>
      </c>
      <c r="BM350" s="145" t="s">
        <v>469</v>
      </c>
    </row>
    <row r="351" spans="2:51" s="14" customFormat="1" ht="11.25">
      <c r="B351" s="162"/>
      <c r="D351" s="148" t="s">
        <v>146</v>
      </c>
      <c r="E351" s="163" t="s">
        <v>1</v>
      </c>
      <c r="F351" s="164" t="s">
        <v>158</v>
      </c>
      <c r="H351" s="163" t="s">
        <v>1</v>
      </c>
      <c r="I351" s="165"/>
      <c r="L351" s="162"/>
      <c r="M351" s="166"/>
      <c r="T351" s="167"/>
      <c r="AT351" s="163" t="s">
        <v>146</v>
      </c>
      <c r="AU351" s="163" t="s">
        <v>82</v>
      </c>
      <c r="AV351" s="14" t="s">
        <v>80</v>
      </c>
      <c r="AW351" s="14" t="s">
        <v>30</v>
      </c>
      <c r="AX351" s="14" t="s">
        <v>73</v>
      </c>
      <c r="AY351" s="163" t="s">
        <v>134</v>
      </c>
    </row>
    <row r="352" spans="2:51" s="12" customFormat="1" ht="11.25">
      <c r="B352" s="147"/>
      <c r="D352" s="148" t="s">
        <v>146</v>
      </c>
      <c r="E352" s="149" t="s">
        <v>1</v>
      </c>
      <c r="F352" s="150" t="s">
        <v>304</v>
      </c>
      <c r="H352" s="151">
        <v>14.4</v>
      </c>
      <c r="I352" s="152"/>
      <c r="L352" s="147"/>
      <c r="M352" s="153"/>
      <c r="T352" s="154"/>
      <c r="AT352" s="149" t="s">
        <v>146</v>
      </c>
      <c r="AU352" s="149" t="s">
        <v>82</v>
      </c>
      <c r="AV352" s="12" t="s">
        <v>82</v>
      </c>
      <c r="AW352" s="12" t="s">
        <v>30</v>
      </c>
      <c r="AX352" s="12" t="s">
        <v>73</v>
      </c>
      <c r="AY352" s="149" t="s">
        <v>134</v>
      </c>
    </row>
    <row r="353" spans="2:51" s="13" customFormat="1" ht="11.25">
      <c r="B353" s="155"/>
      <c r="D353" s="148" t="s">
        <v>146</v>
      </c>
      <c r="E353" s="156" t="s">
        <v>1</v>
      </c>
      <c r="F353" s="157" t="s">
        <v>148</v>
      </c>
      <c r="H353" s="158">
        <v>14.4</v>
      </c>
      <c r="I353" s="159"/>
      <c r="L353" s="155"/>
      <c r="M353" s="160"/>
      <c r="T353" s="161"/>
      <c r="AT353" s="156" t="s">
        <v>146</v>
      </c>
      <c r="AU353" s="156" t="s">
        <v>82</v>
      </c>
      <c r="AV353" s="13" t="s">
        <v>141</v>
      </c>
      <c r="AW353" s="13" t="s">
        <v>30</v>
      </c>
      <c r="AX353" s="13" t="s">
        <v>80</v>
      </c>
      <c r="AY353" s="156" t="s">
        <v>134</v>
      </c>
    </row>
    <row r="354" spans="2:65" s="1" customFormat="1" ht="21.75" customHeight="1">
      <c r="B354" s="132"/>
      <c r="C354" s="168" t="s">
        <v>470</v>
      </c>
      <c r="D354" s="168" t="s">
        <v>242</v>
      </c>
      <c r="E354" s="169" t="s">
        <v>471</v>
      </c>
      <c r="F354" s="170" t="s">
        <v>472</v>
      </c>
      <c r="G354" s="171" t="s">
        <v>151</v>
      </c>
      <c r="H354" s="172">
        <v>15.84</v>
      </c>
      <c r="I354" s="173"/>
      <c r="J354" s="174">
        <f>ROUND(I354*H354,2)</f>
        <v>0</v>
      </c>
      <c r="K354" s="175"/>
      <c r="L354" s="176"/>
      <c r="M354" s="177" t="s">
        <v>1</v>
      </c>
      <c r="N354" s="178" t="s">
        <v>38</v>
      </c>
      <c r="P354" s="143">
        <f>O354*H354</f>
        <v>0</v>
      </c>
      <c r="Q354" s="143">
        <v>0.022</v>
      </c>
      <c r="R354" s="143">
        <f>Q354*H354</f>
        <v>0.34847999999999996</v>
      </c>
      <c r="S354" s="143">
        <v>0</v>
      </c>
      <c r="T354" s="144">
        <f>S354*H354</f>
        <v>0</v>
      </c>
      <c r="AR354" s="145" t="s">
        <v>311</v>
      </c>
      <c r="AT354" s="145" t="s">
        <v>242</v>
      </c>
      <c r="AU354" s="145" t="s">
        <v>82</v>
      </c>
      <c r="AY354" s="16" t="s">
        <v>134</v>
      </c>
      <c r="BE354" s="146">
        <f>IF(N354="základní",J354,0)</f>
        <v>0</v>
      </c>
      <c r="BF354" s="146">
        <f>IF(N354="snížená",J354,0)</f>
        <v>0</v>
      </c>
      <c r="BG354" s="146">
        <f>IF(N354="zákl. přenesená",J354,0)</f>
        <v>0</v>
      </c>
      <c r="BH354" s="146">
        <f>IF(N354="sníž. přenesená",J354,0)</f>
        <v>0</v>
      </c>
      <c r="BI354" s="146">
        <f>IF(N354="nulová",J354,0)</f>
        <v>0</v>
      </c>
      <c r="BJ354" s="16" t="s">
        <v>80</v>
      </c>
      <c r="BK354" s="146">
        <f>ROUND(I354*H354,2)</f>
        <v>0</v>
      </c>
      <c r="BL354" s="16" t="s">
        <v>224</v>
      </c>
      <c r="BM354" s="145" t="s">
        <v>473</v>
      </c>
    </row>
    <row r="355" spans="2:51" s="12" customFormat="1" ht="11.25">
      <c r="B355" s="147"/>
      <c r="D355" s="148" t="s">
        <v>146</v>
      </c>
      <c r="F355" s="150" t="s">
        <v>474</v>
      </c>
      <c r="H355" s="151">
        <v>15.84</v>
      </c>
      <c r="I355" s="152"/>
      <c r="L355" s="147"/>
      <c r="M355" s="153"/>
      <c r="T355" s="154"/>
      <c r="AT355" s="149" t="s">
        <v>146</v>
      </c>
      <c r="AU355" s="149" t="s">
        <v>82</v>
      </c>
      <c r="AV355" s="12" t="s">
        <v>82</v>
      </c>
      <c r="AW355" s="12" t="s">
        <v>3</v>
      </c>
      <c r="AX355" s="12" t="s">
        <v>80</v>
      </c>
      <c r="AY355" s="149" t="s">
        <v>134</v>
      </c>
    </row>
    <row r="356" spans="2:65" s="1" customFormat="1" ht="37.9" customHeight="1">
      <c r="B356" s="132"/>
      <c r="C356" s="133" t="s">
        <v>475</v>
      </c>
      <c r="D356" s="133" t="s">
        <v>137</v>
      </c>
      <c r="E356" s="134" t="s">
        <v>476</v>
      </c>
      <c r="F356" s="135" t="s">
        <v>477</v>
      </c>
      <c r="G356" s="136" t="s">
        <v>151</v>
      </c>
      <c r="H356" s="137">
        <v>8.29</v>
      </c>
      <c r="I356" s="138"/>
      <c r="J356" s="139">
        <f>ROUND(I356*H356,2)</f>
        <v>0</v>
      </c>
      <c r="K356" s="140"/>
      <c r="L356" s="31"/>
      <c r="M356" s="141" t="s">
        <v>1</v>
      </c>
      <c r="N356" s="142" t="s">
        <v>38</v>
      </c>
      <c r="P356" s="143">
        <f>O356*H356</f>
        <v>0</v>
      </c>
      <c r="Q356" s="143">
        <v>0.0053</v>
      </c>
      <c r="R356" s="143">
        <f>Q356*H356</f>
        <v>0.043937</v>
      </c>
      <c r="S356" s="143">
        <v>0</v>
      </c>
      <c r="T356" s="144">
        <f>S356*H356</f>
        <v>0</v>
      </c>
      <c r="AR356" s="145" t="s">
        <v>224</v>
      </c>
      <c r="AT356" s="145" t="s">
        <v>137</v>
      </c>
      <c r="AU356" s="145" t="s">
        <v>82</v>
      </c>
      <c r="AY356" s="16" t="s">
        <v>134</v>
      </c>
      <c r="BE356" s="146">
        <f>IF(N356="základní",J356,0)</f>
        <v>0</v>
      </c>
      <c r="BF356" s="146">
        <f>IF(N356="snížená",J356,0)</f>
        <v>0</v>
      </c>
      <c r="BG356" s="146">
        <f>IF(N356="zákl. přenesená",J356,0)</f>
        <v>0</v>
      </c>
      <c r="BH356" s="146">
        <f>IF(N356="sníž. přenesená",J356,0)</f>
        <v>0</v>
      </c>
      <c r="BI356" s="146">
        <f>IF(N356="nulová",J356,0)</f>
        <v>0</v>
      </c>
      <c r="BJ356" s="16" t="s">
        <v>80</v>
      </c>
      <c r="BK356" s="146">
        <f>ROUND(I356*H356,2)</f>
        <v>0</v>
      </c>
      <c r="BL356" s="16" t="s">
        <v>224</v>
      </c>
      <c r="BM356" s="145" t="s">
        <v>478</v>
      </c>
    </row>
    <row r="357" spans="2:51" s="14" customFormat="1" ht="11.25">
      <c r="B357" s="162"/>
      <c r="D357" s="148" t="s">
        <v>146</v>
      </c>
      <c r="E357" s="163" t="s">
        <v>1</v>
      </c>
      <c r="F357" s="164" t="s">
        <v>158</v>
      </c>
      <c r="H357" s="163" t="s">
        <v>1</v>
      </c>
      <c r="I357" s="165"/>
      <c r="L357" s="162"/>
      <c r="M357" s="166"/>
      <c r="T357" s="167"/>
      <c r="AT357" s="163" t="s">
        <v>146</v>
      </c>
      <c r="AU357" s="163" t="s">
        <v>82</v>
      </c>
      <c r="AV357" s="14" t="s">
        <v>80</v>
      </c>
      <c r="AW357" s="14" t="s">
        <v>30</v>
      </c>
      <c r="AX357" s="14" t="s">
        <v>73</v>
      </c>
      <c r="AY357" s="163" t="s">
        <v>134</v>
      </c>
    </row>
    <row r="358" spans="2:51" s="12" customFormat="1" ht="11.25">
      <c r="B358" s="147"/>
      <c r="D358" s="148" t="s">
        <v>146</v>
      </c>
      <c r="E358" s="149" t="s">
        <v>1</v>
      </c>
      <c r="F358" s="150" t="s">
        <v>479</v>
      </c>
      <c r="H358" s="151">
        <v>8.29</v>
      </c>
      <c r="I358" s="152"/>
      <c r="L358" s="147"/>
      <c r="M358" s="153"/>
      <c r="T358" s="154"/>
      <c r="AT358" s="149" t="s">
        <v>146</v>
      </c>
      <c r="AU358" s="149" t="s">
        <v>82</v>
      </c>
      <c r="AV358" s="12" t="s">
        <v>82</v>
      </c>
      <c r="AW358" s="12" t="s">
        <v>30</v>
      </c>
      <c r="AX358" s="12" t="s">
        <v>73</v>
      </c>
      <c r="AY358" s="149" t="s">
        <v>134</v>
      </c>
    </row>
    <row r="359" spans="2:51" s="13" customFormat="1" ht="11.25">
      <c r="B359" s="155"/>
      <c r="D359" s="148" t="s">
        <v>146</v>
      </c>
      <c r="E359" s="156" t="s">
        <v>1</v>
      </c>
      <c r="F359" s="157" t="s">
        <v>148</v>
      </c>
      <c r="H359" s="158">
        <v>8.29</v>
      </c>
      <c r="I359" s="159"/>
      <c r="L359" s="155"/>
      <c r="M359" s="160"/>
      <c r="T359" s="161"/>
      <c r="AT359" s="156" t="s">
        <v>146</v>
      </c>
      <c r="AU359" s="156" t="s">
        <v>82</v>
      </c>
      <c r="AV359" s="13" t="s">
        <v>141</v>
      </c>
      <c r="AW359" s="13" t="s">
        <v>30</v>
      </c>
      <c r="AX359" s="13" t="s">
        <v>80</v>
      </c>
      <c r="AY359" s="156" t="s">
        <v>134</v>
      </c>
    </row>
    <row r="360" spans="2:65" s="1" customFormat="1" ht="16.5" customHeight="1">
      <c r="B360" s="132"/>
      <c r="C360" s="168" t="s">
        <v>480</v>
      </c>
      <c r="D360" s="168" t="s">
        <v>242</v>
      </c>
      <c r="E360" s="169" t="s">
        <v>481</v>
      </c>
      <c r="F360" s="170" t="s">
        <v>482</v>
      </c>
      <c r="G360" s="171" t="s">
        <v>151</v>
      </c>
      <c r="H360" s="172">
        <v>9.119</v>
      </c>
      <c r="I360" s="173"/>
      <c r="J360" s="174">
        <f>ROUND(I360*H360,2)</f>
        <v>0</v>
      </c>
      <c r="K360" s="175"/>
      <c r="L360" s="176"/>
      <c r="M360" s="177" t="s">
        <v>1</v>
      </c>
      <c r="N360" s="178" t="s">
        <v>38</v>
      </c>
      <c r="P360" s="143">
        <f>O360*H360</f>
        <v>0</v>
      </c>
      <c r="Q360" s="143">
        <v>0.022</v>
      </c>
      <c r="R360" s="143">
        <f>Q360*H360</f>
        <v>0.200618</v>
      </c>
      <c r="S360" s="143">
        <v>0</v>
      </c>
      <c r="T360" s="144">
        <f>S360*H360</f>
        <v>0</v>
      </c>
      <c r="AR360" s="145" t="s">
        <v>311</v>
      </c>
      <c r="AT360" s="145" t="s">
        <v>242</v>
      </c>
      <c r="AU360" s="145" t="s">
        <v>82</v>
      </c>
      <c r="AY360" s="16" t="s">
        <v>134</v>
      </c>
      <c r="BE360" s="146">
        <f>IF(N360="základní",J360,0)</f>
        <v>0</v>
      </c>
      <c r="BF360" s="146">
        <f>IF(N360="snížená",J360,0)</f>
        <v>0</v>
      </c>
      <c r="BG360" s="146">
        <f>IF(N360="zákl. přenesená",J360,0)</f>
        <v>0</v>
      </c>
      <c r="BH360" s="146">
        <f>IF(N360="sníž. přenesená",J360,0)</f>
        <v>0</v>
      </c>
      <c r="BI360" s="146">
        <f>IF(N360="nulová",J360,0)</f>
        <v>0</v>
      </c>
      <c r="BJ360" s="16" t="s">
        <v>80</v>
      </c>
      <c r="BK360" s="146">
        <f>ROUND(I360*H360,2)</f>
        <v>0</v>
      </c>
      <c r="BL360" s="16" t="s">
        <v>224</v>
      </c>
      <c r="BM360" s="145" t="s">
        <v>483</v>
      </c>
    </row>
    <row r="361" spans="2:51" s="12" customFormat="1" ht="11.25">
      <c r="B361" s="147"/>
      <c r="D361" s="148" t="s">
        <v>146</v>
      </c>
      <c r="F361" s="150" t="s">
        <v>484</v>
      </c>
      <c r="H361" s="151">
        <v>9.119</v>
      </c>
      <c r="I361" s="152"/>
      <c r="L361" s="147"/>
      <c r="M361" s="153"/>
      <c r="T361" s="154"/>
      <c r="AT361" s="149" t="s">
        <v>146</v>
      </c>
      <c r="AU361" s="149" t="s">
        <v>82</v>
      </c>
      <c r="AV361" s="12" t="s">
        <v>82</v>
      </c>
      <c r="AW361" s="12" t="s">
        <v>3</v>
      </c>
      <c r="AX361" s="12" t="s">
        <v>80</v>
      </c>
      <c r="AY361" s="149" t="s">
        <v>134</v>
      </c>
    </row>
    <row r="362" spans="2:65" s="1" customFormat="1" ht="37.9" customHeight="1">
      <c r="B362" s="132"/>
      <c r="C362" s="133" t="s">
        <v>485</v>
      </c>
      <c r="D362" s="133" t="s">
        <v>137</v>
      </c>
      <c r="E362" s="134" t="s">
        <v>486</v>
      </c>
      <c r="F362" s="135" t="s">
        <v>487</v>
      </c>
      <c r="G362" s="136" t="s">
        <v>151</v>
      </c>
      <c r="H362" s="137">
        <v>8.29</v>
      </c>
      <c r="I362" s="138"/>
      <c r="J362" s="139">
        <f>ROUND(I362*H362,2)</f>
        <v>0</v>
      </c>
      <c r="K362" s="140"/>
      <c r="L362" s="31"/>
      <c r="M362" s="141" t="s">
        <v>1</v>
      </c>
      <c r="N362" s="142" t="s">
        <v>38</v>
      </c>
      <c r="P362" s="143">
        <f>O362*H362</f>
        <v>0</v>
      </c>
      <c r="Q362" s="143">
        <v>0</v>
      </c>
      <c r="R362" s="143">
        <f>Q362*H362</f>
        <v>0</v>
      </c>
      <c r="S362" s="143">
        <v>0</v>
      </c>
      <c r="T362" s="144">
        <f>S362*H362</f>
        <v>0</v>
      </c>
      <c r="AR362" s="145" t="s">
        <v>224</v>
      </c>
      <c r="AT362" s="145" t="s">
        <v>137</v>
      </c>
      <c r="AU362" s="145" t="s">
        <v>82</v>
      </c>
      <c r="AY362" s="16" t="s">
        <v>134</v>
      </c>
      <c r="BE362" s="146">
        <f>IF(N362="základní",J362,0)</f>
        <v>0</v>
      </c>
      <c r="BF362" s="146">
        <f>IF(N362="snížená",J362,0)</f>
        <v>0</v>
      </c>
      <c r="BG362" s="146">
        <f>IF(N362="zákl. přenesená",J362,0)</f>
        <v>0</v>
      </c>
      <c r="BH362" s="146">
        <f>IF(N362="sníž. přenesená",J362,0)</f>
        <v>0</v>
      </c>
      <c r="BI362" s="146">
        <f>IF(N362="nulová",J362,0)</f>
        <v>0</v>
      </c>
      <c r="BJ362" s="16" t="s">
        <v>80</v>
      </c>
      <c r="BK362" s="146">
        <f>ROUND(I362*H362,2)</f>
        <v>0</v>
      </c>
      <c r="BL362" s="16" t="s">
        <v>224</v>
      </c>
      <c r="BM362" s="145" t="s">
        <v>488</v>
      </c>
    </row>
    <row r="363" spans="2:65" s="1" customFormat="1" ht="37.9" customHeight="1">
      <c r="B363" s="132"/>
      <c r="C363" s="133" t="s">
        <v>489</v>
      </c>
      <c r="D363" s="133" t="s">
        <v>137</v>
      </c>
      <c r="E363" s="134" t="s">
        <v>490</v>
      </c>
      <c r="F363" s="135" t="s">
        <v>491</v>
      </c>
      <c r="G363" s="136" t="s">
        <v>151</v>
      </c>
      <c r="H363" s="137">
        <v>8.29</v>
      </c>
      <c r="I363" s="138"/>
      <c r="J363" s="139">
        <f>ROUND(I363*H363,2)</f>
        <v>0</v>
      </c>
      <c r="K363" s="140"/>
      <c r="L363" s="31"/>
      <c r="M363" s="141" t="s">
        <v>1</v>
      </c>
      <c r="N363" s="142" t="s">
        <v>38</v>
      </c>
      <c r="P363" s="143">
        <f>O363*H363</f>
        <v>0</v>
      </c>
      <c r="Q363" s="143">
        <v>0</v>
      </c>
      <c r="R363" s="143">
        <f>Q363*H363</f>
        <v>0</v>
      </c>
      <c r="S363" s="143">
        <v>0</v>
      </c>
      <c r="T363" s="144">
        <f>S363*H363</f>
        <v>0</v>
      </c>
      <c r="AR363" s="145" t="s">
        <v>224</v>
      </c>
      <c r="AT363" s="145" t="s">
        <v>137</v>
      </c>
      <c r="AU363" s="145" t="s">
        <v>82</v>
      </c>
      <c r="AY363" s="16" t="s">
        <v>134</v>
      </c>
      <c r="BE363" s="146">
        <f>IF(N363="základní",J363,0)</f>
        <v>0</v>
      </c>
      <c r="BF363" s="146">
        <f>IF(N363="snížená",J363,0)</f>
        <v>0</v>
      </c>
      <c r="BG363" s="146">
        <f>IF(N363="zákl. přenesená",J363,0)</f>
        <v>0</v>
      </c>
      <c r="BH363" s="146">
        <f>IF(N363="sníž. přenesená",J363,0)</f>
        <v>0</v>
      </c>
      <c r="BI363" s="146">
        <f>IF(N363="nulová",J363,0)</f>
        <v>0</v>
      </c>
      <c r="BJ363" s="16" t="s">
        <v>80</v>
      </c>
      <c r="BK363" s="146">
        <f>ROUND(I363*H363,2)</f>
        <v>0</v>
      </c>
      <c r="BL363" s="16" t="s">
        <v>224</v>
      </c>
      <c r="BM363" s="145" t="s">
        <v>492</v>
      </c>
    </row>
    <row r="364" spans="2:65" s="1" customFormat="1" ht="16.5" customHeight="1">
      <c r="B364" s="132"/>
      <c r="C364" s="133" t="s">
        <v>493</v>
      </c>
      <c r="D364" s="133" t="s">
        <v>137</v>
      </c>
      <c r="E364" s="134" t="s">
        <v>494</v>
      </c>
      <c r="F364" s="135" t="s">
        <v>495</v>
      </c>
      <c r="G364" s="136" t="s">
        <v>280</v>
      </c>
      <c r="H364" s="137">
        <v>17.05</v>
      </c>
      <c r="I364" s="138"/>
      <c r="J364" s="139">
        <f>ROUND(I364*H364,2)</f>
        <v>0</v>
      </c>
      <c r="K364" s="140"/>
      <c r="L364" s="31"/>
      <c r="M364" s="141" t="s">
        <v>1</v>
      </c>
      <c r="N364" s="142" t="s">
        <v>38</v>
      </c>
      <c r="P364" s="143">
        <f>O364*H364</f>
        <v>0</v>
      </c>
      <c r="Q364" s="143">
        <v>3E-05</v>
      </c>
      <c r="R364" s="143">
        <f>Q364*H364</f>
        <v>0.0005115</v>
      </c>
      <c r="S364" s="143">
        <v>0</v>
      </c>
      <c r="T364" s="144">
        <f>S364*H364</f>
        <v>0</v>
      </c>
      <c r="AR364" s="145" t="s">
        <v>224</v>
      </c>
      <c r="AT364" s="145" t="s">
        <v>137</v>
      </c>
      <c r="AU364" s="145" t="s">
        <v>82</v>
      </c>
      <c r="AY364" s="16" t="s">
        <v>134</v>
      </c>
      <c r="BE364" s="146">
        <f>IF(N364="základní",J364,0)</f>
        <v>0</v>
      </c>
      <c r="BF364" s="146">
        <f>IF(N364="snížená",J364,0)</f>
        <v>0</v>
      </c>
      <c r="BG364" s="146">
        <f>IF(N364="zákl. přenesená",J364,0)</f>
        <v>0</v>
      </c>
      <c r="BH364" s="146">
        <f>IF(N364="sníž. přenesená",J364,0)</f>
        <v>0</v>
      </c>
      <c r="BI364" s="146">
        <f>IF(N364="nulová",J364,0)</f>
        <v>0</v>
      </c>
      <c r="BJ364" s="16" t="s">
        <v>80</v>
      </c>
      <c r="BK364" s="146">
        <f>ROUND(I364*H364,2)</f>
        <v>0</v>
      </c>
      <c r="BL364" s="16" t="s">
        <v>224</v>
      </c>
      <c r="BM364" s="145" t="s">
        <v>496</v>
      </c>
    </row>
    <row r="365" spans="2:51" s="14" customFormat="1" ht="11.25">
      <c r="B365" s="162"/>
      <c r="D365" s="148" t="s">
        <v>146</v>
      </c>
      <c r="E365" s="163" t="s">
        <v>1</v>
      </c>
      <c r="F365" s="164" t="s">
        <v>497</v>
      </c>
      <c r="H365" s="163" t="s">
        <v>1</v>
      </c>
      <c r="I365" s="165"/>
      <c r="L365" s="162"/>
      <c r="M365" s="166"/>
      <c r="T365" s="167"/>
      <c r="AT365" s="163" t="s">
        <v>146</v>
      </c>
      <c r="AU365" s="163" t="s">
        <v>82</v>
      </c>
      <c r="AV365" s="14" t="s">
        <v>80</v>
      </c>
      <c r="AW365" s="14" t="s">
        <v>30</v>
      </c>
      <c r="AX365" s="14" t="s">
        <v>73</v>
      </c>
      <c r="AY365" s="163" t="s">
        <v>134</v>
      </c>
    </row>
    <row r="366" spans="2:51" s="12" customFormat="1" ht="11.25">
      <c r="B366" s="147"/>
      <c r="D366" s="148" t="s">
        <v>146</v>
      </c>
      <c r="E366" s="149" t="s">
        <v>1</v>
      </c>
      <c r="F366" s="150" t="s">
        <v>498</v>
      </c>
      <c r="H366" s="151">
        <v>20.85</v>
      </c>
      <c r="I366" s="152"/>
      <c r="L366" s="147"/>
      <c r="M366" s="153"/>
      <c r="T366" s="154"/>
      <c r="AT366" s="149" t="s">
        <v>146</v>
      </c>
      <c r="AU366" s="149" t="s">
        <v>82</v>
      </c>
      <c r="AV366" s="12" t="s">
        <v>82</v>
      </c>
      <c r="AW366" s="12" t="s">
        <v>30</v>
      </c>
      <c r="AX366" s="12" t="s">
        <v>73</v>
      </c>
      <c r="AY366" s="149" t="s">
        <v>134</v>
      </c>
    </row>
    <row r="367" spans="2:51" s="12" customFormat="1" ht="11.25">
      <c r="B367" s="147"/>
      <c r="D367" s="148" t="s">
        <v>146</v>
      </c>
      <c r="E367" s="149" t="s">
        <v>1</v>
      </c>
      <c r="F367" s="150" t="s">
        <v>499</v>
      </c>
      <c r="H367" s="151">
        <v>-3.8</v>
      </c>
      <c r="I367" s="152"/>
      <c r="L367" s="147"/>
      <c r="M367" s="153"/>
      <c r="T367" s="154"/>
      <c r="AT367" s="149" t="s">
        <v>146</v>
      </c>
      <c r="AU367" s="149" t="s">
        <v>82</v>
      </c>
      <c r="AV367" s="12" t="s">
        <v>82</v>
      </c>
      <c r="AW367" s="12" t="s">
        <v>30</v>
      </c>
      <c r="AX367" s="12" t="s">
        <v>73</v>
      </c>
      <c r="AY367" s="149" t="s">
        <v>134</v>
      </c>
    </row>
    <row r="368" spans="2:51" s="13" customFormat="1" ht="11.25">
      <c r="B368" s="155"/>
      <c r="D368" s="148" t="s">
        <v>146</v>
      </c>
      <c r="E368" s="156" t="s">
        <v>1</v>
      </c>
      <c r="F368" s="157" t="s">
        <v>148</v>
      </c>
      <c r="H368" s="158">
        <v>17.05</v>
      </c>
      <c r="I368" s="159"/>
      <c r="L368" s="155"/>
      <c r="M368" s="160"/>
      <c r="T368" s="161"/>
      <c r="AT368" s="156" t="s">
        <v>146</v>
      </c>
      <c r="AU368" s="156" t="s">
        <v>82</v>
      </c>
      <c r="AV368" s="13" t="s">
        <v>141</v>
      </c>
      <c r="AW368" s="13" t="s">
        <v>30</v>
      </c>
      <c r="AX368" s="13" t="s">
        <v>80</v>
      </c>
      <c r="AY368" s="156" t="s">
        <v>134</v>
      </c>
    </row>
    <row r="369" spans="2:65" s="1" customFormat="1" ht="24.2" customHeight="1">
      <c r="B369" s="132"/>
      <c r="C369" s="133" t="s">
        <v>500</v>
      </c>
      <c r="D369" s="133" t="s">
        <v>137</v>
      </c>
      <c r="E369" s="134" t="s">
        <v>501</v>
      </c>
      <c r="F369" s="135" t="s">
        <v>502</v>
      </c>
      <c r="G369" s="136" t="s">
        <v>151</v>
      </c>
      <c r="H369" s="137">
        <v>8.29</v>
      </c>
      <c r="I369" s="138"/>
      <c r="J369" s="139">
        <f>ROUND(I369*H369,2)</f>
        <v>0</v>
      </c>
      <c r="K369" s="140"/>
      <c r="L369" s="31"/>
      <c r="M369" s="141" t="s">
        <v>1</v>
      </c>
      <c r="N369" s="142" t="s">
        <v>38</v>
      </c>
      <c r="P369" s="143">
        <f>O369*H369</f>
        <v>0</v>
      </c>
      <c r="Q369" s="143">
        <v>5E-05</v>
      </c>
      <c r="R369" s="143">
        <f>Q369*H369</f>
        <v>0.0004145</v>
      </c>
      <c r="S369" s="143">
        <v>0</v>
      </c>
      <c r="T369" s="144">
        <f>S369*H369</f>
        <v>0</v>
      </c>
      <c r="AR369" s="145" t="s">
        <v>224</v>
      </c>
      <c r="AT369" s="145" t="s">
        <v>137</v>
      </c>
      <c r="AU369" s="145" t="s">
        <v>82</v>
      </c>
      <c r="AY369" s="16" t="s">
        <v>134</v>
      </c>
      <c r="BE369" s="146">
        <f>IF(N369="základní",J369,0)</f>
        <v>0</v>
      </c>
      <c r="BF369" s="146">
        <f>IF(N369="snížená",J369,0)</f>
        <v>0</v>
      </c>
      <c r="BG369" s="146">
        <f>IF(N369="zákl. přenesená",J369,0)</f>
        <v>0</v>
      </c>
      <c r="BH369" s="146">
        <f>IF(N369="sníž. přenesená",J369,0)</f>
        <v>0</v>
      </c>
      <c r="BI369" s="146">
        <f>IF(N369="nulová",J369,0)</f>
        <v>0</v>
      </c>
      <c r="BJ369" s="16" t="s">
        <v>80</v>
      </c>
      <c r="BK369" s="146">
        <f>ROUND(I369*H369,2)</f>
        <v>0</v>
      </c>
      <c r="BL369" s="16" t="s">
        <v>224</v>
      </c>
      <c r="BM369" s="145" t="s">
        <v>503</v>
      </c>
    </row>
    <row r="370" spans="2:65" s="1" customFormat="1" ht="24.2" customHeight="1">
      <c r="B370" s="132"/>
      <c r="C370" s="133" t="s">
        <v>504</v>
      </c>
      <c r="D370" s="133" t="s">
        <v>137</v>
      </c>
      <c r="E370" s="134" t="s">
        <v>505</v>
      </c>
      <c r="F370" s="135" t="s">
        <v>506</v>
      </c>
      <c r="G370" s="136" t="s">
        <v>426</v>
      </c>
      <c r="H370" s="179"/>
      <c r="I370" s="138"/>
      <c r="J370" s="139">
        <f>ROUND(I370*H370,2)</f>
        <v>0</v>
      </c>
      <c r="K370" s="140"/>
      <c r="L370" s="31"/>
      <c r="M370" s="141" t="s">
        <v>1</v>
      </c>
      <c r="N370" s="142" t="s">
        <v>38</v>
      </c>
      <c r="P370" s="143">
        <f>O370*H370</f>
        <v>0</v>
      </c>
      <c r="Q370" s="143">
        <v>0</v>
      </c>
      <c r="R370" s="143">
        <f>Q370*H370</f>
        <v>0</v>
      </c>
      <c r="S370" s="143">
        <v>0</v>
      </c>
      <c r="T370" s="144">
        <f>S370*H370</f>
        <v>0</v>
      </c>
      <c r="AR370" s="145" t="s">
        <v>224</v>
      </c>
      <c r="AT370" s="145" t="s">
        <v>137</v>
      </c>
      <c r="AU370" s="145" t="s">
        <v>82</v>
      </c>
      <c r="AY370" s="16" t="s">
        <v>134</v>
      </c>
      <c r="BE370" s="146">
        <f>IF(N370="základní",J370,0)</f>
        <v>0</v>
      </c>
      <c r="BF370" s="146">
        <f>IF(N370="snížená",J370,0)</f>
        <v>0</v>
      </c>
      <c r="BG370" s="146">
        <f>IF(N370="zákl. přenesená",J370,0)</f>
        <v>0</v>
      </c>
      <c r="BH370" s="146">
        <f>IF(N370="sníž. přenesená",J370,0)</f>
        <v>0</v>
      </c>
      <c r="BI370" s="146">
        <f>IF(N370="nulová",J370,0)</f>
        <v>0</v>
      </c>
      <c r="BJ370" s="16" t="s">
        <v>80</v>
      </c>
      <c r="BK370" s="146">
        <f>ROUND(I370*H370,2)</f>
        <v>0</v>
      </c>
      <c r="BL370" s="16" t="s">
        <v>224</v>
      </c>
      <c r="BM370" s="145" t="s">
        <v>507</v>
      </c>
    </row>
    <row r="371" spans="2:65" s="1" customFormat="1" ht="24.2" customHeight="1">
      <c r="B371" s="132"/>
      <c r="C371" s="133" t="s">
        <v>508</v>
      </c>
      <c r="D371" s="133" t="s">
        <v>137</v>
      </c>
      <c r="E371" s="134" t="s">
        <v>509</v>
      </c>
      <c r="F371" s="135" t="s">
        <v>510</v>
      </c>
      <c r="G371" s="136" t="s">
        <v>426</v>
      </c>
      <c r="H371" s="179"/>
      <c r="I371" s="138"/>
      <c r="J371" s="139">
        <f>ROUND(I371*H371,2)</f>
        <v>0</v>
      </c>
      <c r="K371" s="140"/>
      <c r="L371" s="31"/>
      <c r="M371" s="141" t="s">
        <v>1</v>
      </c>
      <c r="N371" s="142" t="s">
        <v>38</v>
      </c>
      <c r="P371" s="143">
        <f>O371*H371</f>
        <v>0</v>
      </c>
      <c r="Q371" s="143">
        <v>0</v>
      </c>
      <c r="R371" s="143">
        <f>Q371*H371</f>
        <v>0</v>
      </c>
      <c r="S371" s="143">
        <v>0</v>
      </c>
      <c r="T371" s="144">
        <f>S371*H371</f>
        <v>0</v>
      </c>
      <c r="AR371" s="145" t="s">
        <v>224</v>
      </c>
      <c r="AT371" s="145" t="s">
        <v>137</v>
      </c>
      <c r="AU371" s="145" t="s">
        <v>82</v>
      </c>
      <c r="AY371" s="16" t="s">
        <v>134</v>
      </c>
      <c r="BE371" s="146">
        <f>IF(N371="základní",J371,0)</f>
        <v>0</v>
      </c>
      <c r="BF371" s="146">
        <f>IF(N371="snížená",J371,0)</f>
        <v>0</v>
      </c>
      <c r="BG371" s="146">
        <f>IF(N371="zákl. přenesená",J371,0)</f>
        <v>0</v>
      </c>
      <c r="BH371" s="146">
        <f>IF(N371="sníž. přenesená",J371,0)</f>
        <v>0</v>
      </c>
      <c r="BI371" s="146">
        <f>IF(N371="nulová",J371,0)</f>
        <v>0</v>
      </c>
      <c r="BJ371" s="16" t="s">
        <v>80</v>
      </c>
      <c r="BK371" s="146">
        <f>ROUND(I371*H371,2)</f>
        <v>0</v>
      </c>
      <c r="BL371" s="16" t="s">
        <v>224</v>
      </c>
      <c r="BM371" s="145" t="s">
        <v>511</v>
      </c>
    </row>
    <row r="372" spans="2:63" s="11" customFormat="1" ht="22.9" customHeight="1">
      <c r="B372" s="120"/>
      <c r="D372" s="121" t="s">
        <v>72</v>
      </c>
      <c r="E372" s="130" t="s">
        <v>512</v>
      </c>
      <c r="F372" s="130" t="s">
        <v>513</v>
      </c>
      <c r="I372" s="123"/>
      <c r="J372" s="131">
        <f>BK372</f>
        <v>0</v>
      </c>
      <c r="L372" s="120"/>
      <c r="M372" s="125"/>
      <c r="P372" s="126">
        <f>SUM(P373:P430)</f>
        <v>0</v>
      </c>
      <c r="R372" s="126">
        <f>SUM(R373:R430)</f>
        <v>0.7028191599999999</v>
      </c>
      <c r="T372" s="127">
        <f>SUM(T373:T430)</f>
        <v>0.242349</v>
      </c>
      <c r="AR372" s="121" t="s">
        <v>82</v>
      </c>
      <c r="AT372" s="128" t="s">
        <v>72</v>
      </c>
      <c r="AU372" s="128" t="s">
        <v>80</v>
      </c>
      <c r="AY372" s="121" t="s">
        <v>134</v>
      </c>
      <c r="BK372" s="129">
        <f>SUM(BK373:BK430)</f>
        <v>0</v>
      </c>
    </row>
    <row r="373" spans="2:65" s="1" customFormat="1" ht="24.2" customHeight="1">
      <c r="B373" s="132"/>
      <c r="C373" s="133" t="s">
        <v>514</v>
      </c>
      <c r="D373" s="133" t="s">
        <v>137</v>
      </c>
      <c r="E373" s="134" t="s">
        <v>515</v>
      </c>
      <c r="F373" s="135" t="s">
        <v>516</v>
      </c>
      <c r="G373" s="136" t="s">
        <v>151</v>
      </c>
      <c r="H373" s="137">
        <v>74.32</v>
      </c>
      <c r="I373" s="138"/>
      <c r="J373" s="139">
        <f>ROUND(I373*H373,2)</f>
        <v>0</v>
      </c>
      <c r="K373" s="140"/>
      <c r="L373" s="31"/>
      <c r="M373" s="141" t="s">
        <v>1</v>
      </c>
      <c r="N373" s="142" t="s">
        <v>38</v>
      </c>
      <c r="P373" s="143">
        <f>O373*H373</f>
        <v>0</v>
      </c>
      <c r="Q373" s="143">
        <v>0</v>
      </c>
      <c r="R373" s="143">
        <f>Q373*H373</f>
        <v>0</v>
      </c>
      <c r="S373" s="143">
        <v>0</v>
      </c>
      <c r="T373" s="144">
        <f>S373*H373</f>
        <v>0</v>
      </c>
      <c r="AR373" s="145" t="s">
        <v>224</v>
      </c>
      <c r="AT373" s="145" t="s">
        <v>137</v>
      </c>
      <c r="AU373" s="145" t="s">
        <v>82</v>
      </c>
      <c r="AY373" s="16" t="s">
        <v>134</v>
      </c>
      <c r="BE373" s="146">
        <f>IF(N373="základní",J373,0)</f>
        <v>0</v>
      </c>
      <c r="BF373" s="146">
        <f>IF(N373="snížená",J373,0)</f>
        <v>0</v>
      </c>
      <c r="BG373" s="146">
        <f>IF(N373="zákl. přenesená",J373,0)</f>
        <v>0</v>
      </c>
      <c r="BH373" s="146">
        <f>IF(N373="sníž. přenesená",J373,0)</f>
        <v>0</v>
      </c>
      <c r="BI373" s="146">
        <f>IF(N373="nulová",J373,0)</f>
        <v>0</v>
      </c>
      <c r="BJ373" s="16" t="s">
        <v>80</v>
      </c>
      <c r="BK373" s="146">
        <f>ROUND(I373*H373,2)</f>
        <v>0</v>
      </c>
      <c r="BL373" s="16" t="s">
        <v>224</v>
      </c>
      <c r="BM373" s="145" t="s">
        <v>517</v>
      </c>
    </row>
    <row r="374" spans="2:51" s="14" customFormat="1" ht="11.25">
      <c r="B374" s="162"/>
      <c r="D374" s="148" t="s">
        <v>146</v>
      </c>
      <c r="E374" s="163" t="s">
        <v>1</v>
      </c>
      <c r="F374" s="164" t="s">
        <v>158</v>
      </c>
      <c r="H374" s="163" t="s">
        <v>1</v>
      </c>
      <c r="I374" s="165"/>
      <c r="L374" s="162"/>
      <c r="M374" s="166"/>
      <c r="T374" s="167"/>
      <c r="AT374" s="163" t="s">
        <v>146</v>
      </c>
      <c r="AU374" s="163" t="s">
        <v>82</v>
      </c>
      <c r="AV374" s="14" t="s">
        <v>80</v>
      </c>
      <c r="AW374" s="14" t="s">
        <v>30</v>
      </c>
      <c r="AX374" s="14" t="s">
        <v>73</v>
      </c>
      <c r="AY374" s="163" t="s">
        <v>134</v>
      </c>
    </row>
    <row r="375" spans="2:51" s="12" customFormat="1" ht="11.25">
      <c r="B375" s="147"/>
      <c r="D375" s="148" t="s">
        <v>146</v>
      </c>
      <c r="E375" s="149" t="s">
        <v>1</v>
      </c>
      <c r="F375" s="150" t="s">
        <v>518</v>
      </c>
      <c r="H375" s="151">
        <v>74.32</v>
      </c>
      <c r="I375" s="152"/>
      <c r="L375" s="147"/>
      <c r="M375" s="153"/>
      <c r="T375" s="154"/>
      <c r="AT375" s="149" t="s">
        <v>146</v>
      </c>
      <c r="AU375" s="149" t="s">
        <v>82</v>
      </c>
      <c r="AV375" s="12" t="s">
        <v>82</v>
      </c>
      <c r="AW375" s="12" t="s">
        <v>30</v>
      </c>
      <c r="AX375" s="12" t="s">
        <v>73</v>
      </c>
      <c r="AY375" s="149" t="s">
        <v>134</v>
      </c>
    </row>
    <row r="376" spans="2:51" s="13" customFormat="1" ht="11.25">
      <c r="B376" s="155"/>
      <c r="D376" s="148" t="s">
        <v>146</v>
      </c>
      <c r="E376" s="156" t="s">
        <v>1</v>
      </c>
      <c r="F376" s="157" t="s">
        <v>148</v>
      </c>
      <c r="H376" s="158">
        <v>74.32</v>
      </c>
      <c r="I376" s="159"/>
      <c r="L376" s="155"/>
      <c r="M376" s="160"/>
      <c r="T376" s="161"/>
      <c r="AT376" s="156" t="s">
        <v>146</v>
      </c>
      <c r="AU376" s="156" t="s">
        <v>82</v>
      </c>
      <c r="AV376" s="13" t="s">
        <v>141</v>
      </c>
      <c r="AW376" s="13" t="s">
        <v>30</v>
      </c>
      <c r="AX376" s="13" t="s">
        <v>80</v>
      </c>
      <c r="AY376" s="156" t="s">
        <v>134</v>
      </c>
    </row>
    <row r="377" spans="2:65" s="1" customFormat="1" ht="24.2" customHeight="1">
      <c r="B377" s="132"/>
      <c r="C377" s="133" t="s">
        <v>519</v>
      </c>
      <c r="D377" s="133" t="s">
        <v>137</v>
      </c>
      <c r="E377" s="134" t="s">
        <v>520</v>
      </c>
      <c r="F377" s="135" t="s">
        <v>521</v>
      </c>
      <c r="G377" s="136" t="s">
        <v>151</v>
      </c>
      <c r="H377" s="137">
        <v>74.32</v>
      </c>
      <c r="I377" s="138"/>
      <c r="J377" s="139">
        <f>ROUND(I377*H377,2)</f>
        <v>0</v>
      </c>
      <c r="K377" s="140"/>
      <c r="L377" s="31"/>
      <c r="M377" s="141" t="s">
        <v>1</v>
      </c>
      <c r="N377" s="142" t="s">
        <v>38</v>
      </c>
      <c r="P377" s="143">
        <f>O377*H377</f>
        <v>0</v>
      </c>
      <c r="Q377" s="143">
        <v>0</v>
      </c>
      <c r="R377" s="143">
        <f>Q377*H377</f>
        <v>0</v>
      </c>
      <c r="S377" s="143">
        <v>0</v>
      </c>
      <c r="T377" s="144">
        <f>S377*H377</f>
        <v>0</v>
      </c>
      <c r="AR377" s="145" t="s">
        <v>224</v>
      </c>
      <c r="AT377" s="145" t="s">
        <v>137</v>
      </c>
      <c r="AU377" s="145" t="s">
        <v>82</v>
      </c>
      <c r="AY377" s="16" t="s">
        <v>134</v>
      </c>
      <c r="BE377" s="146">
        <f>IF(N377="základní",J377,0)</f>
        <v>0</v>
      </c>
      <c r="BF377" s="146">
        <f>IF(N377="snížená",J377,0)</f>
        <v>0</v>
      </c>
      <c r="BG377" s="146">
        <f>IF(N377="zákl. přenesená",J377,0)</f>
        <v>0</v>
      </c>
      <c r="BH377" s="146">
        <f>IF(N377="sníž. přenesená",J377,0)</f>
        <v>0</v>
      </c>
      <c r="BI377" s="146">
        <f>IF(N377="nulová",J377,0)</f>
        <v>0</v>
      </c>
      <c r="BJ377" s="16" t="s">
        <v>80</v>
      </c>
      <c r="BK377" s="146">
        <f>ROUND(I377*H377,2)</f>
        <v>0</v>
      </c>
      <c r="BL377" s="16" t="s">
        <v>224</v>
      </c>
      <c r="BM377" s="145" t="s">
        <v>522</v>
      </c>
    </row>
    <row r="378" spans="2:51" s="14" customFormat="1" ht="11.25">
      <c r="B378" s="162"/>
      <c r="D378" s="148" t="s">
        <v>146</v>
      </c>
      <c r="E378" s="163" t="s">
        <v>1</v>
      </c>
      <c r="F378" s="164" t="s">
        <v>158</v>
      </c>
      <c r="H378" s="163" t="s">
        <v>1</v>
      </c>
      <c r="I378" s="165"/>
      <c r="L378" s="162"/>
      <c r="M378" s="166"/>
      <c r="T378" s="167"/>
      <c r="AT378" s="163" t="s">
        <v>146</v>
      </c>
      <c r="AU378" s="163" t="s">
        <v>82</v>
      </c>
      <c r="AV378" s="14" t="s">
        <v>80</v>
      </c>
      <c r="AW378" s="14" t="s">
        <v>30</v>
      </c>
      <c r="AX378" s="14" t="s">
        <v>73</v>
      </c>
      <c r="AY378" s="163" t="s">
        <v>134</v>
      </c>
    </row>
    <row r="379" spans="2:51" s="12" customFormat="1" ht="11.25">
      <c r="B379" s="147"/>
      <c r="D379" s="148" t="s">
        <v>146</v>
      </c>
      <c r="E379" s="149" t="s">
        <v>1</v>
      </c>
      <c r="F379" s="150" t="s">
        <v>518</v>
      </c>
      <c r="H379" s="151">
        <v>74.32</v>
      </c>
      <c r="I379" s="152"/>
      <c r="L379" s="147"/>
      <c r="M379" s="153"/>
      <c r="T379" s="154"/>
      <c r="AT379" s="149" t="s">
        <v>146</v>
      </c>
      <c r="AU379" s="149" t="s">
        <v>82</v>
      </c>
      <c r="AV379" s="12" t="s">
        <v>82</v>
      </c>
      <c r="AW379" s="12" t="s">
        <v>30</v>
      </c>
      <c r="AX379" s="12" t="s">
        <v>73</v>
      </c>
      <c r="AY379" s="149" t="s">
        <v>134</v>
      </c>
    </row>
    <row r="380" spans="2:51" s="13" customFormat="1" ht="11.25">
      <c r="B380" s="155"/>
      <c r="D380" s="148" t="s">
        <v>146</v>
      </c>
      <c r="E380" s="156" t="s">
        <v>1</v>
      </c>
      <c r="F380" s="157" t="s">
        <v>148</v>
      </c>
      <c r="H380" s="158">
        <v>74.32</v>
      </c>
      <c r="I380" s="159"/>
      <c r="L380" s="155"/>
      <c r="M380" s="160"/>
      <c r="T380" s="161"/>
      <c r="AT380" s="156" t="s">
        <v>146</v>
      </c>
      <c r="AU380" s="156" t="s">
        <v>82</v>
      </c>
      <c r="AV380" s="13" t="s">
        <v>141</v>
      </c>
      <c r="AW380" s="13" t="s">
        <v>30</v>
      </c>
      <c r="AX380" s="13" t="s">
        <v>80</v>
      </c>
      <c r="AY380" s="156" t="s">
        <v>134</v>
      </c>
    </row>
    <row r="381" spans="2:65" s="1" customFormat="1" ht="24.2" customHeight="1">
      <c r="B381" s="132"/>
      <c r="C381" s="133" t="s">
        <v>523</v>
      </c>
      <c r="D381" s="133" t="s">
        <v>137</v>
      </c>
      <c r="E381" s="134" t="s">
        <v>524</v>
      </c>
      <c r="F381" s="135" t="s">
        <v>525</v>
      </c>
      <c r="G381" s="136" t="s">
        <v>151</v>
      </c>
      <c r="H381" s="137">
        <v>74.32</v>
      </c>
      <c r="I381" s="138"/>
      <c r="J381" s="139">
        <f>ROUND(I381*H381,2)</f>
        <v>0</v>
      </c>
      <c r="K381" s="140"/>
      <c r="L381" s="31"/>
      <c r="M381" s="141" t="s">
        <v>1</v>
      </c>
      <c r="N381" s="142" t="s">
        <v>38</v>
      </c>
      <c r="P381" s="143">
        <f>O381*H381</f>
        <v>0</v>
      </c>
      <c r="Q381" s="143">
        <v>3E-05</v>
      </c>
      <c r="R381" s="143">
        <f>Q381*H381</f>
        <v>0.0022296</v>
      </c>
      <c r="S381" s="143">
        <v>0</v>
      </c>
      <c r="T381" s="144">
        <f>S381*H381</f>
        <v>0</v>
      </c>
      <c r="AR381" s="145" t="s">
        <v>224</v>
      </c>
      <c r="AT381" s="145" t="s">
        <v>137</v>
      </c>
      <c r="AU381" s="145" t="s">
        <v>82</v>
      </c>
      <c r="AY381" s="16" t="s">
        <v>134</v>
      </c>
      <c r="BE381" s="146">
        <f>IF(N381="základní",J381,0)</f>
        <v>0</v>
      </c>
      <c r="BF381" s="146">
        <f>IF(N381="snížená",J381,0)</f>
        <v>0</v>
      </c>
      <c r="BG381" s="146">
        <f>IF(N381="zákl. přenesená",J381,0)</f>
        <v>0</v>
      </c>
      <c r="BH381" s="146">
        <f>IF(N381="sníž. přenesená",J381,0)</f>
        <v>0</v>
      </c>
      <c r="BI381" s="146">
        <f>IF(N381="nulová",J381,0)</f>
        <v>0</v>
      </c>
      <c r="BJ381" s="16" t="s">
        <v>80</v>
      </c>
      <c r="BK381" s="146">
        <f>ROUND(I381*H381,2)</f>
        <v>0</v>
      </c>
      <c r="BL381" s="16" t="s">
        <v>224</v>
      </c>
      <c r="BM381" s="145" t="s">
        <v>526</v>
      </c>
    </row>
    <row r="382" spans="2:51" s="14" customFormat="1" ht="11.25">
      <c r="B382" s="162"/>
      <c r="D382" s="148" t="s">
        <v>146</v>
      </c>
      <c r="E382" s="163" t="s">
        <v>1</v>
      </c>
      <c r="F382" s="164" t="s">
        <v>158</v>
      </c>
      <c r="H382" s="163" t="s">
        <v>1</v>
      </c>
      <c r="I382" s="165"/>
      <c r="L382" s="162"/>
      <c r="M382" s="166"/>
      <c r="T382" s="167"/>
      <c r="AT382" s="163" t="s">
        <v>146</v>
      </c>
      <c r="AU382" s="163" t="s">
        <v>82</v>
      </c>
      <c r="AV382" s="14" t="s">
        <v>80</v>
      </c>
      <c r="AW382" s="14" t="s">
        <v>30</v>
      </c>
      <c r="AX382" s="14" t="s">
        <v>73</v>
      </c>
      <c r="AY382" s="163" t="s">
        <v>134</v>
      </c>
    </row>
    <row r="383" spans="2:51" s="12" customFormat="1" ht="11.25">
      <c r="B383" s="147"/>
      <c r="D383" s="148" t="s">
        <v>146</v>
      </c>
      <c r="E383" s="149" t="s">
        <v>1</v>
      </c>
      <c r="F383" s="150" t="s">
        <v>518</v>
      </c>
      <c r="H383" s="151">
        <v>74.32</v>
      </c>
      <c r="I383" s="152"/>
      <c r="L383" s="147"/>
      <c r="M383" s="153"/>
      <c r="T383" s="154"/>
      <c r="AT383" s="149" t="s">
        <v>146</v>
      </c>
      <c r="AU383" s="149" t="s">
        <v>82</v>
      </c>
      <c r="AV383" s="12" t="s">
        <v>82</v>
      </c>
      <c r="AW383" s="12" t="s">
        <v>30</v>
      </c>
      <c r="AX383" s="12" t="s">
        <v>73</v>
      </c>
      <c r="AY383" s="149" t="s">
        <v>134</v>
      </c>
    </row>
    <row r="384" spans="2:51" s="13" customFormat="1" ht="11.25">
      <c r="B384" s="155"/>
      <c r="D384" s="148" t="s">
        <v>146</v>
      </c>
      <c r="E384" s="156" t="s">
        <v>1</v>
      </c>
      <c r="F384" s="157" t="s">
        <v>148</v>
      </c>
      <c r="H384" s="158">
        <v>74.32</v>
      </c>
      <c r="I384" s="159"/>
      <c r="L384" s="155"/>
      <c r="M384" s="160"/>
      <c r="T384" s="161"/>
      <c r="AT384" s="156" t="s">
        <v>146</v>
      </c>
      <c r="AU384" s="156" t="s">
        <v>82</v>
      </c>
      <c r="AV384" s="13" t="s">
        <v>141</v>
      </c>
      <c r="AW384" s="13" t="s">
        <v>30</v>
      </c>
      <c r="AX384" s="13" t="s">
        <v>80</v>
      </c>
      <c r="AY384" s="156" t="s">
        <v>134</v>
      </c>
    </row>
    <row r="385" spans="2:65" s="1" customFormat="1" ht="33" customHeight="1">
      <c r="B385" s="132"/>
      <c r="C385" s="133" t="s">
        <v>527</v>
      </c>
      <c r="D385" s="133" t="s">
        <v>137</v>
      </c>
      <c r="E385" s="134" t="s">
        <v>528</v>
      </c>
      <c r="F385" s="135" t="s">
        <v>529</v>
      </c>
      <c r="G385" s="136" t="s">
        <v>151</v>
      </c>
      <c r="H385" s="137">
        <v>74.32</v>
      </c>
      <c r="I385" s="138"/>
      <c r="J385" s="139">
        <f>ROUND(I385*H385,2)</f>
        <v>0</v>
      </c>
      <c r="K385" s="140"/>
      <c r="L385" s="31"/>
      <c r="M385" s="141" t="s">
        <v>1</v>
      </c>
      <c r="N385" s="142" t="s">
        <v>38</v>
      </c>
      <c r="P385" s="143">
        <f>O385*H385</f>
        <v>0</v>
      </c>
      <c r="Q385" s="143">
        <v>0.00455</v>
      </c>
      <c r="R385" s="143">
        <f>Q385*H385</f>
        <v>0.338156</v>
      </c>
      <c r="S385" s="143">
        <v>0</v>
      </c>
      <c r="T385" s="144">
        <f>S385*H385</f>
        <v>0</v>
      </c>
      <c r="AR385" s="145" t="s">
        <v>224</v>
      </c>
      <c r="AT385" s="145" t="s">
        <v>137</v>
      </c>
      <c r="AU385" s="145" t="s">
        <v>82</v>
      </c>
      <c r="AY385" s="16" t="s">
        <v>134</v>
      </c>
      <c r="BE385" s="146">
        <f>IF(N385="základní",J385,0)</f>
        <v>0</v>
      </c>
      <c r="BF385" s="146">
        <f>IF(N385="snížená",J385,0)</f>
        <v>0</v>
      </c>
      <c r="BG385" s="146">
        <f>IF(N385="zákl. přenesená",J385,0)</f>
        <v>0</v>
      </c>
      <c r="BH385" s="146">
        <f>IF(N385="sníž. přenesená",J385,0)</f>
        <v>0</v>
      </c>
      <c r="BI385" s="146">
        <f>IF(N385="nulová",J385,0)</f>
        <v>0</v>
      </c>
      <c r="BJ385" s="16" t="s">
        <v>80</v>
      </c>
      <c r="BK385" s="146">
        <f>ROUND(I385*H385,2)</f>
        <v>0</v>
      </c>
      <c r="BL385" s="16" t="s">
        <v>224</v>
      </c>
      <c r="BM385" s="145" t="s">
        <v>530</v>
      </c>
    </row>
    <row r="386" spans="2:51" s="14" customFormat="1" ht="11.25">
      <c r="B386" s="162"/>
      <c r="D386" s="148" t="s">
        <v>146</v>
      </c>
      <c r="E386" s="163" t="s">
        <v>1</v>
      </c>
      <c r="F386" s="164" t="s">
        <v>158</v>
      </c>
      <c r="H386" s="163" t="s">
        <v>1</v>
      </c>
      <c r="I386" s="165"/>
      <c r="L386" s="162"/>
      <c r="M386" s="166"/>
      <c r="T386" s="167"/>
      <c r="AT386" s="163" t="s">
        <v>146</v>
      </c>
      <c r="AU386" s="163" t="s">
        <v>82</v>
      </c>
      <c r="AV386" s="14" t="s">
        <v>80</v>
      </c>
      <c r="AW386" s="14" t="s">
        <v>30</v>
      </c>
      <c r="AX386" s="14" t="s">
        <v>73</v>
      </c>
      <c r="AY386" s="163" t="s">
        <v>134</v>
      </c>
    </row>
    <row r="387" spans="2:51" s="12" customFormat="1" ht="11.25">
      <c r="B387" s="147"/>
      <c r="D387" s="148" t="s">
        <v>146</v>
      </c>
      <c r="E387" s="149" t="s">
        <v>1</v>
      </c>
      <c r="F387" s="150" t="s">
        <v>518</v>
      </c>
      <c r="H387" s="151">
        <v>74.32</v>
      </c>
      <c r="I387" s="152"/>
      <c r="L387" s="147"/>
      <c r="M387" s="153"/>
      <c r="T387" s="154"/>
      <c r="AT387" s="149" t="s">
        <v>146</v>
      </c>
      <c r="AU387" s="149" t="s">
        <v>82</v>
      </c>
      <c r="AV387" s="12" t="s">
        <v>82</v>
      </c>
      <c r="AW387" s="12" t="s">
        <v>30</v>
      </c>
      <c r="AX387" s="12" t="s">
        <v>73</v>
      </c>
      <c r="AY387" s="149" t="s">
        <v>134</v>
      </c>
    </row>
    <row r="388" spans="2:51" s="13" customFormat="1" ht="11.25">
      <c r="B388" s="155"/>
      <c r="D388" s="148" t="s">
        <v>146</v>
      </c>
      <c r="E388" s="156" t="s">
        <v>1</v>
      </c>
      <c r="F388" s="157" t="s">
        <v>148</v>
      </c>
      <c r="H388" s="158">
        <v>74.32</v>
      </c>
      <c r="I388" s="159"/>
      <c r="L388" s="155"/>
      <c r="M388" s="160"/>
      <c r="T388" s="161"/>
      <c r="AT388" s="156" t="s">
        <v>146</v>
      </c>
      <c r="AU388" s="156" t="s">
        <v>82</v>
      </c>
      <c r="AV388" s="13" t="s">
        <v>141</v>
      </c>
      <c r="AW388" s="13" t="s">
        <v>30</v>
      </c>
      <c r="AX388" s="13" t="s">
        <v>80</v>
      </c>
      <c r="AY388" s="156" t="s">
        <v>134</v>
      </c>
    </row>
    <row r="389" spans="2:65" s="1" customFormat="1" ht="24.2" customHeight="1">
      <c r="B389" s="132"/>
      <c r="C389" s="133" t="s">
        <v>531</v>
      </c>
      <c r="D389" s="133" t="s">
        <v>137</v>
      </c>
      <c r="E389" s="134" t="s">
        <v>532</v>
      </c>
      <c r="F389" s="135" t="s">
        <v>533</v>
      </c>
      <c r="G389" s="136" t="s">
        <v>151</v>
      </c>
      <c r="H389" s="137">
        <v>73.36</v>
      </c>
      <c r="I389" s="138"/>
      <c r="J389" s="139">
        <f>ROUND(I389*H389,2)</f>
        <v>0</v>
      </c>
      <c r="K389" s="140"/>
      <c r="L389" s="31"/>
      <c r="M389" s="141" t="s">
        <v>1</v>
      </c>
      <c r="N389" s="142" t="s">
        <v>38</v>
      </c>
      <c r="P389" s="143">
        <f>O389*H389</f>
        <v>0</v>
      </c>
      <c r="Q389" s="143">
        <v>0</v>
      </c>
      <c r="R389" s="143">
        <f>Q389*H389</f>
        <v>0</v>
      </c>
      <c r="S389" s="143">
        <v>0.003</v>
      </c>
      <c r="T389" s="144">
        <f>S389*H389</f>
        <v>0.22008</v>
      </c>
      <c r="AR389" s="145" t="s">
        <v>224</v>
      </c>
      <c r="AT389" s="145" t="s">
        <v>137</v>
      </c>
      <c r="AU389" s="145" t="s">
        <v>82</v>
      </c>
      <c r="AY389" s="16" t="s">
        <v>134</v>
      </c>
      <c r="BE389" s="146">
        <f>IF(N389="základní",J389,0)</f>
        <v>0</v>
      </c>
      <c r="BF389" s="146">
        <f>IF(N389="snížená",J389,0)</f>
        <v>0</v>
      </c>
      <c r="BG389" s="146">
        <f>IF(N389="zákl. přenesená",J389,0)</f>
        <v>0</v>
      </c>
      <c r="BH389" s="146">
        <f>IF(N389="sníž. přenesená",J389,0)</f>
        <v>0</v>
      </c>
      <c r="BI389" s="146">
        <f>IF(N389="nulová",J389,0)</f>
        <v>0</v>
      </c>
      <c r="BJ389" s="16" t="s">
        <v>80</v>
      </c>
      <c r="BK389" s="146">
        <f>ROUND(I389*H389,2)</f>
        <v>0</v>
      </c>
      <c r="BL389" s="16" t="s">
        <v>224</v>
      </c>
      <c r="BM389" s="145" t="s">
        <v>534</v>
      </c>
    </row>
    <row r="390" spans="2:51" s="14" customFormat="1" ht="11.25">
      <c r="B390" s="162"/>
      <c r="D390" s="148" t="s">
        <v>146</v>
      </c>
      <c r="E390" s="163" t="s">
        <v>1</v>
      </c>
      <c r="F390" s="164" t="s">
        <v>158</v>
      </c>
      <c r="H390" s="163" t="s">
        <v>1</v>
      </c>
      <c r="I390" s="165"/>
      <c r="L390" s="162"/>
      <c r="M390" s="166"/>
      <c r="T390" s="167"/>
      <c r="AT390" s="163" t="s">
        <v>146</v>
      </c>
      <c r="AU390" s="163" t="s">
        <v>82</v>
      </c>
      <c r="AV390" s="14" t="s">
        <v>80</v>
      </c>
      <c r="AW390" s="14" t="s">
        <v>30</v>
      </c>
      <c r="AX390" s="14" t="s">
        <v>73</v>
      </c>
      <c r="AY390" s="163" t="s">
        <v>134</v>
      </c>
    </row>
    <row r="391" spans="2:51" s="12" customFormat="1" ht="11.25">
      <c r="B391" s="147"/>
      <c r="D391" s="148" t="s">
        <v>146</v>
      </c>
      <c r="E391" s="149" t="s">
        <v>1</v>
      </c>
      <c r="F391" s="150" t="s">
        <v>535</v>
      </c>
      <c r="H391" s="151">
        <v>73.36</v>
      </c>
      <c r="I391" s="152"/>
      <c r="L391" s="147"/>
      <c r="M391" s="153"/>
      <c r="T391" s="154"/>
      <c r="AT391" s="149" t="s">
        <v>146</v>
      </c>
      <c r="AU391" s="149" t="s">
        <v>82</v>
      </c>
      <c r="AV391" s="12" t="s">
        <v>82</v>
      </c>
      <c r="AW391" s="12" t="s">
        <v>30</v>
      </c>
      <c r="AX391" s="12" t="s">
        <v>73</v>
      </c>
      <c r="AY391" s="149" t="s">
        <v>134</v>
      </c>
    </row>
    <row r="392" spans="2:51" s="13" customFormat="1" ht="11.25">
      <c r="B392" s="155"/>
      <c r="D392" s="148" t="s">
        <v>146</v>
      </c>
      <c r="E392" s="156" t="s">
        <v>1</v>
      </c>
      <c r="F392" s="157" t="s">
        <v>148</v>
      </c>
      <c r="H392" s="158">
        <v>73.36</v>
      </c>
      <c r="I392" s="159"/>
      <c r="L392" s="155"/>
      <c r="M392" s="160"/>
      <c r="T392" s="161"/>
      <c r="AT392" s="156" t="s">
        <v>146</v>
      </c>
      <c r="AU392" s="156" t="s">
        <v>82</v>
      </c>
      <c r="AV392" s="13" t="s">
        <v>141</v>
      </c>
      <c r="AW392" s="13" t="s">
        <v>30</v>
      </c>
      <c r="AX392" s="13" t="s">
        <v>80</v>
      </c>
      <c r="AY392" s="156" t="s">
        <v>134</v>
      </c>
    </row>
    <row r="393" spans="2:65" s="1" customFormat="1" ht="16.5" customHeight="1">
      <c r="B393" s="132"/>
      <c r="C393" s="133" t="s">
        <v>536</v>
      </c>
      <c r="D393" s="133" t="s">
        <v>137</v>
      </c>
      <c r="E393" s="134" t="s">
        <v>537</v>
      </c>
      <c r="F393" s="135" t="s">
        <v>538</v>
      </c>
      <c r="G393" s="136" t="s">
        <v>151</v>
      </c>
      <c r="H393" s="137">
        <v>74.32</v>
      </c>
      <c r="I393" s="138"/>
      <c r="J393" s="139">
        <f>ROUND(I393*H393,2)</f>
        <v>0</v>
      </c>
      <c r="K393" s="140"/>
      <c r="L393" s="31"/>
      <c r="M393" s="141" t="s">
        <v>1</v>
      </c>
      <c r="N393" s="142" t="s">
        <v>38</v>
      </c>
      <c r="P393" s="143">
        <f>O393*H393</f>
        <v>0</v>
      </c>
      <c r="Q393" s="143">
        <v>0.0003</v>
      </c>
      <c r="R393" s="143">
        <f>Q393*H393</f>
        <v>0.022295999999999996</v>
      </c>
      <c r="S393" s="143">
        <v>0</v>
      </c>
      <c r="T393" s="144">
        <f>S393*H393</f>
        <v>0</v>
      </c>
      <c r="AR393" s="145" t="s">
        <v>224</v>
      </c>
      <c r="AT393" s="145" t="s">
        <v>137</v>
      </c>
      <c r="AU393" s="145" t="s">
        <v>82</v>
      </c>
      <c r="AY393" s="16" t="s">
        <v>134</v>
      </c>
      <c r="BE393" s="146">
        <f>IF(N393="základní",J393,0)</f>
        <v>0</v>
      </c>
      <c r="BF393" s="146">
        <f>IF(N393="snížená",J393,0)</f>
        <v>0</v>
      </c>
      <c r="BG393" s="146">
        <f>IF(N393="zákl. přenesená",J393,0)</f>
        <v>0</v>
      </c>
      <c r="BH393" s="146">
        <f>IF(N393="sníž. přenesená",J393,0)</f>
        <v>0</v>
      </c>
      <c r="BI393" s="146">
        <f>IF(N393="nulová",J393,0)</f>
        <v>0</v>
      </c>
      <c r="BJ393" s="16" t="s">
        <v>80</v>
      </c>
      <c r="BK393" s="146">
        <f>ROUND(I393*H393,2)</f>
        <v>0</v>
      </c>
      <c r="BL393" s="16" t="s">
        <v>224</v>
      </c>
      <c r="BM393" s="145" t="s">
        <v>539</v>
      </c>
    </row>
    <row r="394" spans="2:51" s="14" customFormat="1" ht="11.25">
      <c r="B394" s="162"/>
      <c r="D394" s="148" t="s">
        <v>146</v>
      </c>
      <c r="E394" s="163" t="s">
        <v>1</v>
      </c>
      <c r="F394" s="164" t="s">
        <v>158</v>
      </c>
      <c r="H394" s="163" t="s">
        <v>1</v>
      </c>
      <c r="I394" s="165"/>
      <c r="L394" s="162"/>
      <c r="M394" s="166"/>
      <c r="T394" s="167"/>
      <c r="AT394" s="163" t="s">
        <v>146</v>
      </c>
      <c r="AU394" s="163" t="s">
        <v>82</v>
      </c>
      <c r="AV394" s="14" t="s">
        <v>80</v>
      </c>
      <c r="AW394" s="14" t="s">
        <v>30</v>
      </c>
      <c r="AX394" s="14" t="s">
        <v>73</v>
      </c>
      <c r="AY394" s="163" t="s">
        <v>134</v>
      </c>
    </row>
    <row r="395" spans="2:51" s="12" customFormat="1" ht="11.25">
      <c r="B395" s="147"/>
      <c r="D395" s="148" t="s">
        <v>146</v>
      </c>
      <c r="E395" s="149" t="s">
        <v>1</v>
      </c>
      <c r="F395" s="150" t="s">
        <v>518</v>
      </c>
      <c r="H395" s="151">
        <v>74.32</v>
      </c>
      <c r="I395" s="152"/>
      <c r="L395" s="147"/>
      <c r="M395" s="153"/>
      <c r="T395" s="154"/>
      <c r="AT395" s="149" t="s">
        <v>146</v>
      </c>
      <c r="AU395" s="149" t="s">
        <v>82</v>
      </c>
      <c r="AV395" s="12" t="s">
        <v>82</v>
      </c>
      <c r="AW395" s="12" t="s">
        <v>30</v>
      </c>
      <c r="AX395" s="12" t="s">
        <v>73</v>
      </c>
      <c r="AY395" s="149" t="s">
        <v>134</v>
      </c>
    </row>
    <row r="396" spans="2:51" s="13" customFormat="1" ht="11.25">
      <c r="B396" s="155"/>
      <c r="D396" s="148" t="s">
        <v>146</v>
      </c>
      <c r="E396" s="156" t="s">
        <v>1</v>
      </c>
      <c r="F396" s="157" t="s">
        <v>148</v>
      </c>
      <c r="H396" s="158">
        <v>74.32</v>
      </c>
      <c r="I396" s="159"/>
      <c r="L396" s="155"/>
      <c r="M396" s="160"/>
      <c r="T396" s="161"/>
      <c r="AT396" s="156" t="s">
        <v>146</v>
      </c>
      <c r="AU396" s="156" t="s">
        <v>82</v>
      </c>
      <c r="AV396" s="13" t="s">
        <v>141</v>
      </c>
      <c r="AW396" s="13" t="s">
        <v>30</v>
      </c>
      <c r="AX396" s="13" t="s">
        <v>80</v>
      </c>
      <c r="AY396" s="156" t="s">
        <v>134</v>
      </c>
    </row>
    <row r="397" spans="2:65" s="1" customFormat="1" ht="16.5" customHeight="1">
      <c r="B397" s="132"/>
      <c r="C397" s="168" t="s">
        <v>540</v>
      </c>
      <c r="D397" s="168" t="s">
        <v>242</v>
      </c>
      <c r="E397" s="169" t="s">
        <v>541</v>
      </c>
      <c r="F397" s="170" t="s">
        <v>542</v>
      </c>
      <c r="G397" s="171" t="s">
        <v>151</v>
      </c>
      <c r="H397" s="172">
        <v>81.752</v>
      </c>
      <c r="I397" s="173"/>
      <c r="J397" s="174">
        <f>ROUND(I397*H397,2)</f>
        <v>0</v>
      </c>
      <c r="K397" s="175"/>
      <c r="L397" s="176"/>
      <c r="M397" s="177" t="s">
        <v>1</v>
      </c>
      <c r="N397" s="178" t="s">
        <v>38</v>
      </c>
      <c r="P397" s="143">
        <f>O397*H397</f>
        <v>0</v>
      </c>
      <c r="Q397" s="143">
        <v>0.00388</v>
      </c>
      <c r="R397" s="143">
        <f>Q397*H397</f>
        <v>0.31719776</v>
      </c>
      <c r="S397" s="143">
        <v>0</v>
      </c>
      <c r="T397" s="144">
        <f>S397*H397</f>
        <v>0</v>
      </c>
      <c r="AR397" s="145" t="s">
        <v>311</v>
      </c>
      <c r="AT397" s="145" t="s">
        <v>242</v>
      </c>
      <c r="AU397" s="145" t="s">
        <v>82</v>
      </c>
      <c r="AY397" s="16" t="s">
        <v>134</v>
      </c>
      <c r="BE397" s="146">
        <f>IF(N397="základní",J397,0)</f>
        <v>0</v>
      </c>
      <c r="BF397" s="146">
        <f>IF(N397="snížená",J397,0)</f>
        <v>0</v>
      </c>
      <c r="BG397" s="146">
        <f>IF(N397="zákl. přenesená",J397,0)</f>
        <v>0</v>
      </c>
      <c r="BH397" s="146">
        <f>IF(N397="sníž. přenesená",J397,0)</f>
        <v>0</v>
      </c>
      <c r="BI397" s="146">
        <f>IF(N397="nulová",J397,0)</f>
        <v>0</v>
      </c>
      <c r="BJ397" s="16" t="s">
        <v>80</v>
      </c>
      <c r="BK397" s="146">
        <f>ROUND(I397*H397,2)</f>
        <v>0</v>
      </c>
      <c r="BL397" s="16" t="s">
        <v>224</v>
      </c>
      <c r="BM397" s="145" t="s">
        <v>543</v>
      </c>
    </row>
    <row r="398" spans="2:51" s="12" customFormat="1" ht="11.25">
      <c r="B398" s="147"/>
      <c r="D398" s="148" t="s">
        <v>146</v>
      </c>
      <c r="F398" s="150" t="s">
        <v>544</v>
      </c>
      <c r="H398" s="151">
        <v>81.752</v>
      </c>
      <c r="I398" s="152"/>
      <c r="L398" s="147"/>
      <c r="M398" s="153"/>
      <c r="T398" s="154"/>
      <c r="AT398" s="149" t="s">
        <v>146</v>
      </c>
      <c r="AU398" s="149" t="s">
        <v>82</v>
      </c>
      <c r="AV398" s="12" t="s">
        <v>82</v>
      </c>
      <c r="AW398" s="12" t="s">
        <v>3</v>
      </c>
      <c r="AX398" s="12" t="s">
        <v>80</v>
      </c>
      <c r="AY398" s="149" t="s">
        <v>134</v>
      </c>
    </row>
    <row r="399" spans="2:65" s="1" customFormat="1" ht="21.75" customHeight="1">
      <c r="B399" s="132"/>
      <c r="C399" s="133" t="s">
        <v>545</v>
      </c>
      <c r="D399" s="133" t="s">
        <v>137</v>
      </c>
      <c r="E399" s="134" t="s">
        <v>546</v>
      </c>
      <c r="F399" s="135" t="s">
        <v>547</v>
      </c>
      <c r="G399" s="136" t="s">
        <v>280</v>
      </c>
      <c r="H399" s="137">
        <v>74.23</v>
      </c>
      <c r="I399" s="138"/>
      <c r="J399" s="139">
        <f>ROUND(I399*H399,2)</f>
        <v>0</v>
      </c>
      <c r="K399" s="140"/>
      <c r="L399" s="31"/>
      <c r="M399" s="141" t="s">
        <v>1</v>
      </c>
      <c r="N399" s="142" t="s">
        <v>38</v>
      </c>
      <c r="P399" s="143">
        <f>O399*H399</f>
        <v>0</v>
      </c>
      <c r="Q399" s="143">
        <v>0</v>
      </c>
      <c r="R399" s="143">
        <f>Q399*H399</f>
        <v>0</v>
      </c>
      <c r="S399" s="143">
        <v>0.0003</v>
      </c>
      <c r="T399" s="144">
        <f>S399*H399</f>
        <v>0.022269</v>
      </c>
      <c r="AR399" s="145" t="s">
        <v>224</v>
      </c>
      <c r="AT399" s="145" t="s">
        <v>137</v>
      </c>
      <c r="AU399" s="145" t="s">
        <v>82</v>
      </c>
      <c r="AY399" s="16" t="s">
        <v>134</v>
      </c>
      <c r="BE399" s="146">
        <f>IF(N399="základní",J399,0)</f>
        <v>0</v>
      </c>
      <c r="BF399" s="146">
        <f>IF(N399="snížená",J399,0)</f>
        <v>0</v>
      </c>
      <c r="BG399" s="146">
        <f>IF(N399="zákl. přenesená",J399,0)</f>
        <v>0</v>
      </c>
      <c r="BH399" s="146">
        <f>IF(N399="sníž. přenesená",J399,0)</f>
        <v>0</v>
      </c>
      <c r="BI399" s="146">
        <f>IF(N399="nulová",J399,0)</f>
        <v>0</v>
      </c>
      <c r="BJ399" s="16" t="s">
        <v>80</v>
      </c>
      <c r="BK399" s="146">
        <f>ROUND(I399*H399,2)</f>
        <v>0</v>
      </c>
      <c r="BL399" s="16" t="s">
        <v>224</v>
      </c>
      <c r="BM399" s="145" t="s">
        <v>548</v>
      </c>
    </row>
    <row r="400" spans="2:51" s="12" customFormat="1" ht="22.5">
      <c r="B400" s="147"/>
      <c r="D400" s="148" t="s">
        <v>146</v>
      </c>
      <c r="E400" s="149" t="s">
        <v>1</v>
      </c>
      <c r="F400" s="150" t="s">
        <v>549</v>
      </c>
      <c r="H400" s="151">
        <v>78.23</v>
      </c>
      <c r="I400" s="152"/>
      <c r="L400" s="147"/>
      <c r="M400" s="153"/>
      <c r="T400" s="154"/>
      <c r="AT400" s="149" t="s">
        <v>146</v>
      </c>
      <c r="AU400" s="149" t="s">
        <v>82</v>
      </c>
      <c r="AV400" s="12" t="s">
        <v>82</v>
      </c>
      <c r="AW400" s="12" t="s">
        <v>30</v>
      </c>
      <c r="AX400" s="12" t="s">
        <v>73</v>
      </c>
      <c r="AY400" s="149" t="s">
        <v>134</v>
      </c>
    </row>
    <row r="401" spans="2:51" s="12" customFormat="1" ht="11.25">
      <c r="B401" s="147"/>
      <c r="D401" s="148" t="s">
        <v>146</v>
      </c>
      <c r="E401" s="149" t="s">
        <v>1</v>
      </c>
      <c r="F401" s="150" t="s">
        <v>550</v>
      </c>
      <c r="H401" s="151">
        <v>-4</v>
      </c>
      <c r="I401" s="152"/>
      <c r="L401" s="147"/>
      <c r="M401" s="153"/>
      <c r="T401" s="154"/>
      <c r="AT401" s="149" t="s">
        <v>146</v>
      </c>
      <c r="AU401" s="149" t="s">
        <v>82</v>
      </c>
      <c r="AV401" s="12" t="s">
        <v>82</v>
      </c>
      <c r="AW401" s="12" t="s">
        <v>30</v>
      </c>
      <c r="AX401" s="12" t="s">
        <v>73</v>
      </c>
      <c r="AY401" s="149" t="s">
        <v>134</v>
      </c>
    </row>
    <row r="402" spans="2:51" s="13" customFormat="1" ht="11.25">
      <c r="B402" s="155"/>
      <c r="D402" s="148" t="s">
        <v>146</v>
      </c>
      <c r="E402" s="156" t="s">
        <v>1</v>
      </c>
      <c r="F402" s="157" t="s">
        <v>148</v>
      </c>
      <c r="H402" s="158">
        <v>74.23</v>
      </c>
      <c r="I402" s="159"/>
      <c r="L402" s="155"/>
      <c r="M402" s="160"/>
      <c r="T402" s="161"/>
      <c r="AT402" s="156" t="s">
        <v>146</v>
      </c>
      <c r="AU402" s="156" t="s">
        <v>82</v>
      </c>
      <c r="AV402" s="13" t="s">
        <v>141</v>
      </c>
      <c r="AW402" s="13" t="s">
        <v>30</v>
      </c>
      <c r="AX402" s="13" t="s">
        <v>80</v>
      </c>
      <c r="AY402" s="156" t="s">
        <v>134</v>
      </c>
    </row>
    <row r="403" spans="2:65" s="1" customFormat="1" ht="16.5" customHeight="1">
      <c r="B403" s="132"/>
      <c r="C403" s="133" t="s">
        <v>551</v>
      </c>
      <c r="D403" s="133" t="s">
        <v>137</v>
      </c>
      <c r="E403" s="134" t="s">
        <v>552</v>
      </c>
      <c r="F403" s="135" t="s">
        <v>553</v>
      </c>
      <c r="G403" s="136" t="s">
        <v>280</v>
      </c>
      <c r="H403" s="137">
        <v>57.92</v>
      </c>
      <c r="I403" s="138"/>
      <c r="J403" s="139">
        <f>ROUND(I403*H403,2)</f>
        <v>0</v>
      </c>
      <c r="K403" s="140"/>
      <c r="L403" s="31"/>
      <c r="M403" s="141" t="s">
        <v>1</v>
      </c>
      <c r="N403" s="142" t="s">
        <v>38</v>
      </c>
      <c r="P403" s="143">
        <f>O403*H403</f>
        <v>0</v>
      </c>
      <c r="Q403" s="143">
        <v>1E-05</v>
      </c>
      <c r="R403" s="143">
        <f>Q403*H403</f>
        <v>0.0005792000000000001</v>
      </c>
      <c r="S403" s="143">
        <v>0</v>
      </c>
      <c r="T403" s="144">
        <f>S403*H403</f>
        <v>0</v>
      </c>
      <c r="AR403" s="145" t="s">
        <v>224</v>
      </c>
      <c r="AT403" s="145" t="s">
        <v>137</v>
      </c>
      <c r="AU403" s="145" t="s">
        <v>82</v>
      </c>
      <c r="AY403" s="16" t="s">
        <v>134</v>
      </c>
      <c r="BE403" s="146">
        <f>IF(N403="základní",J403,0)</f>
        <v>0</v>
      </c>
      <c r="BF403" s="146">
        <f>IF(N403="snížená",J403,0)</f>
        <v>0</v>
      </c>
      <c r="BG403" s="146">
        <f>IF(N403="zákl. přenesená",J403,0)</f>
        <v>0</v>
      </c>
      <c r="BH403" s="146">
        <f>IF(N403="sníž. přenesená",J403,0)</f>
        <v>0</v>
      </c>
      <c r="BI403" s="146">
        <f>IF(N403="nulová",J403,0)</f>
        <v>0</v>
      </c>
      <c r="BJ403" s="16" t="s">
        <v>80</v>
      </c>
      <c r="BK403" s="146">
        <f>ROUND(I403*H403,2)</f>
        <v>0</v>
      </c>
      <c r="BL403" s="16" t="s">
        <v>224</v>
      </c>
      <c r="BM403" s="145" t="s">
        <v>554</v>
      </c>
    </row>
    <row r="404" spans="2:51" s="12" customFormat="1" ht="11.25">
      <c r="B404" s="147"/>
      <c r="D404" s="148" t="s">
        <v>146</v>
      </c>
      <c r="E404" s="149" t="s">
        <v>1</v>
      </c>
      <c r="F404" s="150" t="s">
        <v>555</v>
      </c>
      <c r="H404" s="151">
        <v>14</v>
      </c>
      <c r="I404" s="152"/>
      <c r="L404" s="147"/>
      <c r="M404" s="153"/>
      <c r="T404" s="154"/>
      <c r="AT404" s="149" t="s">
        <v>146</v>
      </c>
      <c r="AU404" s="149" t="s">
        <v>82</v>
      </c>
      <c r="AV404" s="12" t="s">
        <v>82</v>
      </c>
      <c r="AW404" s="12" t="s">
        <v>30</v>
      </c>
      <c r="AX404" s="12" t="s">
        <v>73</v>
      </c>
      <c r="AY404" s="149" t="s">
        <v>134</v>
      </c>
    </row>
    <row r="405" spans="2:51" s="12" customFormat="1" ht="11.25">
      <c r="B405" s="147"/>
      <c r="D405" s="148" t="s">
        <v>146</v>
      </c>
      <c r="E405" s="149" t="s">
        <v>1</v>
      </c>
      <c r="F405" s="150" t="s">
        <v>556</v>
      </c>
      <c r="H405" s="151">
        <v>24.7</v>
      </c>
      <c r="I405" s="152"/>
      <c r="L405" s="147"/>
      <c r="M405" s="153"/>
      <c r="T405" s="154"/>
      <c r="AT405" s="149" t="s">
        <v>146</v>
      </c>
      <c r="AU405" s="149" t="s">
        <v>82</v>
      </c>
      <c r="AV405" s="12" t="s">
        <v>82</v>
      </c>
      <c r="AW405" s="12" t="s">
        <v>30</v>
      </c>
      <c r="AX405" s="12" t="s">
        <v>73</v>
      </c>
      <c r="AY405" s="149" t="s">
        <v>134</v>
      </c>
    </row>
    <row r="406" spans="2:51" s="12" customFormat="1" ht="11.25">
      <c r="B406" s="147"/>
      <c r="D406" s="148" t="s">
        <v>146</v>
      </c>
      <c r="E406" s="149" t="s">
        <v>1</v>
      </c>
      <c r="F406" s="150" t="s">
        <v>557</v>
      </c>
      <c r="H406" s="151">
        <v>19.22</v>
      </c>
      <c r="I406" s="152"/>
      <c r="L406" s="147"/>
      <c r="M406" s="153"/>
      <c r="T406" s="154"/>
      <c r="AT406" s="149" t="s">
        <v>146</v>
      </c>
      <c r="AU406" s="149" t="s">
        <v>82</v>
      </c>
      <c r="AV406" s="12" t="s">
        <v>82</v>
      </c>
      <c r="AW406" s="12" t="s">
        <v>30</v>
      </c>
      <c r="AX406" s="12" t="s">
        <v>73</v>
      </c>
      <c r="AY406" s="149" t="s">
        <v>134</v>
      </c>
    </row>
    <row r="407" spans="2:51" s="13" customFormat="1" ht="11.25">
      <c r="B407" s="155"/>
      <c r="D407" s="148" t="s">
        <v>146</v>
      </c>
      <c r="E407" s="156" t="s">
        <v>1</v>
      </c>
      <c r="F407" s="157" t="s">
        <v>148</v>
      </c>
      <c r="H407" s="158">
        <v>57.92</v>
      </c>
      <c r="I407" s="159"/>
      <c r="L407" s="155"/>
      <c r="M407" s="160"/>
      <c r="T407" s="161"/>
      <c r="AT407" s="156" t="s">
        <v>146</v>
      </c>
      <c r="AU407" s="156" t="s">
        <v>82</v>
      </c>
      <c r="AV407" s="13" t="s">
        <v>141</v>
      </c>
      <c r="AW407" s="13" t="s">
        <v>30</v>
      </c>
      <c r="AX407" s="13" t="s">
        <v>80</v>
      </c>
      <c r="AY407" s="156" t="s">
        <v>134</v>
      </c>
    </row>
    <row r="408" spans="2:65" s="1" customFormat="1" ht="16.5" customHeight="1">
      <c r="B408" s="132"/>
      <c r="C408" s="168" t="s">
        <v>558</v>
      </c>
      <c r="D408" s="168" t="s">
        <v>242</v>
      </c>
      <c r="E408" s="169" t="s">
        <v>559</v>
      </c>
      <c r="F408" s="170" t="s">
        <v>560</v>
      </c>
      <c r="G408" s="171" t="s">
        <v>280</v>
      </c>
      <c r="H408" s="172">
        <v>59.078</v>
      </c>
      <c r="I408" s="173"/>
      <c r="J408" s="174">
        <f>ROUND(I408*H408,2)</f>
        <v>0</v>
      </c>
      <c r="K408" s="175"/>
      <c r="L408" s="176"/>
      <c r="M408" s="177" t="s">
        <v>1</v>
      </c>
      <c r="N408" s="178" t="s">
        <v>38</v>
      </c>
      <c r="P408" s="143">
        <f>O408*H408</f>
        <v>0</v>
      </c>
      <c r="Q408" s="143">
        <v>0.0003</v>
      </c>
      <c r="R408" s="143">
        <f>Q408*H408</f>
        <v>0.0177234</v>
      </c>
      <c r="S408" s="143">
        <v>0</v>
      </c>
      <c r="T408" s="144">
        <f>S408*H408</f>
        <v>0</v>
      </c>
      <c r="AR408" s="145" t="s">
        <v>311</v>
      </c>
      <c r="AT408" s="145" t="s">
        <v>242</v>
      </c>
      <c r="AU408" s="145" t="s">
        <v>82</v>
      </c>
      <c r="AY408" s="16" t="s">
        <v>134</v>
      </c>
      <c r="BE408" s="146">
        <f>IF(N408="základní",J408,0)</f>
        <v>0</v>
      </c>
      <c r="BF408" s="146">
        <f>IF(N408="snížená",J408,0)</f>
        <v>0</v>
      </c>
      <c r="BG408" s="146">
        <f>IF(N408="zákl. přenesená",J408,0)</f>
        <v>0</v>
      </c>
      <c r="BH408" s="146">
        <f>IF(N408="sníž. přenesená",J408,0)</f>
        <v>0</v>
      </c>
      <c r="BI408" s="146">
        <f>IF(N408="nulová",J408,0)</f>
        <v>0</v>
      </c>
      <c r="BJ408" s="16" t="s">
        <v>80</v>
      </c>
      <c r="BK408" s="146">
        <f>ROUND(I408*H408,2)</f>
        <v>0</v>
      </c>
      <c r="BL408" s="16" t="s">
        <v>224</v>
      </c>
      <c r="BM408" s="145" t="s">
        <v>561</v>
      </c>
    </row>
    <row r="409" spans="2:51" s="12" customFormat="1" ht="11.25">
      <c r="B409" s="147"/>
      <c r="D409" s="148" t="s">
        <v>146</v>
      </c>
      <c r="F409" s="150" t="s">
        <v>562</v>
      </c>
      <c r="H409" s="151">
        <v>59.078</v>
      </c>
      <c r="I409" s="152"/>
      <c r="L409" s="147"/>
      <c r="M409" s="153"/>
      <c r="T409" s="154"/>
      <c r="AT409" s="149" t="s">
        <v>146</v>
      </c>
      <c r="AU409" s="149" t="s">
        <v>82</v>
      </c>
      <c r="AV409" s="12" t="s">
        <v>82</v>
      </c>
      <c r="AW409" s="12" t="s">
        <v>3</v>
      </c>
      <c r="AX409" s="12" t="s">
        <v>80</v>
      </c>
      <c r="AY409" s="149" t="s">
        <v>134</v>
      </c>
    </row>
    <row r="410" spans="2:65" s="1" customFormat="1" ht="16.5" customHeight="1">
      <c r="B410" s="132"/>
      <c r="C410" s="133" t="s">
        <v>563</v>
      </c>
      <c r="D410" s="133" t="s">
        <v>137</v>
      </c>
      <c r="E410" s="134" t="s">
        <v>564</v>
      </c>
      <c r="F410" s="135" t="s">
        <v>565</v>
      </c>
      <c r="G410" s="136" t="s">
        <v>280</v>
      </c>
      <c r="H410" s="137">
        <v>6.4</v>
      </c>
      <c r="I410" s="138"/>
      <c r="J410" s="139">
        <f>ROUND(I410*H410,2)</f>
        <v>0</v>
      </c>
      <c r="K410" s="140"/>
      <c r="L410" s="31"/>
      <c r="M410" s="141" t="s">
        <v>1</v>
      </c>
      <c r="N410" s="142" t="s">
        <v>38</v>
      </c>
      <c r="P410" s="143">
        <f>O410*H410</f>
        <v>0</v>
      </c>
      <c r="Q410" s="143">
        <v>0</v>
      </c>
      <c r="R410" s="143">
        <f>Q410*H410</f>
        <v>0</v>
      </c>
      <c r="S410" s="143">
        <v>0</v>
      </c>
      <c r="T410" s="144">
        <f>S410*H410</f>
        <v>0</v>
      </c>
      <c r="AR410" s="145" t="s">
        <v>224</v>
      </c>
      <c r="AT410" s="145" t="s">
        <v>137</v>
      </c>
      <c r="AU410" s="145" t="s">
        <v>82</v>
      </c>
      <c r="AY410" s="16" t="s">
        <v>134</v>
      </c>
      <c r="BE410" s="146">
        <f>IF(N410="základní",J410,0)</f>
        <v>0</v>
      </c>
      <c r="BF410" s="146">
        <f>IF(N410="snížená",J410,0)</f>
        <v>0</v>
      </c>
      <c r="BG410" s="146">
        <f>IF(N410="zákl. přenesená",J410,0)</f>
        <v>0</v>
      </c>
      <c r="BH410" s="146">
        <f>IF(N410="sníž. přenesená",J410,0)</f>
        <v>0</v>
      </c>
      <c r="BI410" s="146">
        <f>IF(N410="nulová",J410,0)</f>
        <v>0</v>
      </c>
      <c r="BJ410" s="16" t="s">
        <v>80</v>
      </c>
      <c r="BK410" s="146">
        <f>ROUND(I410*H410,2)</f>
        <v>0</v>
      </c>
      <c r="BL410" s="16" t="s">
        <v>224</v>
      </c>
      <c r="BM410" s="145" t="s">
        <v>566</v>
      </c>
    </row>
    <row r="411" spans="2:51" s="14" customFormat="1" ht="11.25">
      <c r="B411" s="162"/>
      <c r="D411" s="148" t="s">
        <v>146</v>
      </c>
      <c r="E411" s="163" t="s">
        <v>1</v>
      </c>
      <c r="F411" s="164" t="s">
        <v>567</v>
      </c>
      <c r="H411" s="163" t="s">
        <v>1</v>
      </c>
      <c r="I411" s="165"/>
      <c r="L411" s="162"/>
      <c r="M411" s="166"/>
      <c r="T411" s="167"/>
      <c r="AT411" s="163" t="s">
        <v>146</v>
      </c>
      <c r="AU411" s="163" t="s">
        <v>82</v>
      </c>
      <c r="AV411" s="14" t="s">
        <v>80</v>
      </c>
      <c r="AW411" s="14" t="s">
        <v>30</v>
      </c>
      <c r="AX411" s="14" t="s">
        <v>73</v>
      </c>
      <c r="AY411" s="163" t="s">
        <v>134</v>
      </c>
    </row>
    <row r="412" spans="2:51" s="12" customFormat="1" ht="11.25">
      <c r="B412" s="147"/>
      <c r="D412" s="148" t="s">
        <v>146</v>
      </c>
      <c r="E412" s="149" t="s">
        <v>1</v>
      </c>
      <c r="F412" s="150" t="s">
        <v>568</v>
      </c>
      <c r="H412" s="151">
        <v>6.4</v>
      </c>
      <c r="I412" s="152"/>
      <c r="L412" s="147"/>
      <c r="M412" s="153"/>
      <c r="T412" s="154"/>
      <c r="AT412" s="149" t="s">
        <v>146</v>
      </c>
      <c r="AU412" s="149" t="s">
        <v>82</v>
      </c>
      <c r="AV412" s="12" t="s">
        <v>82</v>
      </c>
      <c r="AW412" s="12" t="s">
        <v>30</v>
      </c>
      <c r="AX412" s="12" t="s">
        <v>73</v>
      </c>
      <c r="AY412" s="149" t="s">
        <v>134</v>
      </c>
    </row>
    <row r="413" spans="2:51" s="13" customFormat="1" ht="11.25">
      <c r="B413" s="155"/>
      <c r="D413" s="148" t="s">
        <v>146</v>
      </c>
      <c r="E413" s="156" t="s">
        <v>1</v>
      </c>
      <c r="F413" s="157" t="s">
        <v>148</v>
      </c>
      <c r="H413" s="158">
        <v>6.4</v>
      </c>
      <c r="I413" s="159"/>
      <c r="L413" s="155"/>
      <c r="M413" s="160"/>
      <c r="T413" s="161"/>
      <c r="AT413" s="156" t="s">
        <v>146</v>
      </c>
      <c r="AU413" s="156" t="s">
        <v>82</v>
      </c>
      <c r="AV413" s="13" t="s">
        <v>141</v>
      </c>
      <c r="AW413" s="13" t="s">
        <v>30</v>
      </c>
      <c r="AX413" s="13" t="s">
        <v>80</v>
      </c>
      <c r="AY413" s="156" t="s">
        <v>134</v>
      </c>
    </row>
    <row r="414" spans="2:65" s="1" customFormat="1" ht="16.5" customHeight="1">
      <c r="B414" s="132"/>
      <c r="C414" s="168" t="s">
        <v>569</v>
      </c>
      <c r="D414" s="168" t="s">
        <v>242</v>
      </c>
      <c r="E414" s="169" t="s">
        <v>570</v>
      </c>
      <c r="F414" s="170" t="s">
        <v>571</v>
      </c>
      <c r="G414" s="171" t="s">
        <v>280</v>
      </c>
      <c r="H414" s="172">
        <v>6.528</v>
      </c>
      <c r="I414" s="173"/>
      <c r="J414" s="174">
        <f>ROUND(I414*H414,2)</f>
        <v>0</v>
      </c>
      <c r="K414" s="175"/>
      <c r="L414" s="176"/>
      <c r="M414" s="177" t="s">
        <v>1</v>
      </c>
      <c r="N414" s="178" t="s">
        <v>38</v>
      </c>
      <c r="P414" s="143">
        <f>O414*H414</f>
        <v>0</v>
      </c>
      <c r="Q414" s="143">
        <v>0.0004</v>
      </c>
      <c r="R414" s="143">
        <f>Q414*H414</f>
        <v>0.0026112</v>
      </c>
      <c r="S414" s="143">
        <v>0</v>
      </c>
      <c r="T414" s="144">
        <f>S414*H414</f>
        <v>0</v>
      </c>
      <c r="AR414" s="145" t="s">
        <v>311</v>
      </c>
      <c r="AT414" s="145" t="s">
        <v>242</v>
      </c>
      <c r="AU414" s="145" t="s">
        <v>82</v>
      </c>
      <c r="AY414" s="16" t="s">
        <v>134</v>
      </c>
      <c r="BE414" s="146">
        <f>IF(N414="základní",J414,0)</f>
        <v>0</v>
      </c>
      <c r="BF414" s="146">
        <f>IF(N414="snížená",J414,0)</f>
        <v>0</v>
      </c>
      <c r="BG414" s="146">
        <f>IF(N414="zákl. přenesená",J414,0)</f>
        <v>0</v>
      </c>
      <c r="BH414" s="146">
        <f>IF(N414="sníž. přenesená",J414,0)</f>
        <v>0</v>
      </c>
      <c r="BI414" s="146">
        <f>IF(N414="nulová",J414,0)</f>
        <v>0</v>
      </c>
      <c r="BJ414" s="16" t="s">
        <v>80</v>
      </c>
      <c r="BK414" s="146">
        <f>ROUND(I414*H414,2)</f>
        <v>0</v>
      </c>
      <c r="BL414" s="16" t="s">
        <v>224</v>
      </c>
      <c r="BM414" s="145" t="s">
        <v>572</v>
      </c>
    </row>
    <row r="415" spans="2:51" s="12" customFormat="1" ht="11.25">
      <c r="B415" s="147"/>
      <c r="D415" s="148" t="s">
        <v>146</v>
      </c>
      <c r="F415" s="150" t="s">
        <v>573</v>
      </c>
      <c r="H415" s="151">
        <v>6.528</v>
      </c>
      <c r="I415" s="152"/>
      <c r="L415" s="147"/>
      <c r="M415" s="153"/>
      <c r="T415" s="154"/>
      <c r="AT415" s="149" t="s">
        <v>146</v>
      </c>
      <c r="AU415" s="149" t="s">
        <v>82</v>
      </c>
      <c r="AV415" s="12" t="s">
        <v>82</v>
      </c>
      <c r="AW415" s="12" t="s">
        <v>3</v>
      </c>
      <c r="AX415" s="12" t="s">
        <v>80</v>
      </c>
      <c r="AY415" s="149" t="s">
        <v>134</v>
      </c>
    </row>
    <row r="416" spans="2:65" s="1" customFormat="1" ht="16.5" customHeight="1">
      <c r="B416" s="132"/>
      <c r="C416" s="133" t="s">
        <v>574</v>
      </c>
      <c r="D416" s="133" t="s">
        <v>137</v>
      </c>
      <c r="E416" s="134" t="s">
        <v>575</v>
      </c>
      <c r="F416" s="135" t="s">
        <v>576</v>
      </c>
      <c r="G416" s="136" t="s">
        <v>151</v>
      </c>
      <c r="H416" s="137">
        <v>1.013</v>
      </c>
      <c r="I416" s="138"/>
      <c r="J416" s="139">
        <f>ROUND(I416*H416,2)</f>
        <v>0</v>
      </c>
      <c r="K416" s="140"/>
      <c r="L416" s="31"/>
      <c r="M416" s="141" t="s">
        <v>1</v>
      </c>
      <c r="N416" s="142" t="s">
        <v>38</v>
      </c>
      <c r="P416" s="143">
        <f>O416*H416</f>
        <v>0</v>
      </c>
      <c r="Q416" s="143">
        <v>0.002</v>
      </c>
      <c r="R416" s="143">
        <f>Q416*H416</f>
        <v>0.002026</v>
      </c>
      <c r="S416" s="143">
        <v>0</v>
      </c>
      <c r="T416" s="144">
        <f>S416*H416</f>
        <v>0</v>
      </c>
      <c r="AR416" s="145" t="s">
        <v>224</v>
      </c>
      <c r="AT416" s="145" t="s">
        <v>137</v>
      </c>
      <c r="AU416" s="145" t="s">
        <v>82</v>
      </c>
      <c r="AY416" s="16" t="s">
        <v>134</v>
      </c>
      <c r="BE416" s="146">
        <f>IF(N416="základní",J416,0)</f>
        <v>0</v>
      </c>
      <c r="BF416" s="146">
        <f>IF(N416="snížená",J416,0)</f>
        <v>0</v>
      </c>
      <c r="BG416" s="146">
        <f>IF(N416="zákl. přenesená",J416,0)</f>
        <v>0</v>
      </c>
      <c r="BH416" s="146">
        <f>IF(N416="sníž. přenesená",J416,0)</f>
        <v>0</v>
      </c>
      <c r="BI416" s="146">
        <f>IF(N416="nulová",J416,0)</f>
        <v>0</v>
      </c>
      <c r="BJ416" s="16" t="s">
        <v>80</v>
      </c>
      <c r="BK416" s="146">
        <f>ROUND(I416*H416,2)</f>
        <v>0</v>
      </c>
      <c r="BL416" s="16" t="s">
        <v>224</v>
      </c>
      <c r="BM416" s="145" t="s">
        <v>577</v>
      </c>
    </row>
    <row r="417" spans="2:51" s="14" customFormat="1" ht="11.25">
      <c r="B417" s="162"/>
      <c r="D417" s="148" t="s">
        <v>146</v>
      </c>
      <c r="E417" s="163" t="s">
        <v>1</v>
      </c>
      <c r="F417" s="164" t="s">
        <v>158</v>
      </c>
      <c r="H417" s="163" t="s">
        <v>1</v>
      </c>
      <c r="I417" s="165"/>
      <c r="L417" s="162"/>
      <c r="M417" s="166"/>
      <c r="T417" s="167"/>
      <c r="AT417" s="163" t="s">
        <v>146</v>
      </c>
      <c r="AU417" s="163" t="s">
        <v>82</v>
      </c>
      <c r="AV417" s="14" t="s">
        <v>80</v>
      </c>
      <c r="AW417" s="14" t="s">
        <v>30</v>
      </c>
      <c r="AX417" s="14" t="s">
        <v>73</v>
      </c>
      <c r="AY417" s="163" t="s">
        <v>134</v>
      </c>
    </row>
    <row r="418" spans="2:51" s="14" customFormat="1" ht="11.25">
      <c r="B418" s="162"/>
      <c r="D418" s="148" t="s">
        <v>146</v>
      </c>
      <c r="E418" s="163" t="s">
        <v>1</v>
      </c>
      <c r="F418" s="164" t="s">
        <v>234</v>
      </c>
      <c r="H418" s="163" t="s">
        <v>1</v>
      </c>
      <c r="I418" s="165"/>
      <c r="L418" s="162"/>
      <c r="M418" s="166"/>
      <c r="T418" s="167"/>
      <c r="AT418" s="163" t="s">
        <v>146</v>
      </c>
      <c r="AU418" s="163" t="s">
        <v>82</v>
      </c>
      <c r="AV418" s="14" t="s">
        <v>80</v>
      </c>
      <c r="AW418" s="14" t="s">
        <v>30</v>
      </c>
      <c r="AX418" s="14" t="s">
        <v>73</v>
      </c>
      <c r="AY418" s="163" t="s">
        <v>134</v>
      </c>
    </row>
    <row r="419" spans="2:51" s="12" customFormat="1" ht="11.25">
      <c r="B419" s="147"/>
      <c r="D419" s="148" t="s">
        <v>146</v>
      </c>
      <c r="E419" s="149" t="s">
        <v>1</v>
      </c>
      <c r="F419" s="150" t="s">
        <v>578</v>
      </c>
      <c r="H419" s="151">
        <v>1.013</v>
      </c>
      <c r="I419" s="152"/>
      <c r="L419" s="147"/>
      <c r="M419" s="153"/>
      <c r="T419" s="154"/>
      <c r="AT419" s="149" t="s">
        <v>146</v>
      </c>
      <c r="AU419" s="149" t="s">
        <v>82</v>
      </c>
      <c r="AV419" s="12" t="s">
        <v>82</v>
      </c>
      <c r="AW419" s="12" t="s">
        <v>30</v>
      </c>
      <c r="AX419" s="12" t="s">
        <v>73</v>
      </c>
      <c r="AY419" s="149" t="s">
        <v>134</v>
      </c>
    </row>
    <row r="420" spans="2:51" s="13" customFormat="1" ht="11.25">
      <c r="B420" s="155"/>
      <c r="D420" s="148" t="s">
        <v>146</v>
      </c>
      <c r="E420" s="156" t="s">
        <v>1</v>
      </c>
      <c r="F420" s="157" t="s">
        <v>148</v>
      </c>
      <c r="H420" s="158">
        <v>1.013</v>
      </c>
      <c r="I420" s="159"/>
      <c r="L420" s="155"/>
      <c r="M420" s="160"/>
      <c r="T420" s="161"/>
      <c r="AT420" s="156" t="s">
        <v>146</v>
      </c>
      <c r="AU420" s="156" t="s">
        <v>82</v>
      </c>
      <c r="AV420" s="13" t="s">
        <v>141</v>
      </c>
      <c r="AW420" s="13" t="s">
        <v>30</v>
      </c>
      <c r="AX420" s="13" t="s">
        <v>80</v>
      </c>
      <c r="AY420" s="156" t="s">
        <v>134</v>
      </c>
    </row>
    <row r="421" spans="2:65" s="1" customFormat="1" ht="24.2" customHeight="1">
      <c r="B421" s="132"/>
      <c r="C421" s="133" t="s">
        <v>579</v>
      </c>
      <c r="D421" s="133" t="s">
        <v>137</v>
      </c>
      <c r="E421" s="134" t="s">
        <v>580</v>
      </c>
      <c r="F421" s="135" t="s">
        <v>581</v>
      </c>
      <c r="G421" s="136" t="s">
        <v>151</v>
      </c>
      <c r="H421" s="137">
        <v>74.32</v>
      </c>
      <c r="I421" s="138"/>
      <c r="J421" s="139">
        <f>ROUND(I421*H421,2)</f>
        <v>0</v>
      </c>
      <c r="K421" s="140"/>
      <c r="L421" s="31"/>
      <c r="M421" s="141" t="s">
        <v>1</v>
      </c>
      <c r="N421" s="142" t="s">
        <v>38</v>
      </c>
      <c r="P421" s="143">
        <f>O421*H421</f>
        <v>0</v>
      </c>
      <c r="Q421" s="143">
        <v>0</v>
      </c>
      <c r="R421" s="143">
        <f>Q421*H421</f>
        <v>0</v>
      </c>
      <c r="S421" s="143">
        <v>0</v>
      </c>
      <c r="T421" s="144">
        <f>S421*H421</f>
        <v>0</v>
      </c>
      <c r="AR421" s="145" t="s">
        <v>224</v>
      </c>
      <c r="AT421" s="145" t="s">
        <v>137</v>
      </c>
      <c r="AU421" s="145" t="s">
        <v>82</v>
      </c>
      <c r="AY421" s="16" t="s">
        <v>134</v>
      </c>
      <c r="BE421" s="146">
        <f>IF(N421="základní",J421,0)</f>
        <v>0</v>
      </c>
      <c r="BF421" s="146">
        <f>IF(N421="snížená",J421,0)</f>
        <v>0</v>
      </c>
      <c r="BG421" s="146">
        <f>IF(N421="zákl. přenesená",J421,0)</f>
        <v>0</v>
      </c>
      <c r="BH421" s="146">
        <f>IF(N421="sníž. přenesená",J421,0)</f>
        <v>0</v>
      </c>
      <c r="BI421" s="146">
        <f>IF(N421="nulová",J421,0)</f>
        <v>0</v>
      </c>
      <c r="BJ421" s="16" t="s">
        <v>80</v>
      </c>
      <c r="BK421" s="146">
        <f>ROUND(I421*H421,2)</f>
        <v>0</v>
      </c>
      <c r="BL421" s="16" t="s">
        <v>224</v>
      </c>
      <c r="BM421" s="145" t="s">
        <v>582</v>
      </c>
    </row>
    <row r="422" spans="2:51" s="14" customFormat="1" ht="11.25">
      <c r="B422" s="162"/>
      <c r="D422" s="148" t="s">
        <v>146</v>
      </c>
      <c r="E422" s="163" t="s">
        <v>1</v>
      </c>
      <c r="F422" s="164" t="s">
        <v>158</v>
      </c>
      <c r="H422" s="163" t="s">
        <v>1</v>
      </c>
      <c r="I422" s="165"/>
      <c r="L422" s="162"/>
      <c r="M422" s="166"/>
      <c r="T422" s="167"/>
      <c r="AT422" s="163" t="s">
        <v>146</v>
      </c>
      <c r="AU422" s="163" t="s">
        <v>82</v>
      </c>
      <c r="AV422" s="14" t="s">
        <v>80</v>
      </c>
      <c r="AW422" s="14" t="s">
        <v>30</v>
      </c>
      <c r="AX422" s="14" t="s">
        <v>73</v>
      </c>
      <c r="AY422" s="163" t="s">
        <v>134</v>
      </c>
    </row>
    <row r="423" spans="2:51" s="12" customFormat="1" ht="11.25">
      <c r="B423" s="147"/>
      <c r="D423" s="148" t="s">
        <v>146</v>
      </c>
      <c r="E423" s="149" t="s">
        <v>1</v>
      </c>
      <c r="F423" s="150" t="s">
        <v>518</v>
      </c>
      <c r="H423" s="151">
        <v>74.32</v>
      </c>
      <c r="I423" s="152"/>
      <c r="L423" s="147"/>
      <c r="M423" s="153"/>
      <c r="T423" s="154"/>
      <c r="AT423" s="149" t="s">
        <v>146</v>
      </c>
      <c r="AU423" s="149" t="s">
        <v>82</v>
      </c>
      <c r="AV423" s="12" t="s">
        <v>82</v>
      </c>
      <c r="AW423" s="12" t="s">
        <v>30</v>
      </c>
      <c r="AX423" s="12" t="s">
        <v>73</v>
      </c>
      <c r="AY423" s="149" t="s">
        <v>134</v>
      </c>
    </row>
    <row r="424" spans="2:51" s="13" customFormat="1" ht="11.25">
      <c r="B424" s="155"/>
      <c r="D424" s="148" t="s">
        <v>146</v>
      </c>
      <c r="E424" s="156" t="s">
        <v>1</v>
      </c>
      <c r="F424" s="157" t="s">
        <v>148</v>
      </c>
      <c r="H424" s="158">
        <v>74.32</v>
      </c>
      <c r="I424" s="159"/>
      <c r="L424" s="155"/>
      <c r="M424" s="160"/>
      <c r="T424" s="161"/>
      <c r="AT424" s="156" t="s">
        <v>146</v>
      </c>
      <c r="AU424" s="156" t="s">
        <v>82</v>
      </c>
      <c r="AV424" s="13" t="s">
        <v>141</v>
      </c>
      <c r="AW424" s="13" t="s">
        <v>30</v>
      </c>
      <c r="AX424" s="13" t="s">
        <v>80</v>
      </c>
      <c r="AY424" s="156" t="s">
        <v>134</v>
      </c>
    </row>
    <row r="425" spans="2:65" s="1" customFormat="1" ht="16.5" customHeight="1">
      <c r="B425" s="132"/>
      <c r="C425" s="133" t="s">
        <v>583</v>
      </c>
      <c r="D425" s="133" t="s">
        <v>137</v>
      </c>
      <c r="E425" s="134" t="s">
        <v>584</v>
      </c>
      <c r="F425" s="135" t="s">
        <v>585</v>
      </c>
      <c r="G425" s="136" t="s">
        <v>151</v>
      </c>
      <c r="H425" s="137">
        <v>73.36</v>
      </c>
      <c r="I425" s="138"/>
      <c r="J425" s="139">
        <f>ROUND(I425*H425,2)</f>
        <v>0</v>
      </c>
      <c r="K425" s="140"/>
      <c r="L425" s="31"/>
      <c r="M425" s="141" t="s">
        <v>1</v>
      </c>
      <c r="N425" s="142" t="s">
        <v>38</v>
      </c>
      <c r="P425" s="143">
        <f>O425*H425</f>
        <v>0</v>
      </c>
      <c r="Q425" s="143">
        <v>0</v>
      </c>
      <c r="R425" s="143">
        <f>Q425*H425</f>
        <v>0</v>
      </c>
      <c r="S425" s="143">
        <v>0</v>
      </c>
      <c r="T425" s="144">
        <f>S425*H425</f>
        <v>0</v>
      </c>
      <c r="AR425" s="145" t="s">
        <v>224</v>
      </c>
      <c r="AT425" s="145" t="s">
        <v>137</v>
      </c>
      <c r="AU425" s="145" t="s">
        <v>82</v>
      </c>
      <c r="AY425" s="16" t="s">
        <v>134</v>
      </c>
      <c r="BE425" s="146">
        <f>IF(N425="základní",J425,0)</f>
        <v>0</v>
      </c>
      <c r="BF425" s="146">
        <f>IF(N425="snížená",J425,0)</f>
        <v>0</v>
      </c>
      <c r="BG425" s="146">
        <f>IF(N425="zákl. přenesená",J425,0)</f>
        <v>0</v>
      </c>
      <c r="BH425" s="146">
        <f>IF(N425="sníž. přenesená",J425,0)</f>
        <v>0</v>
      </c>
      <c r="BI425" s="146">
        <f>IF(N425="nulová",J425,0)</f>
        <v>0</v>
      </c>
      <c r="BJ425" s="16" t="s">
        <v>80</v>
      </c>
      <c r="BK425" s="146">
        <f>ROUND(I425*H425,2)</f>
        <v>0</v>
      </c>
      <c r="BL425" s="16" t="s">
        <v>224</v>
      </c>
      <c r="BM425" s="145" t="s">
        <v>586</v>
      </c>
    </row>
    <row r="426" spans="2:51" s="14" customFormat="1" ht="11.25">
      <c r="B426" s="162"/>
      <c r="D426" s="148" t="s">
        <v>146</v>
      </c>
      <c r="E426" s="163" t="s">
        <v>1</v>
      </c>
      <c r="F426" s="164" t="s">
        <v>158</v>
      </c>
      <c r="H426" s="163" t="s">
        <v>1</v>
      </c>
      <c r="I426" s="165"/>
      <c r="L426" s="162"/>
      <c r="M426" s="166"/>
      <c r="T426" s="167"/>
      <c r="AT426" s="163" t="s">
        <v>146</v>
      </c>
      <c r="AU426" s="163" t="s">
        <v>82</v>
      </c>
      <c r="AV426" s="14" t="s">
        <v>80</v>
      </c>
      <c r="AW426" s="14" t="s">
        <v>30</v>
      </c>
      <c r="AX426" s="14" t="s">
        <v>73</v>
      </c>
      <c r="AY426" s="163" t="s">
        <v>134</v>
      </c>
    </row>
    <row r="427" spans="2:51" s="12" customFormat="1" ht="11.25">
      <c r="B427" s="147"/>
      <c r="D427" s="148" t="s">
        <v>146</v>
      </c>
      <c r="E427" s="149" t="s">
        <v>1</v>
      </c>
      <c r="F427" s="150" t="s">
        <v>535</v>
      </c>
      <c r="H427" s="151">
        <v>73.36</v>
      </c>
      <c r="I427" s="152"/>
      <c r="L427" s="147"/>
      <c r="M427" s="153"/>
      <c r="T427" s="154"/>
      <c r="AT427" s="149" t="s">
        <v>146</v>
      </c>
      <c r="AU427" s="149" t="s">
        <v>82</v>
      </c>
      <c r="AV427" s="12" t="s">
        <v>82</v>
      </c>
      <c r="AW427" s="12" t="s">
        <v>30</v>
      </c>
      <c r="AX427" s="12" t="s">
        <v>73</v>
      </c>
      <c r="AY427" s="149" t="s">
        <v>134</v>
      </c>
    </row>
    <row r="428" spans="2:51" s="13" customFormat="1" ht="11.25">
      <c r="B428" s="155"/>
      <c r="D428" s="148" t="s">
        <v>146</v>
      </c>
      <c r="E428" s="156" t="s">
        <v>1</v>
      </c>
      <c r="F428" s="157" t="s">
        <v>148</v>
      </c>
      <c r="H428" s="158">
        <v>73.36</v>
      </c>
      <c r="I428" s="159"/>
      <c r="L428" s="155"/>
      <c r="M428" s="160"/>
      <c r="T428" s="161"/>
      <c r="AT428" s="156" t="s">
        <v>146</v>
      </c>
      <c r="AU428" s="156" t="s">
        <v>82</v>
      </c>
      <c r="AV428" s="13" t="s">
        <v>141</v>
      </c>
      <c r="AW428" s="13" t="s">
        <v>30</v>
      </c>
      <c r="AX428" s="13" t="s">
        <v>80</v>
      </c>
      <c r="AY428" s="156" t="s">
        <v>134</v>
      </c>
    </row>
    <row r="429" spans="2:65" s="1" customFormat="1" ht="24.2" customHeight="1">
      <c r="B429" s="132"/>
      <c r="C429" s="133" t="s">
        <v>587</v>
      </c>
      <c r="D429" s="133" t="s">
        <v>137</v>
      </c>
      <c r="E429" s="134" t="s">
        <v>588</v>
      </c>
      <c r="F429" s="135" t="s">
        <v>589</v>
      </c>
      <c r="G429" s="136" t="s">
        <v>426</v>
      </c>
      <c r="H429" s="179"/>
      <c r="I429" s="138"/>
      <c r="J429" s="139">
        <f>ROUND(I429*H429,2)</f>
        <v>0</v>
      </c>
      <c r="K429" s="140"/>
      <c r="L429" s="31"/>
      <c r="M429" s="141" t="s">
        <v>1</v>
      </c>
      <c r="N429" s="142" t="s">
        <v>38</v>
      </c>
      <c r="P429" s="143">
        <f>O429*H429</f>
        <v>0</v>
      </c>
      <c r="Q429" s="143">
        <v>0</v>
      </c>
      <c r="R429" s="143">
        <f>Q429*H429</f>
        <v>0</v>
      </c>
      <c r="S429" s="143">
        <v>0</v>
      </c>
      <c r="T429" s="144">
        <f>S429*H429</f>
        <v>0</v>
      </c>
      <c r="AR429" s="145" t="s">
        <v>224</v>
      </c>
      <c r="AT429" s="145" t="s">
        <v>137</v>
      </c>
      <c r="AU429" s="145" t="s">
        <v>82</v>
      </c>
      <c r="AY429" s="16" t="s">
        <v>134</v>
      </c>
      <c r="BE429" s="146">
        <f>IF(N429="základní",J429,0)</f>
        <v>0</v>
      </c>
      <c r="BF429" s="146">
        <f>IF(N429="snížená",J429,0)</f>
        <v>0</v>
      </c>
      <c r="BG429" s="146">
        <f>IF(N429="zákl. přenesená",J429,0)</f>
        <v>0</v>
      </c>
      <c r="BH429" s="146">
        <f>IF(N429="sníž. přenesená",J429,0)</f>
        <v>0</v>
      </c>
      <c r="BI429" s="146">
        <f>IF(N429="nulová",J429,0)</f>
        <v>0</v>
      </c>
      <c r="BJ429" s="16" t="s">
        <v>80</v>
      </c>
      <c r="BK429" s="146">
        <f>ROUND(I429*H429,2)</f>
        <v>0</v>
      </c>
      <c r="BL429" s="16" t="s">
        <v>224</v>
      </c>
      <c r="BM429" s="145" t="s">
        <v>590</v>
      </c>
    </row>
    <row r="430" spans="2:65" s="1" customFormat="1" ht="33" customHeight="1">
      <c r="B430" s="132"/>
      <c r="C430" s="133" t="s">
        <v>591</v>
      </c>
      <c r="D430" s="133" t="s">
        <v>137</v>
      </c>
      <c r="E430" s="134" t="s">
        <v>592</v>
      </c>
      <c r="F430" s="135" t="s">
        <v>593</v>
      </c>
      <c r="G430" s="136" t="s">
        <v>426</v>
      </c>
      <c r="H430" s="179"/>
      <c r="I430" s="138"/>
      <c r="J430" s="139">
        <f>ROUND(I430*H430,2)</f>
        <v>0</v>
      </c>
      <c r="K430" s="140"/>
      <c r="L430" s="31"/>
      <c r="M430" s="141" t="s">
        <v>1</v>
      </c>
      <c r="N430" s="142" t="s">
        <v>38</v>
      </c>
      <c r="P430" s="143">
        <f>O430*H430</f>
        <v>0</v>
      </c>
      <c r="Q430" s="143">
        <v>0</v>
      </c>
      <c r="R430" s="143">
        <f>Q430*H430</f>
        <v>0</v>
      </c>
      <c r="S430" s="143">
        <v>0</v>
      </c>
      <c r="T430" s="144">
        <f>S430*H430</f>
        <v>0</v>
      </c>
      <c r="AR430" s="145" t="s">
        <v>224</v>
      </c>
      <c r="AT430" s="145" t="s">
        <v>137</v>
      </c>
      <c r="AU430" s="145" t="s">
        <v>82</v>
      </c>
      <c r="AY430" s="16" t="s">
        <v>134</v>
      </c>
      <c r="BE430" s="146">
        <f>IF(N430="základní",J430,0)</f>
        <v>0</v>
      </c>
      <c r="BF430" s="146">
        <f>IF(N430="snížená",J430,0)</f>
        <v>0</v>
      </c>
      <c r="BG430" s="146">
        <f>IF(N430="zákl. přenesená",J430,0)</f>
        <v>0</v>
      </c>
      <c r="BH430" s="146">
        <f>IF(N430="sníž. přenesená",J430,0)</f>
        <v>0</v>
      </c>
      <c r="BI430" s="146">
        <f>IF(N430="nulová",J430,0)</f>
        <v>0</v>
      </c>
      <c r="BJ430" s="16" t="s">
        <v>80</v>
      </c>
      <c r="BK430" s="146">
        <f>ROUND(I430*H430,2)</f>
        <v>0</v>
      </c>
      <c r="BL430" s="16" t="s">
        <v>224</v>
      </c>
      <c r="BM430" s="145" t="s">
        <v>594</v>
      </c>
    </row>
    <row r="431" spans="2:63" s="11" customFormat="1" ht="22.9" customHeight="1">
      <c r="B431" s="120"/>
      <c r="D431" s="121" t="s">
        <v>72</v>
      </c>
      <c r="E431" s="130" t="s">
        <v>595</v>
      </c>
      <c r="F431" s="130" t="s">
        <v>596</v>
      </c>
      <c r="I431" s="123"/>
      <c r="J431" s="131">
        <f>BK431</f>
        <v>0</v>
      </c>
      <c r="L431" s="120"/>
      <c r="M431" s="125"/>
      <c r="P431" s="126">
        <f>SUM(P432:P457)</f>
        <v>0</v>
      </c>
      <c r="R431" s="126">
        <f>SUM(R432:R457)</f>
        <v>0.61818514</v>
      </c>
      <c r="T431" s="127">
        <f>SUM(T432:T457)</f>
        <v>0</v>
      </c>
      <c r="AR431" s="121" t="s">
        <v>82</v>
      </c>
      <c r="AT431" s="128" t="s">
        <v>72</v>
      </c>
      <c r="AU431" s="128" t="s">
        <v>80</v>
      </c>
      <c r="AY431" s="121" t="s">
        <v>134</v>
      </c>
      <c r="BK431" s="129">
        <f>SUM(BK432:BK457)</f>
        <v>0</v>
      </c>
    </row>
    <row r="432" spans="2:65" s="1" customFormat="1" ht="16.5" customHeight="1">
      <c r="B432" s="132"/>
      <c r="C432" s="133" t="s">
        <v>597</v>
      </c>
      <c r="D432" s="133" t="s">
        <v>137</v>
      </c>
      <c r="E432" s="134" t="s">
        <v>598</v>
      </c>
      <c r="F432" s="135" t="s">
        <v>599</v>
      </c>
      <c r="G432" s="136" t="s">
        <v>151</v>
      </c>
      <c r="H432" s="137">
        <v>30.69</v>
      </c>
      <c r="I432" s="138"/>
      <c r="J432" s="139">
        <f>ROUND(I432*H432,2)</f>
        <v>0</v>
      </c>
      <c r="K432" s="140"/>
      <c r="L432" s="31"/>
      <c r="M432" s="141" t="s">
        <v>1</v>
      </c>
      <c r="N432" s="142" t="s">
        <v>38</v>
      </c>
      <c r="P432" s="143">
        <f>O432*H432</f>
        <v>0</v>
      </c>
      <c r="Q432" s="143">
        <v>0.0003</v>
      </c>
      <c r="R432" s="143">
        <f>Q432*H432</f>
        <v>0.009207</v>
      </c>
      <c r="S432" s="143">
        <v>0</v>
      </c>
      <c r="T432" s="144">
        <f>S432*H432</f>
        <v>0</v>
      </c>
      <c r="AR432" s="145" t="s">
        <v>224</v>
      </c>
      <c r="AT432" s="145" t="s">
        <v>137</v>
      </c>
      <c r="AU432" s="145" t="s">
        <v>82</v>
      </c>
      <c r="AY432" s="16" t="s">
        <v>134</v>
      </c>
      <c r="BE432" s="146">
        <f>IF(N432="základní",J432,0)</f>
        <v>0</v>
      </c>
      <c r="BF432" s="146">
        <f>IF(N432="snížená",J432,0)</f>
        <v>0</v>
      </c>
      <c r="BG432" s="146">
        <f>IF(N432="zákl. přenesená",J432,0)</f>
        <v>0</v>
      </c>
      <c r="BH432" s="146">
        <f>IF(N432="sníž. přenesená",J432,0)</f>
        <v>0</v>
      </c>
      <c r="BI432" s="146">
        <f>IF(N432="nulová",J432,0)</f>
        <v>0</v>
      </c>
      <c r="BJ432" s="16" t="s">
        <v>80</v>
      </c>
      <c r="BK432" s="146">
        <f>ROUND(I432*H432,2)</f>
        <v>0</v>
      </c>
      <c r="BL432" s="16" t="s">
        <v>224</v>
      </c>
      <c r="BM432" s="145" t="s">
        <v>600</v>
      </c>
    </row>
    <row r="433" spans="2:65" s="1" customFormat="1" ht="33" customHeight="1">
      <c r="B433" s="132"/>
      <c r="C433" s="133" t="s">
        <v>601</v>
      </c>
      <c r="D433" s="133" t="s">
        <v>137</v>
      </c>
      <c r="E433" s="134" t="s">
        <v>602</v>
      </c>
      <c r="F433" s="135" t="s">
        <v>603</v>
      </c>
      <c r="G433" s="136" t="s">
        <v>151</v>
      </c>
      <c r="H433" s="137">
        <v>30.69</v>
      </c>
      <c r="I433" s="138"/>
      <c r="J433" s="139">
        <f>ROUND(I433*H433,2)</f>
        <v>0</v>
      </c>
      <c r="K433" s="140"/>
      <c r="L433" s="31"/>
      <c r="M433" s="141" t="s">
        <v>1</v>
      </c>
      <c r="N433" s="142" t="s">
        <v>38</v>
      </c>
      <c r="P433" s="143">
        <f>O433*H433</f>
        <v>0</v>
      </c>
      <c r="Q433" s="143">
        <v>0</v>
      </c>
      <c r="R433" s="143">
        <f>Q433*H433</f>
        <v>0</v>
      </c>
      <c r="S433" s="143">
        <v>0</v>
      </c>
      <c r="T433" s="144">
        <f>S433*H433</f>
        <v>0</v>
      </c>
      <c r="AR433" s="145" t="s">
        <v>224</v>
      </c>
      <c r="AT433" s="145" t="s">
        <v>137</v>
      </c>
      <c r="AU433" s="145" t="s">
        <v>82</v>
      </c>
      <c r="AY433" s="16" t="s">
        <v>134</v>
      </c>
      <c r="BE433" s="146">
        <f>IF(N433="základní",J433,0)</f>
        <v>0</v>
      </c>
      <c r="BF433" s="146">
        <f>IF(N433="snížená",J433,0)</f>
        <v>0</v>
      </c>
      <c r="BG433" s="146">
        <f>IF(N433="zákl. přenesená",J433,0)</f>
        <v>0</v>
      </c>
      <c r="BH433" s="146">
        <f>IF(N433="sníž. přenesená",J433,0)</f>
        <v>0</v>
      </c>
      <c r="BI433" s="146">
        <f>IF(N433="nulová",J433,0)</f>
        <v>0</v>
      </c>
      <c r="BJ433" s="16" t="s">
        <v>80</v>
      </c>
      <c r="BK433" s="146">
        <f>ROUND(I433*H433,2)</f>
        <v>0</v>
      </c>
      <c r="BL433" s="16" t="s">
        <v>224</v>
      </c>
      <c r="BM433" s="145" t="s">
        <v>604</v>
      </c>
    </row>
    <row r="434" spans="2:65" s="1" customFormat="1" ht="33" customHeight="1">
      <c r="B434" s="132"/>
      <c r="C434" s="133" t="s">
        <v>605</v>
      </c>
      <c r="D434" s="133" t="s">
        <v>137</v>
      </c>
      <c r="E434" s="134" t="s">
        <v>606</v>
      </c>
      <c r="F434" s="135" t="s">
        <v>607</v>
      </c>
      <c r="G434" s="136" t="s">
        <v>151</v>
      </c>
      <c r="H434" s="137">
        <v>30.69</v>
      </c>
      <c r="I434" s="138"/>
      <c r="J434" s="139">
        <f>ROUND(I434*H434,2)</f>
        <v>0</v>
      </c>
      <c r="K434" s="140"/>
      <c r="L434" s="31"/>
      <c r="M434" s="141" t="s">
        <v>1</v>
      </c>
      <c r="N434" s="142" t="s">
        <v>38</v>
      </c>
      <c r="P434" s="143">
        <f>O434*H434</f>
        <v>0</v>
      </c>
      <c r="Q434" s="143">
        <v>0.0053</v>
      </c>
      <c r="R434" s="143">
        <f>Q434*H434</f>
        <v>0.162657</v>
      </c>
      <c r="S434" s="143">
        <v>0</v>
      </c>
      <c r="T434" s="144">
        <f>S434*H434</f>
        <v>0</v>
      </c>
      <c r="AR434" s="145" t="s">
        <v>224</v>
      </c>
      <c r="AT434" s="145" t="s">
        <v>137</v>
      </c>
      <c r="AU434" s="145" t="s">
        <v>82</v>
      </c>
      <c r="AY434" s="16" t="s">
        <v>134</v>
      </c>
      <c r="BE434" s="146">
        <f>IF(N434="základní",J434,0)</f>
        <v>0</v>
      </c>
      <c r="BF434" s="146">
        <f>IF(N434="snížená",J434,0)</f>
        <v>0</v>
      </c>
      <c r="BG434" s="146">
        <f>IF(N434="zákl. přenesená",J434,0)</f>
        <v>0</v>
      </c>
      <c r="BH434" s="146">
        <f>IF(N434="sníž. přenesená",J434,0)</f>
        <v>0</v>
      </c>
      <c r="BI434" s="146">
        <f>IF(N434="nulová",J434,0)</f>
        <v>0</v>
      </c>
      <c r="BJ434" s="16" t="s">
        <v>80</v>
      </c>
      <c r="BK434" s="146">
        <f>ROUND(I434*H434,2)</f>
        <v>0</v>
      </c>
      <c r="BL434" s="16" t="s">
        <v>224</v>
      </c>
      <c r="BM434" s="145" t="s">
        <v>608</v>
      </c>
    </row>
    <row r="435" spans="2:51" s="14" customFormat="1" ht="11.25">
      <c r="B435" s="162"/>
      <c r="D435" s="148" t="s">
        <v>146</v>
      </c>
      <c r="E435" s="163" t="s">
        <v>1</v>
      </c>
      <c r="F435" s="164" t="s">
        <v>497</v>
      </c>
      <c r="H435" s="163" t="s">
        <v>1</v>
      </c>
      <c r="I435" s="165"/>
      <c r="L435" s="162"/>
      <c r="M435" s="166"/>
      <c r="T435" s="167"/>
      <c r="AT435" s="163" t="s">
        <v>146</v>
      </c>
      <c r="AU435" s="163" t="s">
        <v>82</v>
      </c>
      <c r="AV435" s="14" t="s">
        <v>80</v>
      </c>
      <c r="AW435" s="14" t="s">
        <v>30</v>
      </c>
      <c r="AX435" s="14" t="s">
        <v>73</v>
      </c>
      <c r="AY435" s="163" t="s">
        <v>134</v>
      </c>
    </row>
    <row r="436" spans="2:51" s="12" customFormat="1" ht="11.25">
      <c r="B436" s="147"/>
      <c r="D436" s="148" t="s">
        <v>146</v>
      </c>
      <c r="E436" s="149" t="s">
        <v>1</v>
      </c>
      <c r="F436" s="150" t="s">
        <v>222</v>
      </c>
      <c r="H436" s="151">
        <v>37.53</v>
      </c>
      <c r="I436" s="152"/>
      <c r="L436" s="147"/>
      <c r="M436" s="153"/>
      <c r="T436" s="154"/>
      <c r="AT436" s="149" t="s">
        <v>146</v>
      </c>
      <c r="AU436" s="149" t="s">
        <v>82</v>
      </c>
      <c r="AV436" s="12" t="s">
        <v>82</v>
      </c>
      <c r="AW436" s="12" t="s">
        <v>30</v>
      </c>
      <c r="AX436" s="12" t="s">
        <v>73</v>
      </c>
      <c r="AY436" s="149" t="s">
        <v>134</v>
      </c>
    </row>
    <row r="437" spans="2:51" s="12" customFormat="1" ht="11.25">
      <c r="B437" s="147"/>
      <c r="D437" s="148" t="s">
        <v>146</v>
      </c>
      <c r="E437" s="149" t="s">
        <v>1</v>
      </c>
      <c r="F437" s="150" t="s">
        <v>223</v>
      </c>
      <c r="H437" s="151">
        <v>-6.84</v>
      </c>
      <c r="I437" s="152"/>
      <c r="L437" s="147"/>
      <c r="M437" s="153"/>
      <c r="T437" s="154"/>
      <c r="AT437" s="149" t="s">
        <v>146</v>
      </c>
      <c r="AU437" s="149" t="s">
        <v>82</v>
      </c>
      <c r="AV437" s="12" t="s">
        <v>82</v>
      </c>
      <c r="AW437" s="12" t="s">
        <v>30</v>
      </c>
      <c r="AX437" s="12" t="s">
        <v>73</v>
      </c>
      <c r="AY437" s="149" t="s">
        <v>134</v>
      </c>
    </row>
    <row r="438" spans="2:51" s="13" customFormat="1" ht="11.25">
      <c r="B438" s="155"/>
      <c r="D438" s="148" t="s">
        <v>146</v>
      </c>
      <c r="E438" s="156" t="s">
        <v>1</v>
      </c>
      <c r="F438" s="157" t="s">
        <v>148</v>
      </c>
      <c r="H438" s="158">
        <v>30.69</v>
      </c>
      <c r="I438" s="159"/>
      <c r="L438" s="155"/>
      <c r="M438" s="160"/>
      <c r="T438" s="161"/>
      <c r="AT438" s="156" t="s">
        <v>146</v>
      </c>
      <c r="AU438" s="156" t="s">
        <v>82</v>
      </c>
      <c r="AV438" s="13" t="s">
        <v>141</v>
      </c>
      <c r="AW438" s="13" t="s">
        <v>30</v>
      </c>
      <c r="AX438" s="13" t="s">
        <v>80</v>
      </c>
      <c r="AY438" s="156" t="s">
        <v>134</v>
      </c>
    </row>
    <row r="439" spans="2:65" s="1" customFormat="1" ht="16.5" customHeight="1">
      <c r="B439" s="132"/>
      <c r="C439" s="168" t="s">
        <v>609</v>
      </c>
      <c r="D439" s="168" t="s">
        <v>242</v>
      </c>
      <c r="E439" s="169" t="s">
        <v>610</v>
      </c>
      <c r="F439" s="170" t="s">
        <v>611</v>
      </c>
      <c r="G439" s="171" t="s">
        <v>151</v>
      </c>
      <c r="H439" s="172">
        <v>33.759</v>
      </c>
      <c r="I439" s="173"/>
      <c r="J439" s="174">
        <f>ROUND(I439*H439,2)</f>
        <v>0</v>
      </c>
      <c r="K439" s="175"/>
      <c r="L439" s="176"/>
      <c r="M439" s="177" t="s">
        <v>1</v>
      </c>
      <c r="N439" s="178" t="s">
        <v>38</v>
      </c>
      <c r="P439" s="143">
        <f>O439*H439</f>
        <v>0</v>
      </c>
      <c r="Q439" s="143">
        <v>0.0129</v>
      </c>
      <c r="R439" s="143">
        <f>Q439*H439</f>
        <v>0.4354911</v>
      </c>
      <c r="S439" s="143">
        <v>0</v>
      </c>
      <c r="T439" s="144">
        <f>S439*H439</f>
        <v>0</v>
      </c>
      <c r="AR439" s="145" t="s">
        <v>311</v>
      </c>
      <c r="AT439" s="145" t="s">
        <v>242</v>
      </c>
      <c r="AU439" s="145" t="s">
        <v>82</v>
      </c>
      <c r="AY439" s="16" t="s">
        <v>134</v>
      </c>
      <c r="BE439" s="146">
        <f>IF(N439="základní",J439,0)</f>
        <v>0</v>
      </c>
      <c r="BF439" s="146">
        <f>IF(N439="snížená",J439,0)</f>
        <v>0</v>
      </c>
      <c r="BG439" s="146">
        <f>IF(N439="zákl. přenesená",J439,0)</f>
        <v>0</v>
      </c>
      <c r="BH439" s="146">
        <f>IF(N439="sníž. přenesená",J439,0)</f>
        <v>0</v>
      </c>
      <c r="BI439" s="146">
        <f>IF(N439="nulová",J439,0)</f>
        <v>0</v>
      </c>
      <c r="BJ439" s="16" t="s">
        <v>80</v>
      </c>
      <c r="BK439" s="146">
        <f>ROUND(I439*H439,2)</f>
        <v>0</v>
      </c>
      <c r="BL439" s="16" t="s">
        <v>224</v>
      </c>
      <c r="BM439" s="145" t="s">
        <v>612</v>
      </c>
    </row>
    <row r="440" spans="2:51" s="12" customFormat="1" ht="11.25">
      <c r="B440" s="147"/>
      <c r="D440" s="148" t="s">
        <v>146</v>
      </c>
      <c r="F440" s="150" t="s">
        <v>613</v>
      </c>
      <c r="H440" s="151">
        <v>33.759</v>
      </c>
      <c r="I440" s="152"/>
      <c r="L440" s="147"/>
      <c r="M440" s="153"/>
      <c r="T440" s="154"/>
      <c r="AT440" s="149" t="s">
        <v>146</v>
      </c>
      <c r="AU440" s="149" t="s">
        <v>82</v>
      </c>
      <c r="AV440" s="12" t="s">
        <v>82</v>
      </c>
      <c r="AW440" s="12" t="s">
        <v>3</v>
      </c>
      <c r="AX440" s="12" t="s">
        <v>80</v>
      </c>
      <c r="AY440" s="149" t="s">
        <v>134</v>
      </c>
    </row>
    <row r="441" spans="2:65" s="1" customFormat="1" ht="24.2" customHeight="1">
      <c r="B441" s="132"/>
      <c r="C441" s="133" t="s">
        <v>614</v>
      </c>
      <c r="D441" s="133" t="s">
        <v>137</v>
      </c>
      <c r="E441" s="134" t="s">
        <v>615</v>
      </c>
      <c r="F441" s="135" t="s">
        <v>616</v>
      </c>
      <c r="G441" s="136" t="s">
        <v>280</v>
      </c>
      <c r="H441" s="137">
        <v>21.6</v>
      </c>
      <c r="I441" s="138"/>
      <c r="J441" s="139">
        <f>ROUND(I441*H441,2)</f>
        <v>0</v>
      </c>
      <c r="K441" s="140"/>
      <c r="L441" s="31"/>
      <c r="M441" s="141" t="s">
        <v>1</v>
      </c>
      <c r="N441" s="142" t="s">
        <v>38</v>
      </c>
      <c r="P441" s="143">
        <f>O441*H441</f>
        <v>0</v>
      </c>
      <c r="Q441" s="143">
        <v>0.0002</v>
      </c>
      <c r="R441" s="143">
        <f>Q441*H441</f>
        <v>0.004320000000000001</v>
      </c>
      <c r="S441" s="143">
        <v>0</v>
      </c>
      <c r="T441" s="144">
        <f>S441*H441</f>
        <v>0</v>
      </c>
      <c r="AR441" s="145" t="s">
        <v>224</v>
      </c>
      <c r="AT441" s="145" t="s">
        <v>137</v>
      </c>
      <c r="AU441" s="145" t="s">
        <v>82</v>
      </c>
      <c r="AY441" s="16" t="s">
        <v>134</v>
      </c>
      <c r="BE441" s="146">
        <f>IF(N441="základní",J441,0)</f>
        <v>0</v>
      </c>
      <c r="BF441" s="146">
        <f>IF(N441="snížená",J441,0)</f>
        <v>0</v>
      </c>
      <c r="BG441" s="146">
        <f>IF(N441="zákl. přenesená",J441,0)</f>
        <v>0</v>
      </c>
      <c r="BH441" s="146">
        <f>IF(N441="sníž. přenesená",J441,0)</f>
        <v>0</v>
      </c>
      <c r="BI441" s="146">
        <f>IF(N441="nulová",J441,0)</f>
        <v>0</v>
      </c>
      <c r="BJ441" s="16" t="s">
        <v>80</v>
      </c>
      <c r="BK441" s="146">
        <f>ROUND(I441*H441,2)</f>
        <v>0</v>
      </c>
      <c r="BL441" s="16" t="s">
        <v>224</v>
      </c>
      <c r="BM441" s="145" t="s">
        <v>617</v>
      </c>
    </row>
    <row r="442" spans="2:51" s="12" customFormat="1" ht="11.25">
      <c r="B442" s="147"/>
      <c r="D442" s="148" t="s">
        <v>146</v>
      </c>
      <c r="E442" s="149" t="s">
        <v>1</v>
      </c>
      <c r="F442" s="150" t="s">
        <v>618</v>
      </c>
      <c r="H442" s="151">
        <v>21.6</v>
      </c>
      <c r="I442" s="152"/>
      <c r="L442" s="147"/>
      <c r="M442" s="153"/>
      <c r="T442" s="154"/>
      <c r="AT442" s="149" t="s">
        <v>146</v>
      </c>
      <c r="AU442" s="149" t="s">
        <v>82</v>
      </c>
      <c r="AV442" s="12" t="s">
        <v>82</v>
      </c>
      <c r="AW442" s="12" t="s">
        <v>30</v>
      </c>
      <c r="AX442" s="12" t="s">
        <v>73</v>
      </c>
      <c r="AY442" s="149" t="s">
        <v>134</v>
      </c>
    </row>
    <row r="443" spans="2:51" s="13" customFormat="1" ht="11.25">
      <c r="B443" s="155"/>
      <c r="D443" s="148" t="s">
        <v>146</v>
      </c>
      <c r="E443" s="156" t="s">
        <v>1</v>
      </c>
      <c r="F443" s="157" t="s">
        <v>148</v>
      </c>
      <c r="H443" s="158">
        <v>21.6</v>
      </c>
      <c r="I443" s="159"/>
      <c r="L443" s="155"/>
      <c r="M443" s="160"/>
      <c r="T443" s="161"/>
      <c r="AT443" s="156" t="s">
        <v>146</v>
      </c>
      <c r="AU443" s="156" t="s">
        <v>82</v>
      </c>
      <c r="AV443" s="13" t="s">
        <v>141</v>
      </c>
      <c r="AW443" s="13" t="s">
        <v>30</v>
      </c>
      <c r="AX443" s="13" t="s">
        <v>80</v>
      </c>
      <c r="AY443" s="156" t="s">
        <v>134</v>
      </c>
    </row>
    <row r="444" spans="2:65" s="1" customFormat="1" ht="16.5" customHeight="1">
      <c r="B444" s="132"/>
      <c r="C444" s="168" t="s">
        <v>619</v>
      </c>
      <c r="D444" s="168" t="s">
        <v>242</v>
      </c>
      <c r="E444" s="169" t="s">
        <v>620</v>
      </c>
      <c r="F444" s="170" t="s">
        <v>621</v>
      </c>
      <c r="G444" s="171" t="s">
        <v>280</v>
      </c>
      <c r="H444" s="172">
        <v>22.68</v>
      </c>
      <c r="I444" s="173"/>
      <c r="J444" s="174">
        <f>ROUND(I444*H444,2)</f>
        <v>0</v>
      </c>
      <c r="K444" s="175"/>
      <c r="L444" s="176"/>
      <c r="M444" s="177" t="s">
        <v>1</v>
      </c>
      <c r="N444" s="178" t="s">
        <v>38</v>
      </c>
      <c r="P444" s="143">
        <f>O444*H444</f>
        <v>0</v>
      </c>
      <c r="Q444" s="143">
        <v>6E-05</v>
      </c>
      <c r="R444" s="143">
        <f>Q444*H444</f>
        <v>0.0013608000000000001</v>
      </c>
      <c r="S444" s="143">
        <v>0</v>
      </c>
      <c r="T444" s="144">
        <f>S444*H444</f>
        <v>0</v>
      </c>
      <c r="AR444" s="145" t="s">
        <v>311</v>
      </c>
      <c r="AT444" s="145" t="s">
        <v>242</v>
      </c>
      <c r="AU444" s="145" t="s">
        <v>82</v>
      </c>
      <c r="AY444" s="16" t="s">
        <v>134</v>
      </c>
      <c r="BE444" s="146">
        <f>IF(N444="základní",J444,0)</f>
        <v>0</v>
      </c>
      <c r="BF444" s="146">
        <f>IF(N444="snížená",J444,0)</f>
        <v>0</v>
      </c>
      <c r="BG444" s="146">
        <f>IF(N444="zákl. přenesená",J444,0)</f>
        <v>0</v>
      </c>
      <c r="BH444" s="146">
        <f>IF(N444="sníž. přenesená",J444,0)</f>
        <v>0</v>
      </c>
      <c r="BI444" s="146">
        <f>IF(N444="nulová",J444,0)</f>
        <v>0</v>
      </c>
      <c r="BJ444" s="16" t="s">
        <v>80</v>
      </c>
      <c r="BK444" s="146">
        <f>ROUND(I444*H444,2)</f>
        <v>0</v>
      </c>
      <c r="BL444" s="16" t="s">
        <v>224</v>
      </c>
      <c r="BM444" s="145" t="s">
        <v>622</v>
      </c>
    </row>
    <row r="445" spans="2:51" s="12" customFormat="1" ht="11.25">
      <c r="B445" s="147"/>
      <c r="D445" s="148" t="s">
        <v>146</v>
      </c>
      <c r="F445" s="150" t="s">
        <v>623</v>
      </c>
      <c r="H445" s="151">
        <v>22.68</v>
      </c>
      <c r="I445" s="152"/>
      <c r="L445" s="147"/>
      <c r="M445" s="153"/>
      <c r="T445" s="154"/>
      <c r="AT445" s="149" t="s">
        <v>146</v>
      </c>
      <c r="AU445" s="149" t="s">
        <v>82</v>
      </c>
      <c r="AV445" s="12" t="s">
        <v>82</v>
      </c>
      <c r="AW445" s="12" t="s">
        <v>3</v>
      </c>
      <c r="AX445" s="12" t="s">
        <v>80</v>
      </c>
      <c r="AY445" s="149" t="s">
        <v>134</v>
      </c>
    </row>
    <row r="446" spans="2:65" s="1" customFormat="1" ht="24.2" customHeight="1">
      <c r="B446" s="132"/>
      <c r="C446" s="133" t="s">
        <v>624</v>
      </c>
      <c r="D446" s="133" t="s">
        <v>137</v>
      </c>
      <c r="E446" s="134" t="s">
        <v>625</v>
      </c>
      <c r="F446" s="135" t="s">
        <v>626</v>
      </c>
      <c r="G446" s="136" t="s">
        <v>280</v>
      </c>
      <c r="H446" s="137">
        <v>17.05</v>
      </c>
      <c r="I446" s="138"/>
      <c r="J446" s="139">
        <f>ROUND(I446*H446,2)</f>
        <v>0</v>
      </c>
      <c r="K446" s="140"/>
      <c r="L446" s="31"/>
      <c r="M446" s="141" t="s">
        <v>1</v>
      </c>
      <c r="N446" s="142" t="s">
        <v>38</v>
      </c>
      <c r="P446" s="143">
        <f>O446*H446</f>
        <v>0</v>
      </c>
      <c r="Q446" s="143">
        <v>0.00018</v>
      </c>
      <c r="R446" s="143">
        <f>Q446*H446</f>
        <v>0.003069</v>
      </c>
      <c r="S446" s="143">
        <v>0</v>
      </c>
      <c r="T446" s="144">
        <f>S446*H446</f>
        <v>0</v>
      </c>
      <c r="AR446" s="145" t="s">
        <v>224</v>
      </c>
      <c r="AT446" s="145" t="s">
        <v>137</v>
      </c>
      <c r="AU446" s="145" t="s">
        <v>82</v>
      </c>
      <c r="AY446" s="16" t="s">
        <v>134</v>
      </c>
      <c r="BE446" s="146">
        <f>IF(N446="základní",J446,0)</f>
        <v>0</v>
      </c>
      <c r="BF446" s="146">
        <f>IF(N446="snížená",J446,0)</f>
        <v>0</v>
      </c>
      <c r="BG446" s="146">
        <f>IF(N446="zákl. přenesená",J446,0)</f>
        <v>0</v>
      </c>
      <c r="BH446" s="146">
        <f>IF(N446="sníž. přenesená",J446,0)</f>
        <v>0</v>
      </c>
      <c r="BI446" s="146">
        <f>IF(N446="nulová",J446,0)</f>
        <v>0</v>
      </c>
      <c r="BJ446" s="16" t="s">
        <v>80</v>
      </c>
      <c r="BK446" s="146">
        <f>ROUND(I446*H446,2)</f>
        <v>0</v>
      </c>
      <c r="BL446" s="16" t="s">
        <v>224</v>
      </c>
      <c r="BM446" s="145" t="s">
        <v>627</v>
      </c>
    </row>
    <row r="447" spans="2:51" s="14" customFormat="1" ht="11.25">
      <c r="B447" s="162"/>
      <c r="D447" s="148" t="s">
        <v>146</v>
      </c>
      <c r="E447" s="163" t="s">
        <v>1</v>
      </c>
      <c r="F447" s="164" t="s">
        <v>497</v>
      </c>
      <c r="H447" s="163" t="s">
        <v>1</v>
      </c>
      <c r="I447" s="165"/>
      <c r="L447" s="162"/>
      <c r="M447" s="166"/>
      <c r="T447" s="167"/>
      <c r="AT447" s="163" t="s">
        <v>146</v>
      </c>
      <c r="AU447" s="163" t="s">
        <v>82</v>
      </c>
      <c r="AV447" s="14" t="s">
        <v>80</v>
      </c>
      <c r="AW447" s="14" t="s">
        <v>30</v>
      </c>
      <c r="AX447" s="14" t="s">
        <v>73</v>
      </c>
      <c r="AY447" s="163" t="s">
        <v>134</v>
      </c>
    </row>
    <row r="448" spans="2:51" s="12" customFormat="1" ht="11.25">
      <c r="B448" s="147"/>
      <c r="D448" s="148" t="s">
        <v>146</v>
      </c>
      <c r="E448" s="149" t="s">
        <v>1</v>
      </c>
      <c r="F448" s="150" t="s">
        <v>498</v>
      </c>
      <c r="H448" s="151">
        <v>20.85</v>
      </c>
      <c r="I448" s="152"/>
      <c r="L448" s="147"/>
      <c r="M448" s="153"/>
      <c r="T448" s="154"/>
      <c r="AT448" s="149" t="s">
        <v>146</v>
      </c>
      <c r="AU448" s="149" t="s">
        <v>82</v>
      </c>
      <c r="AV448" s="12" t="s">
        <v>82</v>
      </c>
      <c r="AW448" s="12" t="s">
        <v>30</v>
      </c>
      <c r="AX448" s="12" t="s">
        <v>73</v>
      </c>
      <c r="AY448" s="149" t="s">
        <v>134</v>
      </c>
    </row>
    <row r="449" spans="2:51" s="12" customFormat="1" ht="11.25">
      <c r="B449" s="147"/>
      <c r="D449" s="148" t="s">
        <v>146</v>
      </c>
      <c r="E449" s="149" t="s">
        <v>1</v>
      </c>
      <c r="F449" s="150" t="s">
        <v>499</v>
      </c>
      <c r="H449" s="151">
        <v>-3.8</v>
      </c>
      <c r="I449" s="152"/>
      <c r="L449" s="147"/>
      <c r="M449" s="153"/>
      <c r="T449" s="154"/>
      <c r="AT449" s="149" t="s">
        <v>146</v>
      </c>
      <c r="AU449" s="149" t="s">
        <v>82</v>
      </c>
      <c r="AV449" s="12" t="s">
        <v>82</v>
      </c>
      <c r="AW449" s="12" t="s">
        <v>30</v>
      </c>
      <c r="AX449" s="12" t="s">
        <v>73</v>
      </c>
      <c r="AY449" s="149" t="s">
        <v>134</v>
      </c>
    </row>
    <row r="450" spans="2:51" s="13" customFormat="1" ht="11.25">
      <c r="B450" s="155"/>
      <c r="D450" s="148" t="s">
        <v>146</v>
      </c>
      <c r="E450" s="156" t="s">
        <v>1</v>
      </c>
      <c r="F450" s="157" t="s">
        <v>148</v>
      </c>
      <c r="H450" s="158">
        <v>17.05</v>
      </c>
      <c r="I450" s="159"/>
      <c r="L450" s="155"/>
      <c r="M450" s="160"/>
      <c r="T450" s="161"/>
      <c r="AT450" s="156" t="s">
        <v>146</v>
      </c>
      <c r="AU450" s="156" t="s">
        <v>82</v>
      </c>
      <c r="AV450" s="13" t="s">
        <v>141</v>
      </c>
      <c r="AW450" s="13" t="s">
        <v>30</v>
      </c>
      <c r="AX450" s="13" t="s">
        <v>80</v>
      </c>
      <c r="AY450" s="156" t="s">
        <v>134</v>
      </c>
    </row>
    <row r="451" spans="2:65" s="1" customFormat="1" ht="16.5" customHeight="1">
      <c r="B451" s="132"/>
      <c r="C451" s="168" t="s">
        <v>628</v>
      </c>
      <c r="D451" s="168" t="s">
        <v>242</v>
      </c>
      <c r="E451" s="169" t="s">
        <v>629</v>
      </c>
      <c r="F451" s="170" t="s">
        <v>630</v>
      </c>
      <c r="G451" s="171" t="s">
        <v>280</v>
      </c>
      <c r="H451" s="172">
        <v>17.903</v>
      </c>
      <c r="I451" s="173"/>
      <c r="J451" s="174">
        <f>ROUND(I451*H451,2)</f>
        <v>0</v>
      </c>
      <c r="K451" s="175"/>
      <c r="L451" s="176"/>
      <c r="M451" s="177" t="s">
        <v>1</v>
      </c>
      <c r="N451" s="178" t="s">
        <v>38</v>
      </c>
      <c r="P451" s="143">
        <f>O451*H451</f>
        <v>0</v>
      </c>
      <c r="Q451" s="143">
        <v>8E-05</v>
      </c>
      <c r="R451" s="143">
        <f>Q451*H451</f>
        <v>0.00143224</v>
      </c>
      <c r="S451" s="143">
        <v>0</v>
      </c>
      <c r="T451" s="144">
        <f>S451*H451</f>
        <v>0</v>
      </c>
      <c r="AR451" s="145" t="s">
        <v>311</v>
      </c>
      <c r="AT451" s="145" t="s">
        <v>242</v>
      </c>
      <c r="AU451" s="145" t="s">
        <v>82</v>
      </c>
      <c r="AY451" s="16" t="s">
        <v>134</v>
      </c>
      <c r="BE451" s="146">
        <f>IF(N451="základní",J451,0)</f>
        <v>0</v>
      </c>
      <c r="BF451" s="146">
        <f>IF(N451="snížená",J451,0)</f>
        <v>0</v>
      </c>
      <c r="BG451" s="146">
        <f>IF(N451="zákl. přenesená",J451,0)</f>
        <v>0</v>
      </c>
      <c r="BH451" s="146">
        <f>IF(N451="sníž. přenesená",J451,0)</f>
        <v>0</v>
      </c>
      <c r="BI451" s="146">
        <f>IF(N451="nulová",J451,0)</f>
        <v>0</v>
      </c>
      <c r="BJ451" s="16" t="s">
        <v>80</v>
      </c>
      <c r="BK451" s="146">
        <f>ROUND(I451*H451,2)</f>
        <v>0</v>
      </c>
      <c r="BL451" s="16" t="s">
        <v>224</v>
      </c>
      <c r="BM451" s="145" t="s">
        <v>631</v>
      </c>
    </row>
    <row r="452" spans="2:51" s="12" customFormat="1" ht="11.25">
      <c r="B452" s="147"/>
      <c r="D452" s="148" t="s">
        <v>146</v>
      </c>
      <c r="F452" s="150" t="s">
        <v>632</v>
      </c>
      <c r="H452" s="151">
        <v>17.903</v>
      </c>
      <c r="I452" s="152"/>
      <c r="L452" s="147"/>
      <c r="M452" s="153"/>
      <c r="T452" s="154"/>
      <c r="AT452" s="149" t="s">
        <v>146</v>
      </c>
      <c r="AU452" s="149" t="s">
        <v>82</v>
      </c>
      <c r="AV452" s="12" t="s">
        <v>82</v>
      </c>
      <c r="AW452" s="12" t="s">
        <v>3</v>
      </c>
      <c r="AX452" s="12" t="s">
        <v>80</v>
      </c>
      <c r="AY452" s="149" t="s">
        <v>134</v>
      </c>
    </row>
    <row r="453" spans="2:65" s="1" customFormat="1" ht="16.5" customHeight="1">
      <c r="B453" s="132"/>
      <c r="C453" s="133" t="s">
        <v>633</v>
      </c>
      <c r="D453" s="133" t="s">
        <v>137</v>
      </c>
      <c r="E453" s="134" t="s">
        <v>634</v>
      </c>
      <c r="F453" s="135" t="s">
        <v>635</v>
      </c>
      <c r="G453" s="136" t="s">
        <v>280</v>
      </c>
      <c r="H453" s="137">
        <v>21.6</v>
      </c>
      <c r="I453" s="138"/>
      <c r="J453" s="139">
        <f>ROUND(I453*H453,2)</f>
        <v>0</v>
      </c>
      <c r="K453" s="140"/>
      <c r="L453" s="31"/>
      <c r="M453" s="141" t="s">
        <v>1</v>
      </c>
      <c r="N453" s="142" t="s">
        <v>38</v>
      </c>
      <c r="P453" s="143">
        <f>O453*H453</f>
        <v>0</v>
      </c>
      <c r="Q453" s="143">
        <v>3E-05</v>
      </c>
      <c r="R453" s="143">
        <f>Q453*H453</f>
        <v>0.000648</v>
      </c>
      <c r="S453" s="143">
        <v>0</v>
      </c>
      <c r="T453" s="144">
        <f>S453*H453</f>
        <v>0</v>
      </c>
      <c r="AR453" s="145" t="s">
        <v>224</v>
      </c>
      <c r="AT453" s="145" t="s">
        <v>137</v>
      </c>
      <c r="AU453" s="145" t="s">
        <v>82</v>
      </c>
      <c r="AY453" s="16" t="s">
        <v>134</v>
      </c>
      <c r="BE453" s="146">
        <f>IF(N453="základní",J453,0)</f>
        <v>0</v>
      </c>
      <c r="BF453" s="146">
        <f>IF(N453="snížená",J453,0)</f>
        <v>0</v>
      </c>
      <c r="BG453" s="146">
        <f>IF(N453="zákl. přenesená",J453,0)</f>
        <v>0</v>
      </c>
      <c r="BH453" s="146">
        <f>IF(N453="sníž. přenesená",J453,0)</f>
        <v>0</v>
      </c>
      <c r="BI453" s="146">
        <f>IF(N453="nulová",J453,0)</f>
        <v>0</v>
      </c>
      <c r="BJ453" s="16" t="s">
        <v>80</v>
      </c>
      <c r="BK453" s="146">
        <f>ROUND(I453*H453,2)</f>
        <v>0</v>
      </c>
      <c r="BL453" s="16" t="s">
        <v>224</v>
      </c>
      <c r="BM453" s="145" t="s">
        <v>636</v>
      </c>
    </row>
    <row r="454" spans="2:51" s="12" customFormat="1" ht="11.25">
      <c r="B454" s="147"/>
      <c r="D454" s="148" t="s">
        <v>146</v>
      </c>
      <c r="E454" s="149" t="s">
        <v>1</v>
      </c>
      <c r="F454" s="150" t="s">
        <v>618</v>
      </c>
      <c r="H454" s="151">
        <v>21.6</v>
      </c>
      <c r="I454" s="152"/>
      <c r="L454" s="147"/>
      <c r="M454" s="153"/>
      <c r="T454" s="154"/>
      <c r="AT454" s="149" t="s">
        <v>146</v>
      </c>
      <c r="AU454" s="149" t="s">
        <v>82</v>
      </c>
      <c r="AV454" s="12" t="s">
        <v>82</v>
      </c>
      <c r="AW454" s="12" t="s">
        <v>30</v>
      </c>
      <c r="AX454" s="12" t="s">
        <v>73</v>
      </c>
      <c r="AY454" s="149" t="s">
        <v>134</v>
      </c>
    </row>
    <row r="455" spans="2:51" s="13" customFormat="1" ht="11.25">
      <c r="B455" s="155"/>
      <c r="D455" s="148" t="s">
        <v>146</v>
      </c>
      <c r="E455" s="156" t="s">
        <v>1</v>
      </c>
      <c r="F455" s="157" t="s">
        <v>148</v>
      </c>
      <c r="H455" s="158">
        <v>21.6</v>
      </c>
      <c r="I455" s="159"/>
      <c r="L455" s="155"/>
      <c r="M455" s="160"/>
      <c r="T455" s="161"/>
      <c r="AT455" s="156" t="s">
        <v>146</v>
      </c>
      <c r="AU455" s="156" t="s">
        <v>82</v>
      </c>
      <c r="AV455" s="13" t="s">
        <v>141</v>
      </c>
      <c r="AW455" s="13" t="s">
        <v>30</v>
      </c>
      <c r="AX455" s="13" t="s">
        <v>80</v>
      </c>
      <c r="AY455" s="156" t="s">
        <v>134</v>
      </c>
    </row>
    <row r="456" spans="2:65" s="1" customFormat="1" ht="24.2" customHeight="1">
      <c r="B456" s="132"/>
      <c r="C456" s="133" t="s">
        <v>637</v>
      </c>
      <c r="D456" s="133" t="s">
        <v>137</v>
      </c>
      <c r="E456" s="134" t="s">
        <v>638</v>
      </c>
      <c r="F456" s="135" t="s">
        <v>639</v>
      </c>
      <c r="G456" s="136" t="s">
        <v>426</v>
      </c>
      <c r="H456" s="179"/>
      <c r="I456" s="138"/>
      <c r="J456" s="139">
        <f>ROUND(I456*H456,2)</f>
        <v>0</v>
      </c>
      <c r="K456" s="140"/>
      <c r="L456" s="31"/>
      <c r="M456" s="141" t="s">
        <v>1</v>
      </c>
      <c r="N456" s="142" t="s">
        <v>38</v>
      </c>
      <c r="P456" s="143">
        <f>O456*H456</f>
        <v>0</v>
      </c>
      <c r="Q456" s="143">
        <v>0</v>
      </c>
      <c r="R456" s="143">
        <f>Q456*H456</f>
        <v>0</v>
      </c>
      <c r="S456" s="143">
        <v>0</v>
      </c>
      <c r="T456" s="144">
        <f>S456*H456</f>
        <v>0</v>
      </c>
      <c r="AR456" s="145" t="s">
        <v>224</v>
      </c>
      <c r="AT456" s="145" t="s">
        <v>137</v>
      </c>
      <c r="AU456" s="145" t="s">
        <v>82</v>
      </c>
      <c r="AY456" s="16" t="s">
        <v>134</v>
      </c>
      <c r="BE456" s="146">
        <f>IF(N456="základní",J456,0)</f>
        <v>0</v>
      </c>
      <c r="BF456" s="146">
        <f>IF(N456="snížená",J456,0)</f>
        <v>0</v>
      </c>
      <c r="BG456" s="146">
        <f>IF(N456="zákl. přenesená",J456,0)</f>
        <v>0</v>
      </c>
      <c r="BH456" s="146">
        <f>IF(N456="sníž. přenesená",J456,0)</f>
        <v>0</v>
      </c>
      <c r="BI456" s="146">
        <f>IF(N456="nulová",J456,0)</f>
        <v>0</v>
      </c>
      <c r="BJ456" s="16" t="s">
        <v>80</v>
      </c>
      <c r="BK456" s="146">
        <f>ROUND(I456*H456,2)</f>
        <v>0</v>
      </c>
      <c r="BL456" s="16" t="s">
        <v>224</v>
      </c>
      <c r="BM456" s="145" t="s">
        <v>640</v>
      </c>
    </row>
    <row r="457" spans="2:65" s="1" customFormat="1" ht="33" customHeight="1">
      <c r="B457" s="132"/>
      <c r="C457" s="133" t="s">
        <v>641</v>
      </c>
      <c r="D457" s="133" t="s">
        <v>137</v>
      </c>
      <c r="E457" s="134" t="s">
        <v>642</v>
      </c>
      <c r="F457" s="135" t="s">
        <v>643</v>
      </c>
      <c r="G457" s="136" t="s">
        <v>426</v>
      </c>
      <c r="H457" s="179"/>
      <c r="I457" s="138"/>
      <c r="J457" s="139">
        <f>ROUND(I457*H457,2)</f>
        <v>0</v>
      </c>
      <c r="K457" s="140"/>
      <c r="L457" s="31"/>
      <c r="M457" s="141" t="s">
        <v>1</v>
      </c>
      <c r="N457" s="142" t="s">
        <v>38</v>
      </c>
      <c r="P457" s="143">
        <f>O457*H457</f>
        <v>0</v>
      </c>
      <c r="Q457" s="143">
        <v>0</v>
      </c>
      <c r="R457" s="143">
        <f>Q457*H457</f>
        <v>0</v>
      </c>
      <c r="S457" s="143">
        <v>0</v>
      </c>
      <c r="T457" s="144">
        <f>S457*H457</f>
        <v>0</v>
      </c>
      <c r="AR457" s="145" t="s">
        <v>224</v>
      </c>
      <c r="AT457" s="145" t="s">
        <v>137</v>
      </c>
      <c r="AU457" s="145" t="s">
        <v>82</v>
      </c>
      <c r="AY457" s="16" t="s">
        <v>134</v>
      </c>
      <c r="BE457" s="146">
        <f>IF(N457="základní",J457,0)</f>
        <v>0</v>
      </c>
      <c r="BF457" s="146">
        <f>IF(N457="snížená",J457,0)</f>
        <v>0</v>
      </c>
      <c r="BG457" s="146">
        <f>IF(N457="zákl. přenesená",J457,0)</f>
        <v>0</v>
      </c>
      <c r="BH457" s="146">
        <f>IF(N457="sníž. přenesená",J457,0)</f>
        <v>0</v>
      </c>
      <c r="BI457" s="146">
        <f>IF(N457="nulová",J457,0)</f>
        <v>0</v>
      </c>
      <c r="BJ457" s="16" t="s">
        <v>80</v>
      </c>
      <c r="BK457" s="146">
        <f>ROUND(I457*H457,2)</f>
        <v>0</v>
      </c>
      <c r="BL457" s="16" t="s">
        <v>224</v>
      </c>
      <c r="BM457" s="145" t="s">
        <v>644</v>
      </c>
    </row>
    <row r="458" spans="2:63" s="11" customFormat="1" ht="22.9" customHeight="1">
      <c r="B458" s="120"/>
      <c r="D458" s="121" t="s">
        <v>72</v>
      </c>
      <c r="E458" s="130" t="s">
        <v>645</v>
      </c>
      <c r="F458" s="130" t="s">
        <v>646</v>
      </c>
      <c r="I458" s="123"/>
      <c r="J458" s="131">
        <f>BK458</f>
        <v>0</v>
      </c>
      <c r="L458" s="120"/>
      <c r="M458" s="125"/>
      <c r="P458" s="126">
        <f>SUM(P459:P465)</f>
        <v>0</v>
      </c>
      <c r="R458" s="126">
        <f>SUM(R459:R465)</f>
        <v>0.00637156</v>
      </c>
      <c r="T458" s="127">
        <f>SUM(T459:T465)</f>
        <v>0</v>
      </c>
      <c r="AR458" s="121" t="s">
        <v>82</v>
      </c>
      <c r="AT458" s="128" t="s">
        <v>72</v>
      </c>
      <c r="AU458" s="128" t="s">
        <v>80</v>
      </c>
      <c r="AY458" s="121" t="s">
        <v>134</v>
      </c>
      <c r="BK458" s="129">
        <f>SUM(BK459:BK465)</f>
        <v>0</v>
      </c>
    </row>
    <row r="459" spans="2:65" s="1" customFormat="1" ht="24.2" customHeight="1">
      <c r="B459" s="132"/>
      <c r="C459" s="133" t="s">
        <v>647</v>
      </c>
      <c r="D459" s="133" t="s">
        <v>137</v>
      </c>
      <c r="E459" s="134" t="s">
        <v>648</v>
      </c>
      <c r="F459" s="135" t="s">
        <v>649</v>
      </c>
      <c r="G459" s="136" t="s">
        <v>151</v>
      </c>
      <c r="H459" s="137">
        <v>24.506</v>
      </c>
      <c r="I459" s="138"/>
      <c r="J459" s="139">
        <f>ROUND(I459*H459,2)</f>
        <v>0</v>
      </c>
      <c r="K459" s="140"/>
      <c r="L459" s="31"/>
      <c r="M459" s="141" t="s">
        <v>1</v>
      </c>
      <c r="N459" s="142" t="s">
        <v>38</v>
      </c>
      <c r="P459" s="143">
        <f>O459*H459</f>
        <v>0</v>
      </c>
      <c r="Q459" s="143">
        <v>0.00014</v>
      </c>
      <c r="R459" s="143">
        <f>Q459*H459</f>
        <v>0.0034308399999999997</v>
      </c>
      <c r="S459" s="143">
        <v>0</v>
      </c>
      <c r="T459" s="144">
        <f>S459*H459</f>
        <v>0</v>
      </c>
      <c r="AR459" s="145" t="s">
        <v>224</v>
      </c>
      <c r="AT459" s="145" t="s">
        <v>137</v>
      </c>
      <c r="AU459" s="145" t="s">
        <v>82</v>
      </c>
      <c r="AY459" s="16" t="s">
        <v>134</v>
      </c>
      <c r="BE459" s="146">
        <f>IF(N459="základní",J459,0)</f>
        <v>0</v>
      </c>
      <c r="BF459" s="146">
        <f>IF(N459="snížená",J459,0)</f>
        <v>0</v>
      </c>
      <c r="BG459" s="146">
        <f>IF(N459="zákl. přenesená",J459,0)</f>
        <v>0</v>
      </c>
      <c r="BH459" s="146">
        <f>IF(N459="sníž. přenesená",J459,0)</f>
        <v>0</v>
      </c>
      <c r="BI459" s="146">
        <f>IF(N459="nulová",J459,0)</f>
        <v>0</v>
      </c>
      <c r="BJ459" s="16" t="s">
        <v>80</v>
      </c>
      <c r="BK459" s="146">
        <f>ROUND(I459*H459,2)</f>
        <v>0</v>
      </c>
      <c r="BL459" s="16" t="s">
        <v>224</v>
      </c>
      <c r="BM459" s="145" t="s">
        <v>650</v>
      </c>
    </row>
    <row r="460" spans="2:51" s="14" customFormat="1" ht="11.25">
      <c r="B460" s="162"/>
      <c r="D460" s="148" t="s">
        <v>146</v>
      </c>
      <c r="E460" s="163" t="s">
        <v>1</v>
      </c>
      <c r="F460" s="164" t="s">
        <v>651</v>
      </c>
      <c r="H460" s="163" t="s">
        <v>1</v>
      </c>
      <c r="I460" s="165"/>
      <c r="L460" s="162"/>
      <c r="M460" s="166"/>
      <c r="T460" s="167"/>
      <c r="AT460" s="163" t="s">
        <v>146</v>
      </c>
      <c r="AU460" s="163" t="s">
        <v>82</v>
      </c>
      <c r="AV460" s="14" t="s">
        <v>80</v>
      </c>
      <c r="AW460" s="14" t="s">
        <v>30</v>
      </c>
      <c r="AX460" s="14" t="s">
        <v>73</v>
      </c>
      <c r="AY460" s="163" t="s">
        <v>134</v>
      </c>
    </row>
    <row r="461" spans="2:51" s="12" customFormat="1" ht="11.25">
      <c r="B461" s="147"/>
      <c r="D461" s="148" t="s">
        <v>146</v>
      </c>
      <c r="E461" s="149" t="s">
        <v>1</v>
      </c>
      <c r="F461" s="150" t="s">
        <v>652</v>
      </c>
      <c r="H461" s="151">
        <v>1.61</v>
      </c>
      <c r="I461" s="152"/>
      <c r="L461" s="147"/>
      <c r="M461" s="153"/>
      <c r="T461" s="154"/>
      <c r="AT461" s="149" t="s">
        <v>146</v>
      </c>
      <c r="AU461" s="149" t="s">
        <v>82</v>
      </c>
      <c r="AV461" s="12" t="s">
        <v>82</v>
      </c>
      <c r="AW461" s="12" t="s">
        <v>30</v>
      </c>
      <c r="AX461" s="12" t="s">
        <v>73</v>
      </c>
      <c r="AY461" s="149" t="s">
        <v>134</v>
      </c>
    </row>
    <row r="462" spans="2:51" s="12" customFormat="1" ht="11.25">
      <c r="B462" s="147"/>
      <c r="D462" s="148" t="s">
        <v>146</v>
      </c>
      <c r="E462" s="149" t="s">
        <v>1</v>
      </c>
      <c r="F462" s="150" t="s">
        <v>653</v>
      </c>
      <c r="H462" s="151">
        <v>10.08</v>
      </c>
      <c r="I462" s="152"/>
      <c r="L462" s="147"/>
      <c r="M462" s="153"/>
      <c r="T462" s="154"/>
      <c r="AT462" s="149" t="s">
        <v>146</v>
      </c>
      <c r="AU462" s="149" t="s">
        <v>82</v>
      </c>
      <c r="AV462" s="12" t="s">
        <v>82</v>
      </c>
      <c r="AW462" s="12" t="s">
        <v>30</v>
      </c>
      <c r="AX462" s="12" t="s">
        <v>73</v>
      </c>
      <c r="AY462" s="149" t="s">
        <v>134</v>
      </c>
    </row>
    <row r="463" spans="2:51" s="12" customFormat="1" ht="11.25">
      <c r="B463" s="147"/>
      <c r="D463" s="148" t="s">
        <v>146</v>
      </c>
      <c r="E463" s="149" t="s">
        <v>1</v>
      </c>
      <c r="F463" s="150" t="s">
        <v>654</v>
      </c>
      <c r="H463" s="151">
        <v>12.816</v>
      </c>
      <c r="I463" s="152"/>
      <c r="L463" s="147"/>
      <c r="M463" s="153"/>
      <c r="T463" s="154"/>
      <c r="AT463" s="149" t="s">
        <v>146</v>
      </c>
      <c r="AU463" s="149" t="s">
        <v>82</v>
      </c>
      <c r="AV463" s="12" t="s">
        <v>82</v>
      </c>
      <c r="AW463" s="12" t="s">
        <v>30</v>
      </c>
      <c r="AX463" s="12" t="s">
        <v>73</v>
      </c>
      <c r="AY463" s="149" t="s">
        <v>134</v>
      </c>
    </row>
    <row r="464" spans="2:51" s="13" customFormat="1" ht="11.25">
      <c r="B464" s="155"/>
      <c r="D464" s="148" t="s">
        <v>146</v>
      </c>
      <c r="E464" s="156" t="s">
        <v>1</v>
      </c>
      <c r="F464" s="157" t="s">
        <v>148</v>
      </c>
      <c r="H464" s="158">
        <v>24.506</v>
      </c>
      <c r="I464" s="159"/>
      <c r="L464" s="155"/>
      <c r="M464" s="160"/>
      <c r="T464" s="161"/>
      <c r="AT464" s="156" t="s">
        <v>146</v>
      </c>
      <c r="AU464" s="156" t="s">
        <v>82</v>
      </c>
      <c r="AV464" s="13" t="s">
        <v>141</v>
      </c>
      <c r="AW464" s="13" t="s">
        <v>30</v>
      </c>
      <c r="AX464" s="13" t="s">
        <v>80</v>
      </c>
      <c r="AY464" s="156" t="s">
        <v>134</v>
      </c>
    </row>
    <row r="465" spans="2:65" s="1" customFormat="1" ht="24.2" customHeight="1">
      <c r="B465" s="132"/>
      <c r="C465" s="133" t="s">
        <v>655</v>
      </c>
      <c r="D465" s="133" t="s">
        <v>137</v>
      </c>
      <c r="E465" s="134" t="s">
        <v>656</v>
      </c>
      <c r="F465" s="135" t="s">
        <v>657</v>
      </c>
      <c r="G465" s="136" t="s">
        <v>151</v>
      </c>
      <c r="H465" s="137">
        <v>24.506</v>
      </c>
      <c r="I465" s="138"/>
      <c r="J465" s="139">
        <f>ROUND(I465*H465,2)</f>
        <v>0</v>
      </c>
      <c r="K465" s="140"/>
      <c r="L465" s="31"/>
      <c r="M465" s="141" t="s">
        <v>1</v>
      </c>
      <c r="N465" s="142" t="s">
        <v>38</v>
      </c>
      <c r="P465" s="143">
        <f>O465*H465</f>
        <v>0</v>
      </c>
      <c r="Q465" s="143">
        <v>0.00012</v>
      </c>
      <c r="R465" s="143">
        <f>Q465*H465</f>
        <v>0.00294072</v>
      </c>
      <c r="S465" s="143">
        <v>0</v>
      </c>
      <c r="T465" s="144">
        <f>S465*H465</f>
        <v>0</v>
      </c>
      <c r="AR465" s="145" t="s">
        <v>224</v>
      </c>
      <c r="AT465" s="145" t="s">
        <v>137</v>
      </c>
      <c r="AU465" s="145" t="s">
        <v>82</v>
      </c>
      <c r="AY465" s="16" t="s">
        <v>134</v>
      </c>
      <c r="BE465" s="146">
        <f>IF(N465="základní",J465,0)</f>
        <v>0</v>
      </c>
      <c r="BF465" s="146">
        <f>IF(N465="snížená",J465,0)</f>
        <v>0</v>
      </c>
      <c r="BG465" s="146">
        <f>IF(N465="zákl. přenesená",J465,0)</f>
        <v>0</v>
      </c>
      <c r="BH465" s="146">
        <f>IF(N465="sníž. přenesená",J465,0)</f>
        <v>0</v>
      </c>
      <c r="BI465" s="146">
        <f>IF(N465="nulová",J465,0)</f>
        <v>0</v>
      </c>
      <c r="BJ465" s="16" t="s">
        <v>80</v>
      </c>
      <c r="BK465" s="146">
        <f>ROUND(I465*H465,2)</f>
        <v>0</v>
      </c>
      <c r="BL465" s="16" t="s">
        <v>224</v>
      </c>
      <c r="BM465" s="145" t="s">
        <v>658</v>
      </c>
    </row>
    <row r="466" spans="2:63" s="11" customFormat="1" ht="22.9" customHeight="1">
      <c r="B466" s="120"/>
      <c r="D466" s="121" t="s">
        <v>72</v>
      </c>
      <c r="E466" s="130" t="s">
        <v>659</v>
      </c>
      <c r="F466" s="130" t="s">
        <v>660</v>
      </c>
      <c r="I466" s="123"/>
      <c r="J466" s="131">
        <f>BK466</f>
        <v>0</v>
      </c>
      <c r="L466" s="120"/>
      <c r="M466" s="125"/>
      <c r="P466" s="126">
        <f>SUM(P467:P482)</f>
        <v>0</v>
      </c>
      <c r="R466" s="126">
        <f>SUM(R467:R482)</f>
        <v>0.55794862</v>
      </c>
      <c r="T466" s="127">
        <f>SUM(T467:T482)</f>
        <v>0.11537982999999999</v>
      </c>
      <c r="AR466" s="121" t="s">
        <v>82</v>
      </c>
      <c r="AT466" s="128" t="s">
        <v>72</v>
      </c>
      <c r="AU466" s="128" t="s">
        <v>80</v>
      </c>
      <c r="AY466" s="121" t="s">
        <v>134</v>
      </c>
      <c r="BK466" s="129">
        <f>SUM(BK467:BK482)</f>
        <v>0</v>
      </c>
    </row>
    <row r="467" spans="2:65" s="1" customFormat="1" ht="16.5" customHeight="1">
      <c r="B467" s="132"/>
      <c r="C467" s="133" t="s">
        <v>661</v>
      </c>
      <c r="D467" s="133" t="s">
        <v>137</v>
      </c>
      <c r="E467" s="134" t="s">
        <v>662</v>
      </c>
      <c r="F467" s="135" t="s">
        <v>663</v>
      </c>
      <c r="G467" s="136" t="s">
        <v>151</v>
      </c>
      <c r="H467" s="137">
        <v>372.193</v>
      </c>
      <c r="I467" s="138"/>
      <c r="J467" s="139">
        <f>ROUND(I467*H467,2)</f>
        <v>0</v>
      </c>
      <c r="K467" s="140"/>
      <c r="L467" s="31"/>
      <c r="M467" s="141" t="s">
        <v>1</v>
      </c>
      <c r="N467" s="142" t="s">
        <v>38</v>
      </c>
      <c r="P467" s="143">
        <f>O467*H467</f>
        <v>0</v>
      </c>
      <c r="Q467" s="143">
        <v>0.001</v>
      </c>
      <c r="R467" s="143">
        <f>Q467*H467</f>
        <v>0.372193</v>
      </c>
      <c r="S467" s="143">
        <v>0.00031</v>
      </c>
      <c r="T467" s="144">
        <f>S467*H467</f>
        <v>0.11537982999999999</v>
      </c>
      <c r="AR467" s="145" t="s">
        <v>224</v>
      </c>
      <c r="AT467" s="145" t="s">
        <v>137</v>
      </c>
      <c r="AU467" s="145" t="s">
        <v>82</v>
      </c>
      <c r="AY467" s="16" t="s">
        <v>134</v>
      </c>
      <c r="BE467" s="146">
        <f>IF(N467="základní",J467,0)</f>
        <v>0</v>
      </c>
      <c r="BF467" s="146">
        <f>IF(N467="snížená",J467,0)</f>
        <v>0</v>
      </c>
      <c r="BG467" s="146">
        <f>IF(N467="zákl. přenesená",J467,0)</f>
        <v>0</v>
      </c>
      <c r="BH467" s="146">
        <f>IF(N467="sníž. přenesená",J467,0)</f>
        <v>0</v>
      </c>
      <c r="BI467" s="146">
        <f>IF(N467="nulová",J467,0)</f>
        <v>0</v>
      </c>
      <c r="BJ467" s="16" t="s">
        <v>80</v>
      </c>
      <c r="BK467" s="146">
        <f>ROUND(I467*H467,2)</f>
        <v>0</v>
      </c>
      <c r="BL467" s="16" t="s">
        <v>224</v>
      </c>
      <c r="BM467" s="145" t="s">
        <v>664</v>
      </c>
    </row>
    <row r="468" spans="2:51" s="12" customFormat="1" ht="11.25">
      <c r="B468" s="147"/>
      <c r="D468" s="148" t="s">
        <v>146</v>
      </c>
      <c r="E468" s="149" t="s">
        <v>1</v>
      </c>
      <c r="F468" s="150" t="s">
        <v>665</v>
      </c>
      <c r="H468" s="151">
        <v>372.193</v>
      </c>
      <c r="I468" s="152"/>
      <c r="L468" s="147"/>
      <c r="M468" s="153"/>
      <c r="T468" s="154"/>
      <c r="AT468" s="149" t="s">
        <v>146</v>
      </c>
      <c r="AU468" s="149" t="s">
        <v>82</v>
      </c>
      <c r="AV468" s="12" t="s">
        <v>82</v>
      </c>
      <c r="AW468" s="12" t="s">
        <v>30</v>
      </c>
      <c r="AX468" s="12" t="s">
        <v>73</v>
      </c>
      <c r="AY468" s="149" t="s">
        <v>134</v>
      </c>
    </row>
    <row r="469" spans="2:51" s="13" customFormat="1" ht="11.25">
      <c r="B469" s="155"/>
      <c r="D469" s="148" t="s">
        <v>146</v>
      </c>
      <c r="E469" s="156" t="s">
        <v>1</v>
      </c>
      <c r="F469" s="157" t="s">
        <v>148</v>
      </c>
      <c r="H469" s="158">
        <v>372.193</v>
      </c>
      <c r="I469" s="159"/>
      <c r="L469" s="155"/>
      <c r="M469" s="160"/>
      <c r="T469" s="161"/>
      <c r="AT469" s="156" t="s">
        <v>146</v>
      </c>
      <c r="AU469" s="156" t="s">
        <v>82</v>
      </c>
      <c r="AV469" s="13" t="s">
        <v>141</v>
      </c>
      <c r="AW469" s="13" t="s">
        <v>30</v>
      </c>
      <c r="AX469" s="13" t="s">
        <v>80</v>
      </c>
      <c r="AY469" s="156" t="s">
        <v>134</v>
      </c>
    </row>
    <row r="470" spans="2:65" s="1" customFormat="1" ht="21.75" customHeight="1">
      <c r="B470" s="132"/>
      <c r="C470" s="133" t="s">
        <v>666</v>
      </c>
      <c r="D470" s="133" t="s">
        <v>137</v>
      </c>
      <c r="E470" s="134" t="s">
        <v>667</v>
      </c>
      <c r="F470" s="135" t="s">
        <v>668</v>
      </c>
      <c r="G470" s="136" t="s">
        <v>151</v>
      </c>
      <c r="H470" s="137">
        <v>372.193</v>
      </c>
      <c r="I470" s="138"/>
      <c r="J470" s="139">
        <f>ROUND(I470*H470,2)</f>
        <v>0</v>
      </c>
      <c r="K470" s="140"/>
      <c r="L470" s="31"/>
      <c r="M470" s="141" t="s">
        <v>1</v>
      </c>
      <c r="N470" s="142" t="s">
        <v>38</v>
      </c>
      <c r="P470" s="143">
        <f>O470*H470</f>
        <v>0</v>
      </c>
      <c r="Q470" s="143">
        <v>0.00021</v>
      </c>
      <c r="R470" s="143">
        <f>Q470*H470</f>
        <v>0.07816053</v>
      </c>
      <c r="S470" s="143">
        <v>0</v>
      </c>
      <c r="T470" s="144">
        <f>S470*H470</f>
        <v>0</v>
      </c>
      <c r="AR470" s="145" t="s">
        <v>224</v>
      </c>
      <c r="AT470" s="145" t="s">
        <v>137</v>
      </c>
      <c r="AU470" s="145" t="s">
        <v>82</v>
      </c>
      <c r="AY470" s="16" t="s">
        <v>134</v>
      </c>
      <c r="BE470" s="146">
        <f>IF(N470="základní",J470,0)</f>
        <v>0</v>
      </c>
      <c r="BF470" s="146">
        <f>IF(N470="snížená",J470,0)</f>
        <v>0</v>
      </c>
      <c r="BG470" s="146">
        <f>IF(N470="zákl. přenesená",J470,0)</f>
        <v>0</v>
      </c>
      <c r="BH470" s="146">
        <f>IF(N470="sníž. přenesená",J470,0)</f>
        <v>0</v>
      </c>
      <c r="BI470" s="146">
        <f>IF(N470="nulová",J470,0)</f>
        <v>0</v>
      </c>
      <c r="BJ470" s="16" t="s">
        <v>80</v>
      </c>
      <c r="BK470" s="146">
        <f>ROUND(I470*H470,2)</f>
        <v>0</v>
      </c>
      <c r="BL470" s="16" t="s">
        <v>224</v>
      </c>
      <c r="BM470" s="145" t="s">
        <v>669</v>
      </c>
    </row>
    <row r="471" spans="2:65" s="1" customFormat="1" ht="24.2" customHeight="1">
      <c r="B471" s="132"/>
      <c r="C471" s="133" t="s">
        <v>670</v>
      </c>
      <c r="D471" s="133" t="s">
        <v>137</v>
      </c>
      <c r="E471" s="134" t="s">
        <v>671</v>
      </c>
      <c r="F471" s="135" t="s">
        <v>672</v>
      </c>
      <c r="G471" s="136" t="s">
        <v>151</v>
      </c>
      <c r="H471" s="137">
        <v>338.105</v>
      </c>
      <c r="I471" s="138"/>
      <c r="J471" s="139">
        <f>ROUND(I471*H471,2)</f>
        <v>0</v>
      </c>
      <c r="K471" s="140"/>
      <c r="L471" s="31"/>
      <c r="M471" s="141" t="s">
        <v>1</v>
      </c>
      <c r="N471" s="142" t="s">
        <v>38</v>
      </c>
      <c r="P471" s="143">
        <f>O471*H471</f>
        <v>0</v>
      </c>
      <c r="Q471" s="143">
        <v>0.00029</v>
      </c>
      <c r="R471" s="143">
        <f>Q471*H471</f>
        <v>0.09805045000000001</v>
      </c>
      <c r="S471" s="143">
        <v>0</v>
      </c>
      <c r="T471" s="144">
        <f>S471*H471</f>
        <v>0</v>
      </c>
      <c r="AR471" s="145" t="s">
        <v>224</v>
      </c>
      <c r="AT471" s="145" t="s">
        <v>137</v>
      </c>
      <c r="AU471" s="145" t="s">
        <v>82</v>
      </c>
      <c r="AY471" s="16" t="s">
        <v>134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6" t="s">
        <v>80</v>
      </c>
      <c r="BK471" s="146">
        <f>ROUND(I471*H471,2)</f>
        <v>0</v>
      </c>
      <c r="BL471" s="16" t="s">
        <v>224</v>
      </c>
      <c r="BM471" s="145" t="s">
        <v>673</v>
      </c>
    </row>
    <row r="472" spans="2:51" s="12" customFormat="1" ht="11.25">
      <c r="B472" s="147"/>
      <c r="D472" s="148" t="s">
        <v>146</v>
      </c>
      <c r="E472" s="149" t="s">
        <v>1</v>
      </c>
      <c r="F472" s="150" t="s">
        <v>674</v>
      </c>
      <c r="H472" s="151">
        <v>160.264</v>
      </c>
      <c r="I472" s="152"/>
      <c r="L472" s="147"/>
      <c r="M472" s="153"/>
      <c r="T472" s="154"/>
      <c r="AT472" s="149" t="s">
        <v>146</v>
      </c>
      <c r="AU472" s="149" t="s">
        <v>82</v>
      </c>
      <c r="AV472" s="12" t="s">
        <v>82</v>
      </c>
      <c r="AW472" s="12" t="s">
        <v>30</v>
      </c>
      <c r="AX472" s="12" t="s">
        <v>73</v>
      </c>
      <c r="AY472" s="149" t="s">
        <v>134</v>
      </c>
    </row>
    <row r="473" spans="2:51" s="12" customFormat="1" ht="11.25">
      <c r="B473" s="147"/>
      <c r="D473" s="148" t="s">
        <v>146</v>
      </c>
      <c r="E473" s="149" t="s">
        <v>1</v>
      </c>
      <c r="F473" s="150" t="s">
        <v>675</v>
      </c>
      <c r="H473" s="151">
        <v>74.31</v>
      </c>
      <c r="I473" s="152"/>
      <c r="L473" s="147"/>
      <c r="M473" s="153"/>
      <c r="T473" s="154"/>
      <c r="AT473" s="149" t="s">
        <v>146</v>
      </c>
      <c r="AU473" s="149" t="s">
        <v>82</v>
      </c>
      <c r="AV473" s="12" t="s">
        <v>82</v>
      </c>
      <c r="AW473" s="12" t="s">
        <v>30</v>
      </c>
      <c r="AX473" s="12" t="s">
        <v>73</v>
      </c>
      <c r="AY473" s="149" t="s">
        <v>134</v>
      </c>
    </row>
    <row r="474" spans="2:51" s="14" customFormat="1" ht="11.25">
      <c r="B474" s="162"/>
      <c r="D474" s="148" t="s">
        <v>146</v>
      </c>
      <c r="E474" s="163" t="s">
        <v>1</v>
      </c>
      <c r="F474" s="164" t="s">
        <v>676</v>
      </c>
      <c r="H474" s="163" t="s">
        <v>1</v>
      </c>
      <c r="I474" s="165"/>
      <c r="L474" s="162"/>
      <c r="M474" s="166"/>
      <c r="T474" s="167"/>
      <c r="AT474" s="163" t="s">
        <v>146</v>
      </c>
      <c r="AU474" s="163" t="s">
        <v>82</v>
      </c>
      <c r="AV474" s="14" t="s">
        <v>80</v>
      </c>
      <c r="AW474" s="14" t="s">
        <v>30</v>
      </c>
      <c r="AX474" s="14" t="s">
        <v>73</v>
      </c>
      <c r="AY474" s="163" t="s">
        <v>134</v>
      </c>
    </row>
    <row r="475" spans="2:51" s="12" customFormat="1" ht="22.5">
      <c r="B475" s="147"/>
      <c r="D475" s="148" t="s">
        <v>146</v>
      </c>
      <c r="E475" s="149" t="s">
        <v>1</v>
      </c>
      <c r="F475" s="150" t="s">
        <v>677</v>
      </c>
      <c r="H475" s="151">
        <v>80.918</v>
      </c>
      <c r="I475" s="152"/>
      <c r="L475" s="147"/>
      <c r="M475" s="153"/>
      <c r="T475" s="154"/>
      <c r="AT475" s="149" t="s">
        <v>146</v>
      </c>
      <c r="AU475" s="149" t="s">
        <v>82</v>
      </c>
      <c r="AV475" s="12" t="s">
        <v>82</v>
      </c>
      <c r="AW475" s="12" t="s">
        <v>30</v>
      </c>
      <c r="AX475" s="12" t="s">
        <v>73</v>
      </c>
      <c r="AY475" s="149" t="s">
        <v>134</v>
      </c>
    </row>
    <row r="476" spans="2:51" s="12" customFormat="1" ht="11.25">
      <c r="B476" s="147"/>
      <c r="D476" s="148" t="s">
        <v>146</v>
      </c>
      <c r="E476" s="149" t="s">
        <v>1</v>
      </c>
      <c r="F476" s="150" t="s">
        <v>678</v>
      </c>
      <c r="H476" s="151">
        <v>22.613</v>
      </c>
      <c r="I476" s="152"/>
      <c r="L476" s="147"/>
      <c r="M476" s="153"/>
      <c r="T476" s="154"/>
      <c r="AT476" s="149" t="s">
        <v>146</v>
      </c>
      <c r="AU476" s="149" t="s">
        <v>82</v>
      </c>
      <c r="AV476" s="12" t="s">
        <v>82</v>
      </c>
      <c r="AW476" s="12" t="s">
        <v>30</v>
      </c>
      <c r="AX476" s="12" t="s">
        <v>73</v>
      </c>
      <c r="AY476" s="149" t="s">
        <v>134</v>
      </c>
    </row>
    <row r="477" spans="2:51" s="13" customFormat="1" ht="11.25">
      <c r="B477" s="155"/>
      <c r="D477" s="148" t="s">
        <v>146</v>
      </c>
      <c r="E477" s="156" t="s">
        <v>1</v>
      </c>
      <c r="F477" s="157" t="s">
        <v>148</v>
      </c>
      <c r="H477" s="158">
        <v>338.105</v>
      </c>
      <c r="I477" s="159"/>
      <c r="L477" s="155"/>
      <c r="M477" s="160"/>
      <c r="T477" s="161"/>
      <c r="AT477" s="156" t="s">
        <v>146</v>
      </c>
      <c r="AU477" s="156" t="s">
        <v>82</v>
      </c>
      <c r="AV477" s="13" t="s">
        <v>141</v>
      </c>
      <c r="AW477" s="13" t="s">
        <v>30</v>
      </c>
      <c r="AX477" s="13" t="s">
        <v>80</v>
      </c>
      <c r="AY477" s="156" t="s">
        <v>134</v>
      </c>
    </row>
    <row r="478" spans="2:65" s="1" customFormat="1" ht="24.2" customHeight="1">
      <c r="B478" s="132"/>
      <c r="C478" s="133" t="s">
        <v>679</v>
      </c>
      <c r="D478" s="133" t="s">
        <v>137</v>
      </c>
      <c r="E478" s="134" t="s">
        <v>680</v>
      </c>
      <c r="F478" s="135" t="s">
        <v>681</v>
      </c>
      <c r="G478" s="136" t="s">
        <v>151</v>
      </c>
      <c r="H478" s="137">
        <v>34.088</v>
      </c>
      <c r="I478" s="138"/>
      <c r="J478" s="139">
        <f>ROUND(I478*H478,2)</f>
        <v>0</v>
      </c>
      <c r="K478" s="140"/>
      <c r="L478" s="31"/>
      <c r="M478" s="141" t="s">
        <v>1</v>
      </c>
      <c r="N478" s="142" t="s">
        <v>38</v>
      </c>
      <c r="P478" s="143">
        <f>O478*H478</f>
        <v>0</v>
      </c>
      <c r="Q478" s="143">
        <v>0.00028</v>
      </c>
      <c r="R478" s="143">
        <f>Q478*H478</f>
        <v>0.00954464</v>
      </c>
      <c r="S478" s="143">
        <v>0</v>
      </c>
      <c r="T478" s="144">
        <f>S478*H478</f>
        <v>0</v>
      </c>
      <c r="AR478" s="145" t="s">
        <v>224</v>
      </c>
      <c r="AT478" s="145" t="s">
        <v>137</v>
      </c>
      <c r="AU478" s="145" t="s">
        <v>82</v>
      </c>
      <c r="AY478" s="16" t="s">
        <v>134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6" t="s">
        <v>80</v>
      </c>
      <c r="BK478" s="146">
        <f>ROUND(I478*H478,2)</f>
        <v>0</v>
      </c>
      <c r="BL478" s="16" t="s">
        <v>224</v>
      </c>
      <c r="BM478" s="145" t="s">
        <v>682</v>
      </c>
    </row>
    <row r="479" spans="2:51" s="14" customFormat="1" ht="11.25">
      <c r="B479" s="162"/>
      <c r="D479" s="148" t="s">
        <v>146</v>
      </c>
      <c r="E479" s="163" t="s">
        <v>1</v>
      </c>
      <c r="F479" s="164" t="s">
        <v>158</v>
      </c>
      <c r="H479" s="163" t="s">
        <v>1</v>
      </c>
      <c r="I479" s="165"/>
      <c r="L479" s="162"/>
      <c r="M479" s="166"/>
      <c r="T479" s="167"/>
      <c r="AT479" s="163" t="s">
        <v>146</v>
      </c>
      <c r="AU479" s="163" t="s">
        <v>82</v>
      </c>
      <c r="AV479" s="14" t="s">
        <v>80</v>
      </c>
      <c r="AW479" s="14" t="s">
        <v>30</v>
      </c>
      <c r="AX479" s="14" t="s">
        <v>73</v>
      </c>
      <c r="AY479" s="163" t="s">
        <v>134</v>
      </c>
    </row>
    <row r="480" spans="2:51" s="12" customFormat="1" ht="11.25">
      <c r="B480" s="147"/>
      <c r="D480" s="148" t="s">
        <v>146</v>
      </c>
      <c r="E480" s="149" t="s">
        <v>1</v>
      </c>
      <c r="F480" s="150" t="s">
        <v>683</v>
      </c>
      <c r="H480" s="151">
        <v>25.148</v>
      </c>
      <c r="I480" s="152"/>
      <c r="L480" s="147"/>
      <c r="M480" s="153"/>
      <c r="T480" s="154"/>
      <c r="AT480" s="149" t="s">
        <v>146</v>
      </c>
      <c r="AU480" s="149" t="s">
        <v>82</v>
      </c>
      <c r="AV480" s="12" t="s">
        <v>82</v>
      </c>
      <c r="AW480" s="12" t="s">
        <v>30</v>
      </c>
      <c r="AX480" s="12" t="s">
        <v>73</v>
      </c>
      <c r="AY480" s="149" t="s">
        <v>134</v>
      </c>
    </row>
    <row r="481" spans="2:51" s="12" customFormat="1" ht="11.25">
      <c r="B481" s="147"/>
      <c r="D481" s="148" t="s">
        <v>146</v>
      </c>
      <c r="E481" s="149" t="s">
        <v>1</v>
      </c>
      <c r="F481" s="150" t="s">
        <v>684</v>
      </c>
      <c r="H481" s="151">
        <v>8.94</v>
      </c>
      <c r="I481" s="152"/>
      <c r="L481" s="147"/>
      <c r="M481" s="153"/>
      <c r="T481" s="154"/>
      <c r="AT481" s="149" t="s">
        <v>146</v>
      </c>
      <c r="AU481" s="149" t="s">
        <v>82</v>
      </c>
      <c r="AV481" s="12" t="s">
        <v>82</v>
      </c>
      <c r="AW481" s="12" t="s">
        <v>30</v>
      </c>
      <c r="AX481" s="12" t="s">
        <v>73</v>
      </c>
      <c r="AY481" s="149" t="s">
        <v>134</v>
      </c>
    </row>
    <row r="482" spans="2:51" s="13" customFormat="1" ht="11.25">
      <c r="B482" s="155"/>
      <c r="D482" s="148" t="s">
        <v>146</v>
      </c>
      <c r="E482" s="156" t="s">
        <v>1</v>
      </c>
      <c r="F482" s="157" t="s">
        <v>148</v>
      </c>
      <c r="H482" s="158">
        <v>34.088</v>
      </c>
      <c r="I482" s="159"/>
      <c r="L482" s="155"/>
      <c r="M482" s="180"/>
      <c r="N482" s="181"/>
      <c r="O482" s="181"/>
      <c r="P482" s="181"/>
      <c r="Q482" s="181"/>
      <c r="R482" s="181"/>
      <c r="S482" s="181"/>
      <c r="T482" s="182"/>
      <c r="AT482" s="156" t="s">
        <v>146</v>
      </c>
      <c r="AU482" s="156" t="s">
        <v>82</v>
      </c>
      <c r="AV482" s="13" t="s">
        <v>141</v>
      </c>
      <c r="AW482" s="13" t="s">
        <v>30</v>
      </c>
      <c r="AX482" s="13" t="s">
        <v>80</v>
      </c>
      <c r="AY482" s="156" t="s">
        <v>134</v>
      </c>
    </row>
    <row r="483" spans="2:12" s="1" customFormat="1" ht="6.95" customHeight="1">
      <c r="B483" s="43"/>
      <c r="C483" s="44"/>
      <c r="D483" s="44"/>
      <c r="E483" s="44"/>
      <c r="F483" s="44"/>
      <c r="G483" s="44"/>
      <c r="H483" s="44"/>
      <c r="I483" s="44"/>
      <c r="J483" s="44"/>
      <c r="K483" s="44"/>
      <c r="L483" s="31"/>
    </row>
  </sheetData>
  <autoFilter ref="C131:K482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95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7" t="str">
        <f>'Rekapitulace stavby'!K6</f>
        <v>Stavební úpravy části 1NP objektu Klubu dříve narozených, Cílkova 796/7, Praha 12</v>
      </c>
      <c r="F7" s="228"/>
      <c r="G7" s="228"/>
      <c r="H7" s="228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188" t="s">
        <v>685</v>
      </c>
      <c r="F9" s="229"/>
      <c r="G9" s="229"/>
      <c r="H9" s="229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12. 4. 2024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ROUND(J123,2)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ROUND((SUM(BE123:BE176)),2)</f>
        <v>0</v>
      </c>
      <c r="I33" s="91">
        <v>0.21</v>
      </c>
      <c r="J33" s="90">
        <f>ROUND(((SUM(BE123:BE176))*I33),2)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ROUND((SUM(BF123:BF176)),2)</f>
        <v>0</v>
      </c>
      <c r="I34" s="91">
        <v>0.12</v>
      </c>
      <c r="J34" s="90">
        <f>ROUND(((SUM(BF123:BF176))*I34),2)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ROUND((SUM(BG123:BG176)),2)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ROUND((SUM(BH123:BH176)),2)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ROUND((SUM(BI123:BI176)),2)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7" t="str">
        <f>E7</f>
        <v>Stavební úpravy části 1NP objektu Klubu dříve narozených, Cílkova 796/7, Praha 12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188" t="str">
        <f>E9</f>
        <v>02 - SO 02 ZTI</v>
      </c>
      <c r="F87" s="229"/>
      <c r="G87" s="229"/>
      <c r="H87" s="22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12. 4. 2024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101</v>
      </c>
      <c r="J96" s="65">
        <f>J123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103</v>
      </c>
      <c r="E97" s="105"/>
      <c r="F97" s="105"/>
      <c r="G97" s="105"/>
      <c r="H97" s="105"/>
      <c r="I97" s="105"/>
      <c r="J97" s="106">
        <f>J124</f>
        <v>0</v>
      </c>
      <c r="L97" s="103"/>
    </row>
    <row r="98" spans="2:12" s="9" customFormat="1" ht="19.9" customHeight="1">
      <c r="B98" s="107"/>
      <c r="D98" s="108" t="s">
        <v>106</v>
      </c>
      <c r="E98" s="109"/>
      <c r="F98" s="109"/>
      <c r="G98" s="109"/>
      <c r="H98" s="109"/>
      <c r="I98" s="109"/>
      <c r="J98" s="110">
        <f>J125</f>
        <v>0</v>
      </c>
      <c r="L98" s="107"/>
    </row>
    <row r="99" spans="2:12" s="9" customFormat="1" ht="19.9" customHeight="1">
      <c r="B99" s="107"/>
      <c r="D99" s="108" t="s">
        <v>107</v>
      </c>
      <c r="E99" s="109"/>
      <c r="F99" s="109"/>
      <c r="G99" s="109"/>
      <c r="H99" s="109"/>
      <c r="I99" s="109"/>
      <c r="J99" s="110">
        <f>J129</f>
        <v>0</v>
      </c>
      <c r="L99" s="107"/>
    </row>
    <row r="100" spans="2:12" s="8" customFormat="1" ht="24.95" customHeight="1">
      <c r="B100" s="103"/>
      <c r="D100" s="104" t="s">
        <v>109</v>
      </c>
      <c r="E100" s="105"/>
      <c r="F100" s="105"/>
      <c r="G100" s="105"/>
      <c r="H100" s="105"/>
      <c r="I100" s="105"/>
      <c r="J100" s="106">
        <f>J135</f>
        <v>0</v>
      </c>
      <c r="L100" s="103"/>
    </row>
    <row r="101" spans="2:12" s="9" customFormat="1" ht="19.9" customHeight="1">
      <c r="B101" s="107"/>
      <c r="D101" s="108" t="s">
        <v>686</v>
      </c>
      <c r="E101" s="109"/>
      <c r="F101" s="109"/>
      <c r="G101" s="109"/>
      <c r="H101" s="109"/>
      <c r="I101" s="109"/>
      <c r="J101" s="110">
        <f>J136</f>
        <v>0</v>
      </c>
      <c r="L101" s="107"/>
    </row>
    <row r="102" spans="2:12" s="9" customFormat="1" ht="19.9" customHeight="1">
      <c r="B102" s="107"/>
      <c r="D102" s="108" t="s">
        <v>687</v>
      </c>
      <c r="E102" s="109"/>
      <c r="F102" s="109"/>
      <c r="G102" s="109"/>
      <c r="H102" s="109"/>
      <c r="I102" s="109"/>
      <c r="J102" s="110">
        <f>J147</f>
        <v>0</v>
      </c>
      <c r="L102" s="107"/>
    </row>
    <row r="103" spans="2:12" s="9" customFormat="1" ht="19.9" customHeight="1">
      <c r="B103" s="107"/>
      <c r="D103" s="108" t="s">
        <v>688</v>
      </c>
      <c r="E103" s="109"/>
      <c r="F103" s="109"/>
      <c r="G103" s="109"/>
      <c r="H103" s="109"/>
      <c r="I103" s="109"/>
      <c r="J103" s="110">
        <f>J158</f>
        <v>0</v>
      </c>
      <c r="L103" s="107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119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26.25" customHeight="1">
      <c r="B113" s="31"/>
      <c r="E113" s="227" t="str">
        <f>E7</f>
        <v>Stavební úpravy části 1NP objektu Klubu dříve narozených, Cílkova 796/7, Praha 12</v>
      </c>
      <c r="F113" s="228"/>
      <c r="G113" s="228"/>
      <c r="H113" s="228"/>
      <c r="L113" s="31"/>
    </row>
    <row r="114" spans="2:12" s="1" customFormat="1" ht="12" customHeight="1">
      <c r="B114" s="31"/>
      <c r="C114" s="26" t="s">
        <v>96</v>
      </c>
      <c r="L114" s="31"/>
    </row>
    <row r="115" spans="2:12" s="1" customFormat="1" ht="16.5" customHeight="1">
      <c r="B115" s="31"/>
      <c r="E115" s="188" t="str">
        <f>E9</f>
        <v>02 - SO 02 ZTI</v>
      </c>
      <c r="F115" s="229"/>
      <c r="G115" s="229"/>
      <c r="H115" s="229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F12</f>
        <v xml:space="preserve"> </v>
      </c>
      <c r="I117" s="26" t="s">
        <v>22</v>
      </c>
      <c r="J117" s="51" t="str">
        <f>IF(J12="","",J12)</f>
        <v>12. 4. 2024</v>
      </c>
      <c r="L117" s="31"/>
    </row>
    <row r="118" spans="2:12" s="1" customFormat="1" ht="6.95" customHeight="1">
      <c r="B118" s="31"/>
      <c r="L118" s="31"/>
    </row>
    <row r="119" spans="2:12" s="1" customFormat="1" ht="15.2" customHeight="1">
      <c r="B119" s="31"/>
      <c r="C119" s="26" t="s">
        <v>24</v>
      </c>
      <c r="F119" s="24" t="str">
        <f>E15</f>
        <v xml:space="preserve"> </v>
      </c>
      <c r="I119" s="26" t="s">
        <v>29</v>
      </c>
      <c r="J119" s="29" t="str">
        <f>E21</f>
        <v xml:space="preserve"> </v>
      </c>
      <c r="L119" s="31"/>
    </row>
    <row r="120" spans="2:12" s="1" customFormat="1" ht="15.2" customHeight="1">
      <c r="B120" s="31"/>
      <c r="C120" s="26" t="s">
        <v>27</v>
      </c>
      <c r="F120" s="24" t="str">
        <f>IF(E18="","",E18)</f>
        <v>Vyplň údaj</v>
      </c>
      <c r="I120" s="26" t="s">
        <v>31</v>
      </c>
      <c r="J120" s="29" t="str">
        <f>E24</f>
        <v xml:space="preserve"> 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1"/>
      <c r="C122" s="112" t="s">
        <v>120</v>
      </c>
      <c r="D122" s="113" t="s">
        <v>58</v>
      </c>
      <c r="E122" s="113" t="s">
        <v>54</v>
      </c>
      <c r="F122" s="113" t="s">
        <v>55</v>
      </c>
      <c r="G122" s="113" t="s">
        <v>121</v>
      </c>
      <c r="H122" s="113" t="s">
        <v>122</v>
      </c>
      <c r="I122" s="113" t="s">
        <v>123</v>
      </c>
      <c r="J122" s="114" t="s">
        <v>100</v>
      </c>
      <c r="K122" s="115" t="s">
        <v>124</v>
      </c>
      <c r="L122" s="111"/>
      <c r="M122" s="58" t="s">
        <v>1</v>
      </c>
      <c r="N122" s="59" t="s">
        <v>37</v>
      </c>
      <c r="O122" s="59" t="s">
        <v>125</v>
      </c>
      <c r="P122" s="59" t="s">
        <v>126</v>
      </c>
      <c r="Q122" s="59" t="s">
        <v>127</v>
      </c>
      <c r="R122" s="59" t="s">
        <v>128</v>
      </c>
      <c r="S122" s="59" t="s">
        <v>129</v>
      </c>
      <c r="T122" s="60" t="s">
        <v>130</v>
      </c>
    </row>
    <row r="123" spans="2:63" s="1" customFormat="1" ht="22.9" customHeight="1">
      <c r="B123" s="31"/>
      <c r="C123" s="63" t="s">
        <v>131</v>
      </c>
      <c r="J123" s="116">
        <f>BK123</f>
        <v>0</v>
      </c>
      <c r="L123" s="31"/>
      <c r="M123" s="61"/>
      <c r="N123" s="52"/>
      <c r="O123" s="52"/>
      <c r="P123" s="117">
        <f>P124+P135</f>
        <v>0</v>
      </c>
      <c r="Q123" s="52"/>
      <c r="R123" s="117">
        <f>R124+R135</f>
        <v>0.13951000000000002</v>
      </c>
      <c r="S123" s="52"/>
      <c r="T123" s="118">
        <f>T124+T135</f>
        <v>0.06658</v>
      </c>
      <c r="AT123" s="16" t="s">
        <v>72</v>
      </c>
      <c r="AU123" s="16" t="s">
        <v>102</v>
      </c>
      <c r="BK123" s="119">
        <f>BK124+BK135</f>
        <v>0</v>
      </c>
    </row>
    <row r="124" spans="2:63" s="11" customFormat="1" ht="25.9" customHeight="1">
      <c r="B124" s="120"/>
      <c r="D124" s="121" t="s">
        <v>72</v>
      </c>
      <c r="E124" s="122" t="s">
        <v>132</v>
      </c>
      <c r="F124" s="122" t="s">
        <v>133</v>
      </c>
      <c r="I124" s="123"/>
      <c r="J124" s="124">
        <f>BK124</f>
        <v>0</v>
      </c>
      <c r="L124" s="120"/>
      <c r="M124" s="125"/>
      <c r="P124" s="126">
        <f>P125+P129</f>
        <v>0</v>
      </c>
      <c r="R124" s="126">
        <f>R125+R129</f>
        <v>0</v>
      </c>
      <c r="T124" s="127">
        <f>T125+T129</f>
        <v>0.013</v>
      </c>
      <c r="AR124" s="121" t="s">
        <v>80</v>
      </c>
      <c r="AT124" s="128" t="s">
        <v>72</v>
      </c>
      <c r="AU124" s="128" t="s">
        <v>73</v>
      </c>
      <c r="AY124" s="121" t="s">
        <v>134</v>
      </c>
      <c r="BK124" s="129">
        <f>BK125+BK129</f>
        <v>0</v>
      </c>
    </row>
    <row r="125" spans="2:63" s="11" customFormat="1" ht="22.9" customHeight="1">
      <c r="B125" s="120"/>
      <c r="D125" s="121" t="s">
        <v>72</v>
      </c>
      <c r="E125" s="130" t="s">
        <v>183</v>
      </c>
      <c r="F125" s="130" t="s">
        <v>250</v>
      </c>
      <c r="I125" s="123"/>
      <c r="J125" s="131">
        <f>BK125</f>
        <v>0</v>
      </c>
      <c r="L125" s="120"/>
      <c r="M125" s="125"/>
      <c r="P125" s="126">
        <f>SUM(P126:P128)</f>
        <v>0</v>
      </c>
      <c r="R125" s="126">
        <f>SUM(R126:R128)</f>
        <v>0</v>
      </c>
      <c r="T125" s="127">
        <f>SUM(T126:T128)</f>
        <v>0.013</v>
      </c>
      <c r="AR125" s="121" t="s">
        <v>80</v>
      </c>
      <c r="AT125" s="128" t="s">
        <v>72</v>
      </c>
      <c r="AU125" s="128" t="s">
        <v>80</v>
      </c>
      <c r="AY125" s="121" t="s">
        <v>134</v>
      </c>
      <c r="BK125" s="129">
        <f>SUM(BK126:BK128)</f>
        <v>0</v>
      </c>
    </row>
    <row r="126" spans="2:65" s="1" customFormat="1" ht="24.2" customHeight="1">
      <c r="B126" s="132"/>
      <c r="C126" s="133" t="s">
        <v>80</v>
      </c>
      <c r="D126" s="133" t="s">
        <v>137</v>
      </c>
      <c r="E126" s="134" t="s">
        <v>689</v>
      </c>
      <c r="F126" s="135" t="s">
        <v>690</v>
      </c>
      <c r="G126" s="136" t="s">
        <v>280</v>
      </c>
      <c r="H126" s="137">
        <v>2</v>
      </c>
      <c r="I126" s="138"/>
      <c r="J126" s="139">
        <f>ROUND(I126*H126,2)</f>
        <v>0</v>
      </c>
      <c r="K126" s="140"/>
      <c r="L126" s="31"/>
      <c r="M126" s="141" t="s">
        <v>1</v>
      </c>
      <c r="N126" s="142" t="s">
        <v>38</v>
      </c>
      <c r="P126" s="143">
        <f>O126*H126</f>
        <v>0</v>
      </c>
      <c r="Q126" s="143">
        <v>0</v>
      </c>
      <c r="R126" s="143">
        <f>Q126*H126</f>
        <v>0</v>
      </c>
      <c r="S126" s="143">
        <v>0.0065</v>
      </c>
      <c r="T126" s="144">
        <f>S126*H126</f>
        <v>0.013</v>
      </c>
      <c r="AR126" s="145" t="s">
        <v>141</v>
      </c>
      <c r="AT126" s="145" t="s">
        <v>137</v>
      </c>
      <c r="AU126" s="145" t="s">
        <v>82</v>
      </c>
      <c r="AY126" s="16" t="s">
        <v>134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6" t="s">
        <v>80</v>
      </c>
      <c r="BK126" s="146">
        <f>ROUND(I126*H126,2)</f>
        <v>0</v>
      </c>
      <c r="BL126" s="16" t="s">
        <v>141</v>
      </c>
      <c r="BM126" s="145" t="s">
        <v>691</v>
      </c>
    </row>
    <row r="127" spans="2:51" s="12" customFormat="1" ht="11.25">
      <c r="B127" s="147"/>
      <c r="D127" s="148" t="s">
        <v>146</v>
      </c>
      <c r="E127" s="149" t="s">
        <v>1</v>
      </c>
      <c r="F127" s="150" t="s">
        <v>82</v>
      </c>
      <c r="H127" s="151">
        <v>2</v>
      </c>
      <c r="I127" s="152"/>
      <c r="L127" s="147"/>
      <c r="M127" s="153"/>
      <c r="T127" s="154"/>
      <c r="AT127" s="149" t="s">
        <v>146</v>
      </c>
      <c r="AU127" s="149" t="s">
        <v>82</v>
      </c>
      <c r="AV127" s="12" t="s">
        <v>82</v>
      </c>
      <c r="AW127" s="12" t="s">
        <v>30</v>
      </c>
      <c r="AX127" s="12" t="s">
        <v>73</v>
      </c>
      <c r="AY127" s="149" t="s">
        <v>134</v>
      </c>
    </row>
    <row r="128" spans="2:51" s="13" customFormat="1" ht="11.25">
      <c r="B128" s="155"/>
      <c r="D128" s="148" t="s">
        <v>146</v>
      </c>
      <c r="E128" s="156" t="s">
        <v>1</v>
      </c>
      <c r="F128" s="157" t="s">
        <v>148</v>
      </c>
      <c r="H128" s="158">
        <v>2</v>
      </c>
      <c r="I128" s="159"/>
      <c r="L128" s="155"/>
      <c r="M128" s="160"/>
      <c r="T128" s="161"/>
      <c r="AT128" s="156" t="s">
        <v>146</v>
      </c>
      <c r="AU128" s="156" t="s">
        <v>82</v>
      </c>
      <c r="AV128" s="13" t="s">
        <v>141</v>
      </c>
      <c r="AW128" s="13" t="s">
        <v>30</v>
      </c>
      <c r="AX128" s="13" t="s">
        <v>80</v>
      </c>
      <c r="AY128" s="156" t="s">
        <v>134</v>
      </c>
    </row>
    <row r="129" spans="2:63" s="11" customFormat="1" ht="22.9" customHeight="1">
      <c r="B129" s="120"/>
      <c r="D129" s="121" t="s">
        <v>72</v>
      </c>
      <c r="E129" s="130" t="s">
        <v>309</v>
      </c>
      <c r="F129" s="130" t="s">
        <v>310</v>
      </c>
      <c r="I129" s="123"/>
      <c r="J129" s="131">
        <f>BK129</f>
        <v>0</v>
      </c>
      <c r="L129" s="120"/>
      <c r="M129" s="125"/>
      <c r="P129" s="126">
        <f>SUM(P130:P134)</f>
        <v>0</v>
      </c>
      <c r="R129" s="126">
        <f>SUM(R130:R134)</f>
        <v>0</v>
      </c>
      <c r="T129" s="127">
        <f>SUM(T130:T134)</f>
        <v>0</v>
      </c>
      <c r="AR129" s="121" t="s">
        <v>80</v>
      </c>
      <c r="AT129" s="128" t="s">
        <v>72</v>
      </c>
      <c r="AU129" s="128" t="s">
        <v>80</v>
      </c>
      <c r="AY129" s="121" t="s">
        <v>134</v>
      </c>
      <c r="BK129" s="129">
        <f>SUM(BK130:BK134)</f>
        <v>0</v>
      </c>
    </row>
    <row r="130" spans="2:65" s="1" customFormat="1" ht="24.2" customHeight="1">
      <c r="B130" s="132"/>
      <c r="C130" s="133" t="s">
        <v>82</v>
      </c>
      <c r="D130" s="133" t="s">
        <v>137</v>
      </c>
      <c r="E130" s="134" t="s">
        <v>312</v>
      </c>
      <c r="F130" s="135" t="s">
        <v>313</v>
      </c>
      <c r="G130" s="136" t="s">
        <v>314</v>
      </c>
      <c r="H130" s="137">
        <v>0.067</v>
      </c>
      <c r="I130" s="138"/>
      <c r="J130" s="139">
        <f>ROUND(I130*H130,2)</f>
        <v>0</v>
      </c>
      <c r="K130" s="140"/>
      <c r="L130" s="31"/>
      <c r="M130" s="141" t="s">
        <v>1</v>
      </c>
      <c r="N130" s="142" t="s">
        <v>38</v>
      </c>
      <c r="P130" s="143">
        <f>O130*H130</f>
        <v>0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AR130" s="145" t="s">
        <v>141</v>
      </c>
      <c r="AT130" s="145" t="s">
        <v>137</v>
      </c>
      <c r="AU130" s="145" t="s">
        <v>82</v>
      </c>
      <c r="AY130" s="16" t="s">
        <v>134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6" t="s">
        <v>80</v>
      </c>
      <c r="BK130" s="146">
        <f>ROUND(I130*H130,2)</f>
        <v>0</v>
      </c>
      <c r="BL130" s="16" t="s">
        <v>141</v>
      </c>
      <c r="BM130" s="145" t="s">
        <v>692</v>
      </c>
    </row>
    <row r="131" spans="2:65" s="1" customFormat="1" ht="24.2" customHeight="1">
      <c r="B131" s="132"/>
      <c r="C131" s="133" t="s">
        <v>135</v>
      </c>
      <c r="D131" s="133" t="s">
        <v>137</v>
      </c>
      <c r="E131" s="134" t="s">
        <v>317</v>
      </c>
      <c r="F131" s="135" t="s">
        <v>318</v>
      </c>
      <c r="G131" s="136" t="s">
        <v>314</v>
      </c>
      <c r="H131" s="137">
        <v>0.067</v>
      </c>
      <c r="I131" s="138"/>
      <c r="J131" s="139">
        <f>ROUND(I131*H131,2)</f>
        <v>0</v>
      </c>
      <c r="K131" s="140"/>
      <c r="L131" s="31"/>
      <c r="M131" s="141" t="s">
        <v>1</v>
      </c>
      <c r="N131" s="142" t="s">
        <v>38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141</v>
      </c>
      <c r="AT131" s="145" t="s">
        <v>137</v>
      </c>
      <c r="AU131" s="145" t="s">
        <v>82</v>
      </c>
      <c r="AY131" s="16" t="s">
        <v>134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6" t="s">
        <v>80</v>
      </c>
      <c r="BK131" s="146">
        <f>ROUND(I131*H131,2)</f>
        <v>0</v>
      </c>
      <c r="BL131" s="16" t="s">
        <v>141</v>
      </c>
      <c r="BM131" s="145" t="s">
        <v>693</v>
      </c>
    </row>
    <row r="132" spans="2:65" s="1" customFormat="1" ht="24.2" customHeight="1">
      <c r="B132" s="132"/>
      <c r="C132" s="133" t="s">
        <v>141</v>
      </c>
      <c r="D132" s="133" t="s">
        <v>137</v>
      </c>
      <c r="E132" s="134" t="s">
        <v>321</v>
      </c>
      <c r="F132" s="135" t="s">
        <v>322</v>
      </c>
      <c r="G132" s="136" t="s">
        <v>314</v>
      </c>
      <c r="H132" s="137">
        <v>0.603</v>
      </c>
      <c r="I132" s="138"/>
      <c r="J132" s="139">
        <f>ROUND(I132*H132,2)</f>
        <v>0</v>
      </c>
      <c r="K132" s="140"/>
      <c r="L132" s="31"/>
      <c r="M132" s="141" t="s">
        <v>1</v>
      </c>
      <c r="N132" s="142" t="s">
        <v>38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AR132" s="145" t="s">
        <v>141</v>
      </c>
      <c r="AT132" s="145" t="s">
        <v>137</v>
      </c>
      <c r="AU132" s="145" t="s">
        <v>82</v>
      </c>
      <c r="AY132" s="16" t="s">
        <v>134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6" t="s">
        <v>80</v>
      </c>
      <c r="BK132" s="146">
        <f>ROUND(I132*H132,2)</f>
        <v>0</v>
      </c>
      <c r="BL132" s="16" t="s">
        <v>141</v>
      </c>
      <c r="BM132" s="145" t="s">
        <v>694</v>
      </c>
    </row>
    <row r="133" spans="2:51" s="12" customFormat="1" ht="11.25">
      <c r="B133" s="147"/>
      <c r="D133" s="148" t="s">
        <v>146</v>
      </c>
      <c r="F133" s="150" t="s">
        <v>695</v>
      </c>
      <c r="H133" s="151">
        <v>0.603</v>
      </c>
      <c r="I133" s="152"/>
      <c r="L133" s="147"/>
      <c r="M133" s="153"/>
      <c r="T133" s="154"/>
      <c r="AT133" s="149" t="s">
        <v>146</v>
      </c>
      <c r="AU133" s="149" t="s">
        <v>82</v>
      </c>
      <c r="AV133" s="12" t="s">
        <v>82</v>
      </c>
      <c r="AW133" s="12" t="s">
        <v>3</v>
      </c>
      <c r="AX133" s="12" t="s">
        <v>80</v>
      </c>
      <c r="AY133" s="149" t="s">
        <v>134</v>
      </c>
    </row>
    <row r="134" spans="2:65" s="1" customFormat="1" ht="44.25" customHeight="1">
      <c r="B134" s="132"/>
      <c r="C134" s="133" t="s">
        <v>160</v>
      </c>
      <c r="D134" s="133" t="s">
        <v>137</v>
      </c>
      <c r="E134" s="134" t="s">
        <v>341</v>
      </c>
      <c r="F134" s="135" t="s">
        <v>342</v>
      </c>
      <c r="G134" s="136" t="s">
        <v>314</v>
      </c>
      <c r="H134" s="137">
        <v>0.067</v>
      </c>
      <c r="I134" s="138"/>
      <c r="J134" s="139">
        <f>ROUND(I134*H134,2)</f>
        <v>0</v>
      </c>
      <c r="K134" s="140"/>
      <c r="L134" s="31"/>
      <c r="M134" s="141" t="s">
        <v>1</v>
      </c>
      <c r="N134" s="142" t="s">
        <v>38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141</v>
      </c>
      <c r="AT134" s="145" t="s">
        <v>137</v>
      </c>
      <c r="AU134" s="145" t="s">
        <v>82</v>
      </c>
      <c r="AY134" s="16" t="s">
        <v>134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6" t="s">
        <v>80</v>
      </c>
      <c r="BK134" s="146">
        <f>ROUND(I134*H134,2)</f>
        <v>0</v>
      </c>
      <c r="BL134" s="16" t="s">
        <v>141</v>
      </c>
      <c r="BM134" s="145" t="s">
        <v>696</v>
      </c>
    </row>
    <row r="135" spans="2:63" s="11" customFormat="1" ht="25.9" customHeight="1">
      <c r="B135" s="120"/>
      <c r="D135" s="121" t="s">
        <v>72</v>
      </c>
      <c r="E135" s="122" t="s">
        <v>355</v>
      </c>
      <c r="F135" s="122" t="s">
        <v>356</v>
      </c>
      <c r="I135" s="123"/>
      <c r="J135" s="124">
        <f>BK135</f>
        <v>0</v>
      </c>
      <c r="L135" s="120"/>
      <c r="M135" s="125"/>
      <c r="P135" s="126">
        <f>P136+P147+P158</f>
        <v>0</v>
      </c>
      <c r="R135" s="126">
        <f>R136+R147+R158</f>
        <v>0.13951000000000002</v>
      </c>
      <c r="T135" s="127">
        <f>T136+T147+T158</f>
        <v>0.05358</v>
      </c>
      <c r="AR135" s="121" t="s">
        <v>82</v>
      </c>
      <c r="AT135" s="128" t="s">
        <v>72</v>
      </c>
      <c r="AU135" s="128" t="s">
        <v>73</v>
      </c>
      <c r="AY135" s="121" t="s">
        <v>134</v>
      </c>
      <c r="BK135" s="129">
        <f>BK136+BK147+BK158</f>
        <v>0</v>
      </c>
    </row>
    <row r="136" spans="2:63" s="11" customFormat="1" ht="22.9" customHeight="1">
      <c r="B136" s="120"/>
      <c r="D136" s="121" t="s">
        <v>72</v>
      </c>
      <c r="E136" s="130" t="s">
        <v>697</v>
      </c>
      <c r="F136" s="130" t="s">
        <v>698</v>
      </c>
      <c r="I136" s="123"/>
      <c r="J136" s="131">
        <f>BK136</f>
        <v>0</v>
      </c>
      <c r="L136" s="120"/>
      <c r="M136" s="125"/>
      <c r="P136" s="126">
        <f>SUM(P137:P146)</f>
        <v>0</v>
      </c>
      <c r="R136" s="126">
        <f>SUM(R137:R146)</f>
        <v>0.02312</v>
      </c>
      <c r="T136" s="127">
        <f>SUM(T137:T146)</f>
        <v>0</v>
      </c>
      <c r="AR136" s="121" t="s">
        <v>82</v>
      </c>
      <c r="AT136" s="128" t="s">
        <v>72</v>
      </c>
      <c r="AU136" s="128" t="s">
        <v>80</v>
      </c>
      <c r="AY136" s="121" t="s">
        <v>134</v>
      </c>
      <c r="BK136" s="129">
        <f>SUM(BK137:BK146)</f>
        <v>0</v>
      </c>
    </row>
    <row r="137" spans="2:65" s="1" customFormat="1" ht="16.5" customHeight="1">
      <c r="B137" s="132"/>
      <c r="C137" s="133" t="s">
        <v>165</v>
      </c>
      <c r="D137" s="133" t="s">
        <v>137</v>
      </c>
      <c r="E137" s="134" t="s">
        <v>699</v>
      </c>
      <c r="F137" s="135" t="s">
        <v>700</v>
      </c>
      <c r="G137" s="136" t="s">
        <v>280</v>
      </c>
      <c r="H137" s="137">
        <v>9</v>
      </c>
      <c r="I137" s="138"/>
      <c r="J137" s="139">
        <f>ROUND(I137*H137,2)</f>
        <v>0</v>
      </c>
      <c r="K137" s="140"/>
      <c r="L137" s="31"/>
      <c r="M137" s="141" t="s">
        <v>1</v>
      </c>
      <c r="N137" s="142" t="s">
        <v>38</v>
      </c>
      <c r="P137" s="143">
        <f>O137*H137</f>
        <v>0</v>
      </c>
      <c r="Q137" s="143">
        <v>0.00206</v>
      </c>
      <c r="R137" s="143">
        <f>Q137*H137</f>
        <v>0.01854</v>
      </c>
      <c r="S137" s="143">
        <v>0</v>
      </c>
      <c r="T137" s="144">
        <f>S137*H137</f>
        <v>0</v>
      </c>
      <c r="AR137" s="145" t="s">
        <v>224</v>
      </c>
      <c r="AT137" s="145" t="s">
        <v>137</v>
      </c>
      <c r="AU137" s="145" t="s">
        <v>82</v>
      </c>
      <c r="AY137" s="16" t="s">
        <v>134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6" t="s">
        <v>80</v>
      </c>
      <c r="BK137" s="146">
        <f>ROUND(I137*H137,2)</f>
        <v>0</v>
      </c>
      <c r="BL137" s="16" t="s">
        <v>224</v>
      </c>
      <c r="BM137" s="145" t="s">
        <v>701</v>
      </c>
    </row>
    <row r="138" spans="2:51" s="12" customFormat="1" ht="11.25">
      <c r="B138" s="147"/>
      <c r="D138" s="148" t="s">
        <v>146</v>
      </c>
      <c r="E138" s="149" t="s">
        <v>1</v>
      </c>
      <c r="F138" s="150" t="s">
        <v>702</v>
      </c>
      <c r="H138" s="151">
        <v>9</v>
      </c>
      <c r="I138" s="152"/>
      <c r="L138" s="147"/>
      <c r="M138" s="153"/>
      <c r="T138" s="154"/>
      <c r="AT138" s="149" t="s">
        <v>146</v>
      </c>
      <c r="AU138" s="149" t="s">
        <v>82</v>
      </c>
      <c r="AV138" s="12" t="s">
        <v>82</v>
      </c>
      <c r="AW138" s="12" t="s">
        <v>30</v>
      </c>
      <c r="AX138" s="12" t="s">
        <v>73</v>
      </c>
      <c r="AY138" s="149" t="s">
        <v>134</v>
      </c>
    </row>
    <row r="139" spans="2:51" s="13" customFormat="1" ht="11.25">
      <c r="B139" s="155"/>
      <c r="D139" s="148" t="s">
        <v>146</v>
      </c>
      <c r="E139" s="156" t="s">
        <v>1</v>
      </c>
      <c r="F139" s="157" t="s">
        <v>148</v>
      </c>
      <c r="H139" s="158">
        <v>9</v>
      </c>
      <c r="I139" s="159"/>
      <c r="L139" s="155"/>
      <c r="M139" s="160"/>
      <c r="T139" s="161"/>
      <c r="AT139" s="156" t="s">
        <v>146</v>
      </c>
      <c r="AU139" s="156" t="s">
        <v>82</v>
      </c>
      <c r="AV139" s="13" t="s">
        <v>141</v>
      </c>
      <c r="AW139" s="13" t="s">
        <v>30</v>
      </c>
      <c r="AX139" s="13" t="s">
        <v>80</v>
      </c>
      <c r="AY139" s="156" t="s">
        <v>134</v>
      </c>
    </row>
    <row r="140" spans="2:65" s="1" customFormat="1" ht="16.5" customHeight="1">
      <c r="B140" s="132"/>
      <c r="C140" s="133" t="s">
        <v>171</v>
      </c>
      <c r="D140" s="133" t="s">
        <v>137</v>
      </c>
      <c r="E140" s="134" t="s">
        <v>703</v>
      </c>
      <c r="F140" s="135" t="s">
        <v>704</v>
      </c>
      <c r="G140" s="136" t="s">
        <v>280</v>
      </c>
      <c r="H140" s="137">
        <v>6</v>
      </c>
      <c r="I140" s="138"/>
      <c r="J140" s="139">
        <f>ROUND(I140*H140,2)</f>
        <v>0</v>
      </c>
      <c r="K140" s="140"/>
      <c r="L140" s="31"/>
      <c r="M140" s="141" t="s">
        <v>1</v>
      </c>
      <c r="N140" s="142" t="s">
        <v>38</v>
      </c>
      <c r="P140" s="143">
        <f>O140*H140</f>
        <v>0</v>
      </c>
      <c r="Q140" s="143">
        <v>0.00041</v>
      </c>
      <c r="R140" s="143">
        <f>Q140*H140</f>
        <v>0.00246</v>
      </c>
      <c r="S140" s="143">
        <v>0</v>
      </c>
      <c r="T140" s="144">
        <f>S140*H140</f>
        <v>0</v>
      </c>
      <c r="AR140" s="145" t="s">
        <v>224</v>
      </c>
      <c r="AT140" s="145" t="s">
        <v>137</v>
      </c>
      <c r="AU140" s="145" t="s">
        <v>82</v>
      </c>
      <c r="AY140" s="16" t="s">
        <v>134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6" t="s">
        <v>80</v>
      </c>
      <c r="BK140" s="146">
        <f>ROUND(I140*H140,2)</f>
        <v>0</v>
      </c>
      <c r="BL140" s="16" t="s">
        <v>224</v>
      </c>
      <c r="BM140" s="145" t="s">
        <v>705</v>
      </c>
    </row>
    <row r="141" spans="2:51" s="12" customFormat="1" ht="11.25">
      <c r="B141" s="147"/>
      <c r="D141" s="148" t="s">
        <v>146</v>
      </c>
      <c r="E141" s="149" t="s">
        <v>1</v>
      </c>
      <c r="F141" s="150" t="s">
        <v>706</v>
      </c>
      <c r="H141" s="151">
        <v>6</v>
      </c>
      <c r="I141" s="152"/>
      <c r="L141" s="147"/>
      <c r="M141" s="153"/>
      <c r="T141" s="154"/>
      <c r="AT141" s="149" t="s">
        <v>146</v>
      </c>
      <c r="AU141" s="149" t="s">
        <v>82</v>
      </c>
      <c r="AV141" s="12" t="s">
        <v>82</v>
      </c>
      <c r="AW141" s="12" t="s">
        <v>30</v>
      </c>
      <c r="AX141" s="12" t="s">
        <v>73</v>
      </c>
      <c r="AY141" s="149" t="s">
        <v>134</v>
      </c>
    </row>
    <row r="142" spans="2:51" s="13" customFormat="1" ht="11.25">
      <c r="B142" s="155"/>
      <c r="D142" s="148" t="s">
        <v>146</v>
      </c>
      <c r="E142" s="156" t="s">
        <v>1</v>
      </c>
      <c r="F142" s="157" t="s">
        <v>148</v>
      </c>
      <c r="H142" s="158">
        <v>6</v>
      </c>
      <c r="I142" s="159"/>
      <c r="L142" s="155"/>
      <c r="M142" s="160"/>
      <c r="T142" s="161"/>
      <c r="AT142" s="156" t="s">
        <v>146</v>
      </c>
      <c r="AU142" s="156" t="s">
        <v>82</v>
      </c>
      <c r="AV142" s="13" t="s">
        <v>141</v>
      </c>
      <c r="AW142" s="13" t="s">
        <v>30</v>
      </c>
      <c r="AX142" s="13" t="s">
        <v>80</v>
      </c>
      <c r="AY142" s="156" t="s">
        <v>134</v>
      </c>
    </row>
    <row r="143" spans="2:65" s="1" customFormat="1" ht="16.5" customHeight="1">
      <c r="B143" s="132"/>
      <c r="C143" s="133" t="s">
        <v>176</v>
      </c>
      <c r="D143" s="133" t="s">
        <v>137</v>
      </c>
      <c r="E143" s="134" t="s">
        <v>707</v>
      </c>
      <c r="F143" s="135" t="s">
        <v>708</v>
      </c>
      <c r="G143" s="136" t="s">
        <v>140</v>
      </c>
      <c r="H143" s="137">
        <v>1</v>
      </c>
      <c r="I143" s="138"/>
      <c r="J143" s="139">
        <f>ROUND(I143*H143,2)</f>
        <v>0</v>
      </c>
      <c r="K143" s="140"/>
      <c r="L143" s="31"/>
      <c r="M143" s="141" t="s">
        <v>1</v>
      </c>
      <c r="N143" s="142" t="s">
        <v>38</v>
      </c>
      <c r="P143" s="143">
        <f>O143*H143</f>
        <v>0</v>
      </c>
      <c r="Q143" s="143">
        <v>0.00212</v>
      </c>
      <c r="R143" s="143">
        <f>Q143*H143</f>
        <v>0.00212</v>
      </c>
      <c r="S143" s="143">
        <v>0</v>
      </c>
      <c r="T143" s="144">
        <f>S143*H143</f>
        <v>0</v>
      </c>
      <c r="AR143" s="145" t="s">
        <v>224</v>
      </c>
      <c r="AT143" s="145" t="s">
        <v>137</v>
      </c>
      <c r="AU143" s="145" t="s">
        <v>82</v>
      </c>
      <c r="AY143" s="16" t="s">
        <v>134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6" t="s">
        <v>80</v>
      </c>
      <c r="BK143" s="146">
        <f>ROUND(I143*H143,2)</f>
        <v>0</v>
      </c>
      <c r="BL143" s="16" t="s">
        <v>224</v>
      </c>
      <c r="BM143" s="145" t="s">
        <v>709</v>
      </c>
    </row>
    <row r="144" spans="2:65" s="1" customFormat="1" ht="21.75" customHeight="1">
      <c r="B144" s="132"/>
      <c r="C144" s="133" t="s">
        <v>183</v>
      </c>
      <c r="D144" s="133" t="s">
        <v>137</v>
      </c>
      <c r="E144" s="134" t="s">
        <v>710</v>
      </c>
      <c r="F144" s="135" t="s">
        <v>711</v>
      </c>
      <c r="G144" s="136" t="s">
        <v>280</v>
      </c>
      <c r="H144" s="137">
        <v>15</v>
      </c>
      <c r="I144" s="138"/>
      <c r="J144" s="139">
        <f>ROUND(I144*H144,2)</f>
        <v>0</v>
      </c>
      <c r="K144" s="140"/>
      <c r="L144" s="31"/>
      <c r="M144" s="141" t="s">
        <v>1</v>
      </c>
      <c r="N144" s="142" t="s">
        <v>38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224</v>
      </c>
      <c r="AT144" s="145" t="s">
        <v>137</v>
      </c>
      <c r="AU144" s="145" t="s">
        <v>82</v>
      </c>
      <c r="AY144" s="16" t="s">
        <v>134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80</v>
      </c>
      <c r="BK144" s="146">
        <f>ROUND(I144*H144,2)</f>
        <v>0</v>
      </c>
      <c r="BL144" s="16" t="s">
        <v>224</v>
      </c>
      <c r="BM144" s="145" t="s">
        <v>712</v>
      </c>
    </row>
    <row r="145" spans="2:65" s="1" customFormat="1" ht="24.2" customHeight="1">
      <c r="B145" s="132"/>
      <c r="C145" s="133" t="s">
        <v>189</v>
      </c>
      <c r="D145" s="133" t="s">
        <v>137</v>
      </c>
      <c r="E145" s="134" t="s">
        <v>713</v>
      </c>
      <c r="F145" s="135" t="s">
        <v>714</v>
      </c>
      <c r="G145" s="136" t="s">
        <v>426</v>
      </c>
      <c r="H145" s="179"/>
      <c r="I145" s="138"/>
      <c r="J145" s="139">
        <f>ROUND(I145*H145,2)</f>
        <v>0</v>
      </c>
      <c r="K145" s="140"/>
      <c r="L145" s="31"/>
      <c r="M145" s="141" t="s">
        <v>1</v>
      </c>
      <c r="N145" s="142" t="s">
        <v>38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224</v>
      </c>
      <c r="AT145" s="145" t="s">
        <v>137</v>
      </c>
      <c r="AU145" s="145" t="s">
        <v>82</v>
      </c>
      <c r="AY145" s="16" t="s">
        <v>134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6" t="s">
        <v>80</v>
      </c>
      <c r="BK145" s="146">
        <f>ROUND(I145*H145,2)</f>
        <v>0</v>
      </c>
      <c r="BL145" s="16" t="s">
        <v>224</v>
      </c>
      <c r="BM145" s="145" t="s">
        <v>715</v>
      </c>
    </row>
    <row r="146" spans="2:65" s="1" customFormat="1" ht="24.2" customHeight="1">
      <c r="B146" s="132"/>
      <c r="C146" s="133" t="s">
        <v>193</v>
      </c>
      <c r="D146" s="133" t="s">
        <v>137</v>
      </c>
      <c r="E146" s="134" t="s">
        <v>716</v>
      </c>
      <c r="F146" s="135" t="s">
        <v>717</v>
      </c>
      <c r="G146" s="136" t="s">
        <v>426</v>
      </c>
      <c r="H146" s="179"/>
      <c r="I146" s="138"/>
      <c r="J146" s="139">
        <f>ROUND(I146*H146,2)</f>
        <v>0</v>
      </c>
      <c r="K146" s="140"/>
      <c r="L146" s="31"/>
      <c r="M146" s="141" t="s">
        <v>1</v>
      </c>
      <c r="N146" s="142" t="s">
        <v>38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224</v>
      </c>
      <c r="AT146" s="145" t="s">
        <v>137</v>
      </c>
      <c r="AU146" s="145" t="s">
        <v>82</v>
      </c>
      <c r="AY146" s="16" t="s">
        <v>134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6" t="s">
        <v>80</v>
      </c>
      <c r="BK146" s="146">
        <f>ROUND(I146*H146,2)</f>
        <v>0</v>
      </c>
      <c r="BL146" s="16" t="s">
        <v>224</v>
      </c>
      <c r="BM146" s="145" t="s">
        <v>718</v>
      </c>
    </row>
    <row r="147" spans="2:63" s="11" customFormat="1" ht="22.9" customHeight="1">
      <c r="B147" s="120"/>
      <c r="D147" s="121" t="s">
        <v>72</v>
      </c>
      <c r="E147" s="130" t="s">
        <v>719</v>
      </c>
      <c r="F147" s="130" t="s">
        <v>720</v>
      </c>
      <c r="I147" s="123"/>
      <c r="J147" s="131">
        <f>BK147</f>
        <v>0</v>
      </c>
      <c r="L147" s="120"/>
      <c r="M147" s="125"/>
      <c r="P147" s="126">
        <f>SUM(P148:P157)</f>
        <v>0</v>
      </c>
      <c r="R147" s="126">
        <f>SUM(R148:R157)</f>
        <v>0.011099999999999999</v>
      </c>
      <c r="T147" s="127">
        <f>SUM(T148:T157)</f>
        <v>0</v>
      </c>
      <c r="AR147" s="121" t="s">
        <v>82</v>
      </c>
      <c r="AT147" s="128" t="s">
        <v>72</v>
      </c>
      <c r="AU147" s="128" t="s">
        <v>80</v>
      </c>
      <c r="AY147" s="121" t="s">
        <v>134</v>
      </c>
      <c r="BK147" s="129">
        <f>SUM(BK148:BK157)</f>
        <v>0</v>
      </c>
    </row>
    <row r="148" spans="2:65" s="1" customFormat="1" ht="24.2" customHeight="1">
      <c r="B148" s="132"/>
      <c r="C148" s="133" t="s">
        <v>8</v>
      </c>
      <c r="D148" s="133" t="s">
        <v>137</v>
      </c>
      <c r="E148" s="134" t="s">
        <v>721</v>
      </c>
      <c r="F148" s="135" t="s">
        <v>722</v>
      </c>
      <c r="G148" s="136" t="s">
        <v>280</v>
      </c>
      <c r="H148" s="137">
        <v>10</v>
      </c>
      <c r="I148" s="138"/>
      <c r="J148" s="139">
        <f>ROUND(I148*H148,2)</f>
        <v>0</v>
      </c>
      <c r="K148" s="140"/>
      <c r="L148" s="31"/>
      <c r="M148" s="141" t="s">
        <v>1</v>
      </c>
      <c r="N148" s="142" t="s">
        <v>38</v>
      </c>
      <c r="P148" s="143">
        <f>O148*H148</f>
        <v>0</v>
      </c>
      <c r="Q148" s="143">
        <v>0.00073</v>
      </c>
      <c r="R148" s="143">
        <f>Q148*H148</f>
        <v>0.007299999999999999</v>
      </c>
      <c r="S148" s="143">
        <v>0</v>
      </c>
      <c r="T148" s="144">
        <f>S148*H148</f>
        <v>0</v>
      </c>
      <c r="AR148" s="145" t="s">
        <v>224</v>
      </c>
      <c r="AT148" s="145" t="s">
        <v>137</v>
      </c>
      <c r="AU148" s="145" t="s">
        <v>82</v>
      </c>
      <c r="AY148" s="16" t="s">
        <v>134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6" t="s">
        <v>80</v>
      </c>
      <c r="BK148" s="146">
        <f>ROUND(I148*H148,2)</f>
        <v>0</v>
      </c>
      <c r="BL148" s="16" t="s">
        <v>224</v>
      </c>
      <c r="BM148" s="145" t="s">
        <v>723</v>
      </c>
    </row>
    <row r="149" spans="2:51" s="12" customFormat="1" ht="11.25">
      <c r="B149" s="147"/>
      <c r="D149" s="148" t="s">
        <v>146</v>
      </c>
      <c r="E149" s="149" t="s">
        <v>1</v>
      </c>
      <c r="F149" s="150" t="s">
        <v>724</v>
      </c>
      <c r="H149" s="151">
        <v>10</v>
      </c>
      <c r="I149" s="152"/>
      <c r="L149" s="147"/>
      <c r="M149" s="153"/>
      <c r="T149" s="154"/>
      <c r="AT149" s="149" t="s">
        <v>146</v>
      </c>
      <c r="AU149" s="149" t="s">
        <v>82</v>
      </c>
      <c r="AV149" s="12" t="s">
        <v>82</v>
      </c>
      <c r="AW149" s="12" t="s">
        <v>30</v>
      </c>
      <c r="AX149" s="12" t="s">
        <v>73</v>
      </c>
      <c r="AY149" s="149" t="s">
        <v>134</v>
      </c>
    </row>
    <row r="150" spans="2:51" s="13" customFormat="1" ht="11.25">
      <c r="B150" s="155"/>
      <c r="D150" s="148" t="s">
        <v>146</v>
      </c>
      <c r="E150" s="156" t="s">
        <v>1</v>
      </c>
      <c r="F150" s="157" t="s">
        <v>148</v>
      </c>
      <c r="H150" s="158">
        <v>10</v>
      </c>
      <c r="I150" s="159"/>
      <c r="L150" s="155"/>
      <c r="M150" s="160"/>
      <c r="T150" s="161"/>
      <c r="AT150" s="156" t="s">
        <v>146</v>
      </c>
      <c r="AU150" s="156" t="s">
        <v>82</v>
      </c>
      <c r="AV150" s="13" t="s">
        <v>141</v>
      </c>
      <c r="AW150" s="13" t="s">
        <v>30</v>
      </c>
      <c r="AX150" s="13" t="s">
        <v>80</v>
      </c>
      <c r="AY150" s="156" t="s">
        <v>134</v>
      </c>
    </row>
    <row r="151" spans="2:65" s="1" customFormat="1" ht="37.9" customHeight="1">
      <c r="B151" s="132"/>
      <c r="C151" s="133" t="s">
        <v>201</v>
      </c>
      <c r="D151" s="133" t="s">
        <v>137</v>
      </c>
      <c r="E151" s="134" t="s">
        <v>725</v>
      </c>
      <c r="F151" s="135" t="s">
        <v>726</v>
      </c>
      <c r="G151" s="136" t="s">
        <v>280</v>
      </c>
      <c r="H151" s="137">
        <v>10</v>
      </c>
      <c r="I151" s="138"/>
      <c r="J151" s="139">
        <f aca="true" t="shared" si="0" ref="J151:J157">ROUND(I151*H151,2)</f>
        <v>0</v>
      </c>
      <c r="K151" s="140"/>
      <c r="L151" s="31"/>
      <c r="M151" s="141" t="s">
        <v>1</v>
      </c>
      <c r="N151" s="142" t="s">
        <v>38</v>
      </c>
      <c r="P151" s="143">
        <f aca="true" t="shared" si="1" ref="P151:P157">O151*H151</f>
        <v>0</v>
      </c>
      <c r="Q151" s="143">
        <v>4E-05</v>
      </c>
      <c r="R151" s="143">
        <f aca="true" t="shared" si="2" ref="R151:R157">Q151*H151</f>
        <v>0.0004</v>
      </c>
      <c r="S151" s="143">
        <v>0</v>
      </c>
      <c r="T151" s="144">
        <f aca="true" t="shared" si="3" ref="T151:T157">S151*H151</f>
        <v>0</v>
      </c>
      <c r="AR151" s="145" t="s">
        <v>224</v>
      </c>
      <c r="AT151" s="145" t="s">
        <v>137</v>
      </c>
      <c r="AU151" s="145" t="s">
        <v>82</v>
      </c>
      <c r="AY151" s="16" t="s">
        <v>134</v>
      </c>
      <c r="BE151" s="146">
        <f aca="true" t="shared" si="4" ref="BE151:BE157">IF(N151="základní",J151,0)</f>
        <v>0</v>
      </c>
      <c r="BF151" s="146">
        <f aca="true" t="shared" si="5" ref="BF151:BF157">IF(N151="snížená",J151,0)</f>
        <v>0</v>
      </c>
      <c r="BG151" s="146">
        <f aca="true" t="shared" si="6" ref="BG151:BG157">IF(N151="zákl. přenesená",J151,0)</f>
        <v>0</v>
      </c>
      <c r="BH151" s="146">
        <f aca="true" t="shared" si="7" ref="BH151:BH157">IF(N151="sníž. přenesená",J151,0)</f>
        <v>0</v>
      </c>
      <c r="BI151" s="146">
        <f aca="true" t="shared" si="8" ref="BI151:BI157">IF(N151="nulová",J151,0)</f>
        <v>0</v>
      </c>
      <c r="BJ151" s="16" t="s">
        <v>80</v>
      </c>
      <c r="BK151" s="146">
        <f aca="true" t="shared" si="9" ref="BK151:BK157">ROUND(I151*H151,2)</f>
        <v>0</v>
      </c>
      <c r="BL151" s="16" t="s">
        <v>224</v>
      </c>
      <c r="BM151" s="145" t="s">
        <v>727</v>
      </c>
    </row>
    <row r="152" spans="2:65" s="1" customFormat="1" ht="33" customHeight="1">
      <c r="B152" s="132"/>
      <c r="C152" s="133" t="s">
        <v>205</v>
      </c>
      <c r="D152" s="133" t="s">
        <v>137</v>
      </c>
      <c r="E152" s="134" t="s">
        <v>728</v>
      </c>
      <c r="F152" s="135" t="s">
        <v>729</v>
      </c>
      <c r="G152" s="136" t="s">
        <v>140</v>
      </c>
      <c r="H152" s="137">
        <v>1</v>
      </c>
      <c r="I152" s="138"/>
      <c r="J152" s="139">
        <f t="shared" si="0"/>
        <v>0</v>
      </c>
      <c r="K152" s="140"/>
      <c r="L152" s="31"/>
      <c r="M152" s="141" t="s">
        <v>1</v>
      </c>
      <c r="N152" s="142" t="s">
        <v>38</v>
      </c>
      <c r="P152" s="143">
        <f t="shared" si="1"/>
        <v>0</v>
      </c>
      <c r="Q152" s="143">
        <v>0.00155</v>
      </c>
      <c r="R152" s="143">
        <f t="shared" si="2"/>
        <v>0.00155</v>
      </c>
      <c r="S152" s="143">
        <v>0</v>
      </c>
      <c r="T152" s="144">
        <f t="shared" si="3"/>
        <v>0</v>
      </c>
      <c r="AR152" s="145" t="s">
        <v>141</v>
      </c>
      <c r="AT152" s="145" t="s">
        <v>137</v>
      </c>
      <c r="AU152" s="145" t="s">
        <v>82</v>
      </c>
      <c r="AY152" s="16" t="s">
        <v>134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6" t="s">
        <v>80</v>
      </c>
      <c r="BK152" s="146">
        <f t="shared" si="9"/>
        <v>0</v>
      </c>
      <c r="BL152" s="16" t="s">
        <v>141</v>
      </c>
      <c r="BM152" s="145" t="s">
        <v>730</v>
      </c>
    </row>
    <row r="153" spans="2:65" s="1" customFormat="1" ht="37.9" customHeight="1">
      <c r="B153" s="132"/>
      <c r="C153" s="133" t="s">
        <v>216</v>
      </c>
      <c r="D153" s="133" t="s">
        <v>137</v>
      </c>
      <c r="E153" s="134" t="s">
        <v>731</v>
      </c>
      <c r="F153" s="135" t="s">
        <v>732</v>
      </c>
      <c r="G153" s="136" t="s">
        <v>140</v>
      </c>
      <c r="H153" s="137">
        <v>1</v>
      </c>
      <c r="I153" s="138"/>
      <c r="J153" s="139">
        <f t="shared" si="0"/>
        <v>0</v>
      </c>
      <c r="K153" s="140"/>
      <c r="L153" s="31"/>
      <c r="M153" s="141" t="s">
        <v>1</v>
      </c>
      <c r="N153" s="142" t="s">
        <v>38</v>
      </c>
      <c r="P153" s="143">
        <f t="shared" si="1"/>
        <v>0</v>
      </c>
      <c r="Q153" s="143">
        <v>0.00155</v>
      </c>
      <c r="R153" s="143">
        <f t="shared" si="2"/>
        <v>0.00155</v>
      </c>
      <c r="S153" s="143">
        <v>0</v>
      </c>
      <c r="T153" s="144">
        <f t="shared" si="3"/>
        <v>0</v>
      </c>
      <c r="AR153" s="145" t="s">
        <v>224</v>
      </c>
      <c r="AT153" s="145" t="s">
        <v>137</v>
      </c>
      <c r="AU153" s="145" t="s">
        <v>82</v>
      </c>
      <c r="AY153" s="16" t="s">
        <v>134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6" t="s">
        <v>80</v>
      </c>
      <c r="BK153" s="146">
        <f t="shared" si="9"/>
        <v>0</v>
      </c>
      <c r="BL153" s="16" t="s">
        <v>224</v>
      </c>
      <c r="BM153" s="145" t="s">
        <v>733</v>
      </c>
    </row>
    <row r="154" spans="2:65" s="1" customFormat="1" ht="21.75" customHeight="1">
      <c r="B154" s="132"/>
      <c r="C154" s="133" t="s">
        <v>224</v>
      </c>
      <c r="D154" s="133" t="s">
        <v>137</v>
      </c>
      <c r="E154" s="134" t="s">
        <v>734</v>
      </c>
      <c r="F154" s="135" t="s">
        <v>735</v>
      </c>
      <c r="G154" s="136" t="s">
        <v>280</v>
      </c>
      <c r="H154" s="137">
        <v>10</v>
      </c>
      <c r="I154" s="138"/>
      <c r="J154" s="139">
        <f t="shared" si="0"/>
        <v>0</v>
      </c>
      <c r="K154" s="140"/>
      <c r="L154" s="31"/>
      <c r="M154" s="141" t="s">
        <v>1</v>
      </c>
      <c r="N154" s="142" t="s">
        <v>38</v>
      </c>
      <c r="P154" s="143">
        <f t="shared" si="1"/>
        <v>0</v>
      </c>
      <c r="Q154" s="143">
        <v>1E-05</v>
      </c>
      <c r="R154" s="143">
        <f t="shared" si="2"/>
        <v>0.0001</v>
      </c>
      <c r="S154" s="143">
        <v>0</v>
      </c>
      <c r="T154" s="144">
        <f t="shared" si="3"/>
        <v>0</v>
      </c>
      <c r="AR154" s="145" t="s">
        <v>224</v>
      </c>
      <c r="AT154" s="145" t="s">
        <v>137</v>
      </c>
      <c r="AU154" s="145" t="s">
        <v>82</v>
      </c>
      <c r="AY154" s="16" t="s">
        <v>134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6" t="s">
        <v>80</v>
      </c>
      <c r="BK154" s="146">
        <f t="shared" si="9"/>
        <v>0</v>
      </c>
      <c r="BL154" s="16" t="s">
        <v>224</v>
      </c>
      <c r="BM154" s="145" t="s">
        <v>736</v>
      </c>
    </row>
    <row r="155" spans="2:65" s="1" customFormat="1" ht="24.2" customHeight="1">
      <c r="B155" s="132"/>
      <c r="C155" s="133" t="s">
        <v>230</v>
      </c>
      <c r="D155" s="133" t="s">
        <v>137</v>
      </c>
      <c r="E155" s="134" t="s">
        <v>737</v>
      </c>
      <c r="F155" s="135" t="s">
        <v>738</v>
      </c>
      <c r="G155" s="136" t="s">
        <v>280</v>
      </c>
      <c r="H155" s="137">
        <v>10</v>
      </c>
      <c r="I155" s="138"/>
      <c r="J155" s="139">
        <f t="shared" si="0"/>
        <v>0</v>
      </c>
      <c r="K155" s="140"/>
      <c r="L155" s="31"/>
      <c r="M155" s="141" t="s">
        <v>1</v>
      </c>
      <c r="N155" s="142" t="s">
        <v>38</v>
      </c>
      <c r="P155" s="143">
        <f t="shared" si="1"/>
        <v>0</v>
      </c>
      <c r="Q155" s="143">
        <v>2E-05</v>
      </c>
      <c r="R155" s="143">
        <f t="shared" si="2"/>
        <v>0.0002</v>
      </c>
      <c r="S155" s="143">
        <v>0</v>
      </c>
      <c r="T155" s="144">
        <f t="shared" si="3"/>
        <v>0</v>
      </c>
      <c r="AR155" s="145" t="s">
        <v>224</v>
      </c>
      <c r="AT155" s="145" t="s">
        <v>137</v>
      </c>
      <c r="AU155" s="145" t="s">
        <v>82</v>
      </c>
      <c r="AY155" s="16" t="s">
        <v>134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6" t="s">
        <v>80</v>
      </c>
      <c r="BK155" s="146">
        <f t="shared" si="9"/>
        <v>0</v>
      </c>
      <c r="BL155" s="16" t="s">
        <v>224</v>
      </c>
      <c r="BM155" s="145" t="s">
        <v>739</v>
      </c>
    </row>
    <row r="156" spans="2:65" s="1" customFormat="1" ht="24.2" customHeight="1">
      <c r="B156" s="132"/>
      <c r="C156" s="133" t="s">
        <v>236</v>
      </c>
      <c r="D156" s="133" t="s">
        <v>137</v>
      </c>
      <c r="E156" s="134" t="s">
        <v>740</v>
      </c>
      <c r="F156" s="135" t="s">
        <v>741</v>
      </c>
      <c r="G156" s="136" t="s">
        <v>426</v>
      </c>
      <c r="H156" s="179"/>
      <c r="I156" s="138"/>
      <c r="J156" s="139">
        <f t="shared" si="0"/>
        <v>0</v>
      </c>
      <c r="K156" s="140"/>
      <c r="L156" s="31"/>
      <c r="M156" s="141" t="s">
        <v>1</v>
      </c>
      <c r="N156" s="142" t="s">
        <v>38</v>
      </c>
      <c r="P156" s="143">
        <f t="shared" si="1"/>
        <v>0</v>
      </c>
      <c r="Q156" s="143">
        <v>0</v>
      </c>
      <c r="R156" s="143">
        <f t="shared" si="2"/>
        <v>0</v>
      </c>
      <c r="S156" s="143">
        <v>0</v>
      </c>
      <c r="T156" s="144">
        <f t="shared" si="3"/>
        <v>0</v>
      </c>
      <c r="AR156" s="145" t="s">
        <v>224</v>
      </c>
      <c r="AT156" s="145" t="s">
        <v>137</v>
      </c>
      <c r="AU156" s="145" t="s">
        <v>82</v>
      </c>
      <c r="AY156" s="16" t="s">
        <v>134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6" t="s">
        <v>80</v>
      </c>
      <c r="BK156" s="146">
        <f t="shared" si="9"/>
        <v>0</v>
      </c>
      <c r="BL156" s="16" t="s">
        <v>224</v>
      </c>
      <c r="BM156" s="145" t="s">
        <v>742</v>
      </c>
    </row>
    <row r="157" spans="2:65" s="1" customFormat="1" ht="24.2" customHeight="1">
      <c r="B157" s="132"/>
      <c r="C157" s="133" t="s">
        <v>241</v>
      </c>
      <c r="D157" s="133" t="s">
        <v>137</v>
      </c>
      <c r="E157" s="134" t="s">
        <v>743</v>
      </c>
      <c r="F157" s="135" t="s">
        <v>744</v>
      </c>
      <c r="G157" s="136" t="s">
        <v>426</v>
      </c>
      <c r="H157" s="179"/>
      <c r="I157" s="138"/>
      <c r="J157" s="139">
        <f t="shared" si="0"/>
        <v>0</v>
      </c>
      <c r="K157" s="140"/>
      <c r="L157" s="31"/>
      <c r="M157" s="141" t="s">
        <v>1</v>
      </c>
      <c r="N157" s="142" t="s">
        <v>38</v>
      </c>
      <c r="P157" s="143">
        <f t="shared" si="1"/>
        <v>0</v>
      </c>
      <c r="Q157" s="143">
        <v>0</v>
      </c>
      <c r="R157" s="143">
        <f t="shared" si="2"/>
        <v>0</v>
      </c>
      <c r="S157" s="143">
        <v>0</v>
      </c>
      <c r="T157" s="144">
        <f t="shared" si="3"/>
        <v>0</v>
      </c>
      <c r="AR157" s="145" t="s">
        <v>224</v>
      </c>
      <c r="AT157" s="145" t="s">
        <v>137</v>
      </c>
      <c r="AU157" s="145" t="s">
        <v>82</v>
      </c>
      <c r="AY157" s="16" t="s">
        <v>134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6" t="s">
        <v>80</v>
      </c>
      <c r="BK157" s="146">
        <f t="shared" si="9"/>
        <v>0</v>
      </c>
      <c r="BL157" s="16" t="s">
        <v>224</v>
      </c>
      <c r="BM157" s="145" t="s">
        <v>745</v>
      </c>
    </row>
    <row r="158" spans="2:63" s="11" customFormat="1" ht="22.9" customHeight="1">
      <c r="B158" s="120"/>
      <c r="D158" s="121" t="s">
        <v>72</v>
      </c>
      <c r="E158" s="130" t="s">
        <v>746</v>
      </c>
      <c r="F158" s="130" t="s">
        <v>747</v>
      </c>
      <c r="I158" s="123"/>
      <c r="J158" s="131">
        <f>BK158</f>
        <v>0</v>
      </c>
      <c r="L158" s="120"/>
      <c r="M158" s="125"/>
      <c r="P158" s="126">
        <f>SUM(P159:P176)</f>
        <v>0</v>
      </c>
      <c r="R158" s="126">
        <f>SUM(R159:R176)</f>
        <v>0.10529000000000001</v>
      </c>
      <c r="T158" s="127">
        <f>SUM(T159:T176)</f>
        <v>0.05358</v>
      </c>
      <c r="AR158" s="121" t="s">
        <v>82</v>
      </c>
      <c r="AT158" s="128" t="s">
        <v>72</v>
      </c>
      <c r="AU158" s="128" t="s">
        <v>80</v>
      </c>
      <c r="AY158" s="121" t="s">
        <v>134</v>
      </c>
      <c r="BK158" s="129">
        <f>SUM(BK159:BK176)</f>
        <v>0</v>
      </c>
    </row>
    <row r="159" spans="2:65" s="1" customFormat="1" ht="16.5" customHeight="1">
      <c r="B159" s="132"/>
      <c r="C159" s="133" t="s">
        <v>246</v>
      </c>
      <c r="D159" s="133" t="s">
        <v>137</v>
      </c>
      <c r="E159" s="134" t="s">
        <v>748</v>
      </c>
      <c r="F159" s="135" t="s">
        <v>749</v>
      </c>
      <c r="G159" s="136" t="s">
        <v>750</v>
      </c>
      <c r="H159" s="137">
        <v>2</v>
      </c>
      <c r="I159" s="138"/>
      <c r="J159" s="139">
        <f aca="true" t="shared" si="10" ref="J159:J176">ROUND(I159*H159,2)</f>
        <v>0</v>
      </c>
      <c r="K159" s="140"/>
      <c r="L159" s="31"/>
      <c r="M159" s="141" t="s">
        <v>1</v>
      </c>
      <c r="N159" s="142" t="s">
        <v>38</v>
      </c>
      <c r="P159" s="143">
        <f aca="true" t="shared" si="11" ref="P159:P176">O159*H159</f>
        <v>0</v>
      </c>
      <c r="Q159" s="143">
        <v>0</v>
      </c>
      <c r="R159" s="143">
        <f aca="true" t="shared" si="12" ref="R159:R176">Q159*H159</f>
        <v>0</v>
      </c>
      <c r="S159" s="143">
        <v>0.01933</v>
      </c>
      <c r="T159" s="144">
        <f aca="true" t="shared" si="13" ref="T159:T176">S159*H159</f>
        <v>0.03866</v>
      </c>
      <c r="AR159" s="145" t="s">
        <v>224</v>
      </c>
      <c r="AT159" s="145" t="s">
        <v>137</v>
      </c>
      <c r="AU159" s="145" t="s">
        <v>82</v>
      </c>
      <c r="AY159" s="16" t="s">
        <v>134</v>
      </c>
      <c r="BE159" s="146">
        <f aca="true" t="shared" si="14" ref="BE159:BE176">IF(N159="základní",J159,0)</f>
        <v>0</v>
      </c>
      <c r="BF159" s="146">
        <f aca="true" t="shared" si="15" ref="BF159:BF176">IF(N159="snížená",J159,0)</f>
        <v>0</v>
      </c>
      <c r="BG159" s="146">
        <f aca="true" t="shared" si="16" ref="BG159:BG176">IF(N159="zákl. přenesená",J159,0)</f>
        <v>0</v>
      </c>
      <c r="BH159" s="146">
        <f aca="true" t="shared" si="17" ref="BH159:BH176">IF(N159="sníž. přenesená",J159,0)</f>
        <v>0</v>
      </c>
      <c r="BI159" s="146">
        <f aca="true" t="shared" si="18" ref="BI159:BI176">IF(N159="nulová",J159,0)</f>
        <v>0</v>
      </c>
      <c r="BJ159" s="16" t="s">
        <v>80</v>
      </c>
      <c r="BK159" s="146">
        <f aca="true" t="shared" si="19" ref="BK159:BK176">ROUND(I159*H159,2)</f>
        <v>0</v>
      </c>
      <c r="BL159" s="16" t="s">
        <v>224</v>
      </c>
      <c r="BM159" s="145" t="s">
        <v>751</v>
      </c>
    </row>
    <row r="160" spans="2:65" s="1" customFormat="1" ht="24.2" customHeight="1">
      <c r="B160" s="132"/>
      <c r="C160" s="133" t="s">
        <v>7</v>
      </c>
      <c r="D160" s="133" t="s">
        <v>137</v>
      </c>
      <c r="E160" s="134" t="s">
        <v>752</v>
      </c>
      <c r="F160" s="135" t="s">
        <v>753</v>
      </c>
      <c r="G160" s="136" t="s">
        <v>750</v>
      </c>
      <c r="H160" s="137">
        <v>1</v>
      </c>
      <c r="I160" s="138"/>
      <c r="J160" s="139">
        <f t="shared" si="10"/>
        <v>0</v>
      </c>
      <c r="K160" s="140"/>
      <c r="L160" s="31"/>
      <c r="M160" s="141" t="s">
        <v>1</v>
      </c>
      <c r="N160" s="142" t="s">
        <v>38</v>
      </c>
      <c r="P160" s="143">
        <f t="shared" si="11"/>
        <v>0</v>
      </c>
      <c r="Q160" s="143">
        <v>0.03991</v>
      </c>
      <c r="R160" s="143">
        <f t="shared" si="12"/>
        <v>0.03991</v>
      </c>
      <c r="S160" s="143">
        <v>0</v>
      </c>
      <c r="T160" s="144">
        <f t="shared" si="13"/>
        <v>0</v>
      </c>
      <c r="AR160" s="145" t="s">
        <v>224</v>
      </c>
      <c r="AT160" s="145" t="s">
        <v>137</v>
      </c>
      <c r="AU160" s="145" t="s">
        <v>82</v>
      </c>
      <c r="AY160" s="16" t="s">
        <v>134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6" t="s">
        <v>80</v>
      </c>
      <c r="BK160" s="146">
        <f t="shared" si="19"/>
        <v>0</v>
      </c>
      <c r="BL160" s="16" t="s">
        <v>224</v>
      </c>
      <c r="BM160" s="145" t="s">
        <v>754</v>
      </c>
    </row>
    <row r="161" spans="2:65" s="1" customFormat="1" ht="37.9" customHeight="1">
      <c r="B161" s="132"/>
      <c r="C161" s="133" t="s">
        <v>255</v>
      </c>
      <c r="D161" s="133" t="s">
        <v>137</v>
      </c>
      <c r="E161" s="134" t="s">
        <v>755</v>
      </c>
      <c r="F161" s="135" t="s">
        <v>756</v>
      </c>
      <c r="G161" s="136" t="s">
        <v>750</v>
      </c>
      <c r="H161" s="137">
        <v>1</v>
      </c>
      <c r="I161" s="138"/>
      <c r="J161" s="139">
        <f t="shared" si="10"/>
        <v>0</v>
      </c>
      <c r="K161" s="140"/>
      <c r="L161" s="31"/>
      <c r="M161" s="141" t="s">
        <v>1</v>
      </c>
      <c r="N161" s="142" t="s">
        <v>38</v>
      </c>
      <c r="P161" s="143">
        <f t="shared" si="11"/>
        <v>0</v>
      </c>
      <c r="Q161" s="143">
        <v>0.03991</v>
      </c>
      <c r="R161" s="143">
        <f t="shared" si="12"/>
        <v>0.03991</v>
      </c>
      <c r="S161" s="143">
        <v>0</v>
      </c>
      <c r="T161" s="144">
        <f t="shared" si="13"/>
        <v>0</v>
      </c>
      <c r="AR161" s="145" t="s">
        <v>224</v>
      </c>
      <c r="AT161" s="145" t="s">
        <v>137</v>
      </c>
      <c r="AU161" s="145" t="s">
        <v>82</v>
      </c>
      <c r="AY161" s="16" t="s">
        <v>134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6" t="s">
        <v>80</v>
      </c>
      <c r="BK161" s="146">
        <f t="shared" si="19"/>
        <v>0</v>
      </c>
      <c r="BL161" s="16" t="s">
        <v>224</v>
      </c>
      <c r="BM161" s="145" t="s">
        <v>757</v>
      </c>
    </row>
    <row r="162" spans="2:65" s="1" customFormat="1" ht="16.5" customHeight="1">
      <c r="B162" s="132"/>
      <c r="C162" s="133" t="s">
        <v>261</v>
      </c>
      <c r="D162" s="133" t="s">
        <v>137</v>
      </c>
      <c r="E162" s="134" t="s">
        <v>758</v>
      </c>
      <c r="F162" s="135" t="s">
        <v>759</v>
      </c>
      <c r="G162" s="136" t="s">
        <v>750</v>
      </c>
      <c r="H162" s="137">
        <v>2</v>
      </c>
      <c r="I162" s="138"/>
      <c r="J162" s="139">
        <f t="shared" si="10"/>
        <v>0</v>
      </c>
      <c r="K162" s="140"/>
      <c r="L162" s="31"/>
      <c r="M162" s="141" t="s">
        <v>1</v>
      </c>
      <c r="N162" s="142" t="s">
        <v>38</v>
      </c>
      <c r="P162" s="143">
        <f t="shared" si="11"/>
        <v>0</v>
      </c>
      <c r="Q162" s="143">
        <v>0</v>
      </c>
      <c r="R162" s="143">
        <f t="shared" si="12"/>
        <v>0</v>
      </c>
      <c r="S162" s="143">
        <v>0.0066</v>
      </c>
      <c r="T162" s="144">
        <f t="shared" si="13"/>
        <v>0.0132</v>
      </c>
      <c r="AR162" s="145" t="s">
        <v>224</v>
      </c>
      <c r="AT162" s="145" t="s">
        <v>137</v>
      </c>
      <c r="AU162" s="145" t="s">
        <v>82</v>
      </c>
      <c r="AY162" s="16" t="s">
        <v>134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6" t="s">
        <v>80</v>
      </c>
      <c r="BK162" s="146">
        <f t="shared" si="19"/>
        <v>0</v>
      </c>
      <c r="BL162" s="16" t="s">
        <v>224</v>
      </c>
      <c r="BM162" s="145" t="s">
        <v>760</v>
      </c>
    </row>
    <row r="163" spans="2:65" s="1" customFormat="1" ht="16.5" customHeight="1">
      <c r="B163" s="132"/>
      <c r="C163" s="133" t="s">
        <v>267</v>
      </c>
      <c r="D163" s="133" t="s">
        <v>137</v>
      </c>
      <c r="E163" s="134" t="s">
        <v>761</v>
      </c>
      <c r="F163" s="135" t="s">
        <v>762</v>
      </c>
      <c r="G163" s="136" t="s">
        <v>750</v>
      </c>
      <c r="H163" s="137">
        <v>1</v>
      </c>
      <c r="I163" s="138"/>
      <c r="J163" s="139">
        <f t="shared" si="10"/>
        <v>0</v>
      </c>
      <c r="K163" s="140"/>
      <c r="L163" s="31"/>
      <c r="M163" s="141" t="s">
        <v>1</v>
      </c>
      <c r="N163" s="142" t="s">
        <v>38</v>
      </c>
      <c r="P163" s="143">
        <f t="shared" si="11"/>
        <v>0</v>
      </c>
      <c r="Q163" s="143">
        <v>0.00946</v>
      </c>
      <c r="R163" s="143">
        <f t="shared" si="12"/>
        <v>0.00946</v>
      </c>
      <c r="S163" s="143">
        <v>0</v>
      </c>
      <c r="T163" s="144">
        <f t="shared" si="13"/>
        <v>0</v>
      </c>
      <c r="AR163" s="145" t="s">
        <v>224</v>
      </c>
      <c r="AT163" s="145" t="s">
        <v>137</v>
      </c>
      <c r="AU163" s="145" t="s">
        <v>82</v>
      </c>
      <c r="AY163" s="16" t="s">
        <v>134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6" t="s">
        <v>80</v>
      </c>
      <c r="BK163" s="146">
        <f t="shared" si="19"/>
        <v>0</v>
      </c>
      <c r="BL163" s="16" t="s">
        <v>224</v>
      </c>
      <c r="BM163" s="145" t="s">
        <v>763</v>
      </c>
    </row>
    <row r="164" spans="2:65" s="1" customFormat="1" ht="16.5" customHeight="1">
      <c r="B164" s="132"/>
      <c r="C164" s="133" t="s">
        <v>272</v>
      </c>
      <c r="D164" s="133" t="s">
        <v>137</v>
      </c>
      <c r="E164" s="134" t="s">
        <v>764</v>
      </c>
      <c r="F164" s="135" t="s">
        <v>765</v>
      </c>
      <c r="G164" s="136" t="s">
        <v>750</v>
      </c>
      <c r="H164" s="137">
        <v>1</v>
      </c>
      <c r="I164" s="138"/>
      <c r="J164" s="139">
        <f t="shared" si="10"/>
        <v>0</v>
      </c>
      <c r="K164" s="140"/>
      <c r="L164" s="31"/>
      <c r="M164" s="141" t="s">
        <v>1</v>
      </c>
      <c r="N164" s="142" t="s">
        <v>38</v>
      </c>
      <c r="P164" s="143">
        <f t="shared" si="11"/>
        <v>0</v>
      </c>
      <c r="Q164" s="143">
        <v>0.00946</v>
      </c>
      <c r="R164" s="143">
        <f t="shared" si="12"/>
        <v>0.00946</v>
      </c>
      <c r="S164" s="143">
        <v>0</v>
      </c>
      <c r="T164" s="144">
        <f t="shared" si="13"/>
        <v>0</v>
      </c>
      <c r="AR164" s="145" t="s">
        <v>224</v>
      </c>
      <c r="AT164" s="145" t="s">
        <v>137</v>
      </c>
      <c r="AU164" s="145" t="s">
        <v>82</v>
      </c>
      <c r="AY164" s="16" t="s">
        <v>134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6" t="s">
        <v>80</v>
      </c>
      <c r="BK164" s="146">
        <f t="shared" si="19"/>
        <v>0</v>
      </c>
      <c r="BL164" s="16" t="s">
        <v>224</v>
      </c>
      <c r="BM164" s="145" t="s">
        <v>766</v>
      </c>
    </row>
    <row r="165" spans="2:65" s="1" customFormat="1" ht="16.5" customHeight="1">
      <c r="B165" s="132"/>
      <c r="C165" s="133" t="s">
        <v>277</v>
      </c>
      <c r="D165" s="133" t="s">
        <v>137</v>
      </c>
      <c r="E165" s="134" t="s">
        <v>767</v>
      </c>
      <c r="F165" s="135" t="s">
        <v>768</v>
      </c>
      <c r="G165" s="136" t="s">
        <v>140</v>
      </c>
      <c r="H165" s="137">
        <v>2</v>
      </c>
      <c r="I165" s="138"/>
      <c r="J165" s="139">
        <f t="shared" si="10"/>
        <v>0</v>
      </c>
      <c r="K165" s="140"/>
      <c r="L165" s="31"/>
      <c r="M165" s="141" t="s">
        <v>1</v>
      </c>
      <c r="N165" s="142" t="s">
        <v>38</v>
      </c>
      <c r="P165" s="143">
        <f t="shared" si="11"/>
        <v>0</v>
      </c>
      <c r="Q165" s="143">
        <v>0</v>
      </c>
      <c r="R165" s="143">
        <f t="shared" si="12"/>
        <v>0</v>
      </c>
      <c r="S165" s="143">
        <v>0</v>
      </c>
      <c r="T165" s="144">
        <f t="shared" si="13"/>
        <v>0</v>
      </c>
      <c r="AR165" s="145" t="s">
        <v>224</v>
      </c>
      <c r="AT165" s="145" t="s">
        <v>137</v>
      </c>
      <c r="AU165" s="145" t="s">
        <v>82</v>
      </c>
      <c r="AY165" s="16" t="s">
        <v>134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6" t="s">
        <v>80</v>
      </c>
      <c r="BK165" s="146">
        <f t="shared" si="19"/>
        <v>0</v>
      </c>
      <c r="BL165" s="16" t="s">
        <v>224</v>
      </c>
      <c r="BM165" s="145" t="s">
        <v>769</v>
      </c>
    </row>
    <row r="166" spans="2:65" s="1" customFormat="1" ht="16.5" customHeight="1">
      <c r="B166" s="132"/>
      <c r="C166" s="168" t="s">
        <v>283</v>
      </c>
      <c r="D166" s="168" t="s">
        <v>242</v>
      </c>
      <c r="E166" s="169" t="s">
        <v>770</v>
      </c>
      <c r="F166" s="170" t="s">
        <v>771</v>
      </c>
      <c r="G166" s="171" t="s">
        <v>140</v>
      </c>
      <c r="H166" s="172">
        <v>2</v>
      </c>
      <c r="I166" s="173"/>
      <c r="J166" s="174">
        <f t="shared" si="10"/>
        <v>0</v>
      </c>
      <c r="K166" s="175"/>
      <c r="L166" s="176"/>
      <c r="M166" s="177" t="s">
        <v>1</v>
      </c>
      <c r="N166" s="178" t="s">
        <v>38</v>
      </c>
      <c r="P166" s="143">
        <f t="shared" si="11"/>
        <v>0</v>
      </c>
      <c r="Q166" s="143">
        <v>0.0005</v>
      </c>
      <c r="R166" s="143">
        <f t="shared" si="12"/>
        <v>0.001</v>
      </c>
      <c r="S166" s="143">
        <v>0</v>
      </c>
      <c r="T166" s="144">
        <f t="shared" si="13"/>
        <v>0</v>
      </c>
      <c r="AR166" s="145" t="s">
        <v>311</v>
      </c>
      <c r="AT166" s="145" t="s">
        <v>242</v>
      </c>
      <c r="AU166" s="145" t="s">
        <v>82</v>
      </c>
      <c r="AY166" s="16" t="s">
        <v>134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6" t="s">
        <v>80</v>
      </c>
      <c r="BK166" s="146">
        <f t="shared" si="19"/>
        <v>0</v>
      </c>
      <c r="BL166" s="16" t="s">
        <v>224</v>
      </c>
      <c r="BM166" s="145" t="s">
        <v>772</v>
      </c>
    </row>
    <row r="167" spans="2:65" s="1" customFormat="1" ht="16.5" customHeight="1">
      <c r="B167" s="132"/>
      <c r="C167" s="133" t="s">
        <v>288</v>
      </c>
      <c r="D167" s="133" t="s">
        <v>137</v>
      </c>
      <c r="E167" s="134" t="s">
        <v>773</v>
      </c>
      <c r="F167" s="135" t="s">
        <v>774</v>
      </c>
      <c r="G167" s="136" t="s">
        <v>140</v>
      </c>
      <c r="H167" s="137">
        <v>2</v>
      </c>
      <c r="I167" s="138"/>
      <c r="J167" s="139">
        <f t="shared" si="10"/>
        <v>0</v>
      </c>
      <c r="K167" s="140"/>
      <c r="L167" s="31"/>
      <c r="M167" s="141" t="s">
        <v>1</v>
      </c>
      <c r="N167" s="142" t="s">
        <v>38</v>
      </c>
      <c r="P167" s="143">
        <f t="shared" si="11"/>
        <v>0</v>
      </c>
      <c r="Q167" s="143">
        <v>0</v>
      </c>
      <c r="R167" s="143">
        <f t="shared" si="12"/>
        <v>0</v>
      </c>
      <c r="S167" s="143">
        <v>0</v>
      </c>
      <c r="T167" s="144">
        <f t="shared" si="13"/>
        <v>0</v>
      </c>
      <c r="AR167" s="145" t="s">
        <v>224</v>
      </c>
      <c r="AT167" s="145" t="s">
        <v>137</v>
      </c>
      <c r="AU167" s="145" t="s">
        <v>82</v>
      </c>
      <c r="AY167" s="16" t="s">
        <v>134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6" t="s">
        <v>80</v>
      </c>
      <c r="BK167" s="146">
        <f t="shared" si="19"/>
        <v>0</v>
      </c>
      <c r="BL167" s="16" t="s">
        <v>224</v>
      </c>
      <c r="BM167" s="145" t="s">
        <v>775</v>
      </c>
    </row>
    <row r="168" spans="2:65" s="1" customFormat="1" ht="24.2" customHeight="1">
      <c r="B168" s="132"/>
      <c r="C168" s="168" t="s">
        <v>293</v>
      </c>
      <c r="D168" s="168" t="s">
        <v>242</v>
      </c>
      <c r="E168" s="169" t="s">
        <v>776</v>
      </c>
      <c r="F168" s="170" t="s">
        <v>777</v>
      </c>
      <c r="G168" s="171" t="s">
        <v>140</v>
      </c>
      <c r="H168" s="172">
        <v>2</v>
      </c>
      <c r="I168" s="173"/>
      <c r="J168" s="174">
        <f t="shared" si="10"/>
        <v>0</v>
      </c>
      <c r="K168" s="175"/>
      <c r="L168" s="176"/>
      <c r="M168" s="177" t="s">
        <v>1</v>
      </c>
      <c r="N168" s="178" t="s">
        <v>38</v>
      </c>
      <c r="P168" s="143">
        <f t="shared" si="11"/>
        <v>0</v>
      </c>
      <c r="Q168" s="143">
        <v>0.0005</v>
      </c>
      <c r="R168" s="143">
        <f t="shared" si="12"/>
        <v>0.001</v>
      </c>
      <c r="S168" s="143">
        <v>0</v>
      </c>
      <c r="T168" s="144">
        <f t="shared" si="13"/>
        <v>0</v>
      </c>
      <c r="AR168" s="145" t="s">
        <v>311</v>
      </c>
      <c r="AT168" s="145" t="s">
        <v>242</v>
      </c>
      <c r="AU168" s="145" t="s">
        <v>82</v>
      </c>
      <c r="AY168" s="16" t="s">
        <v>134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6" t="s">
        <v>80</v>
      </c>
      <c r="BK168" s="146">
        <f t="shared" si="19"/>
        <v>0</v>
      </c>
      <c r="BL168" s="16" t="s">
        <v>224</v>
      </c>
      <c r="BM168" s="145" t="s">
        <v>778</v>
      </c>
    </row>
    <row r="169" spans="2:65" s="1" customFormat="1" ht="16.5" customHeight="1">
      <c r="B169" s="132"/>
      <c r="C169" s="133" t="s">
        <v>300</v>
      </c>
      <c r="D169" s="133" t="s">
        <v>137</v>
      </c>
      <c r="E169" s="134" t="s">
        <v>779</v>
      </c>
      <c r="F169" s="135" t="s">
        <v>780</v>
      </c>
      <c r="G169" s="136" t="s">
        <v>140</v>
      </c>
      <c r="H169" s="137">
        <v>1</v>
      </c>
      <c r="I169" s="138"/>
      <c r="J169" s="139">
        <f t="shared" si="10"/>
        <v>0</v>
      </c>
      <c r="K169" s="140"/>
      <c r="L169" s="31"/>
      <c r="M169" s="141" t="s">
        <v>1</v>
      </c>
      <c r="N169" s="142" t="s">
        <v>38</v>
      </c>
      <c r="P169" s="143">
        <f t="shared" si="11"/>
        <v>0</v>
      </c>
      <c r="Q169" s="143">
        <v>0</v>
      </c>
      <c r="R169" s="143">
        <f t="shared" si="12"/>
        <v>0</v>
      </c>
      <c r="S169" s="143">
        <v>0</v>
      </c>
      <c r="T169" s="144">
        <f t="shared" si="13"/>
        <v>0</v>
      </c>
      <c r="AR169" s="145" t="s">
        <v>224</v>
      </c>
      <c r="AT169" s="145" t="s">
        <v>137</v>
      </c>
      <c r="AU169" s="145" t="s">
        <v>82</v>
      </c>
      <c r="AY169" s="16" t="s">
        <v>134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6" t="s">
        <v>80</v>
      </c>
      <c r="BK169" s="146">
        <f t="shared" si="19"/>
        <v>0</v>
      </c>
      <c r="BL169" s="16" t="s">
        <v>224</v>
      </c>
      <c r="BM169" s="145" t="s">
        <v>781</v>
      </c>
    </row>
    <row r="170" spans="2:65" s="1" customFormat="1" ht="16.5" customHeight="1">
      <c r="B170" s="132"/>
      <c r="C170" s="168" t="s">
        <v>305</v>
      </c>
      <c r="D170" s="168" t="s">
        <v>242</v>
      </c>
      <c r="E170" s="169" t="s">
        <v>782</v>
      </c>
      <c r="F170" s="170" t="s">
        <v>783</v>
      </c>
      <c r="G170" s="171" t="s">
        <v>140</v>
      </c>
      <c r="H170" s="172">
        <v>1</v>
      </c>
      <c r="I170" s="173"/>
      <c r="J170" s="174">
        <f t="shared" si="10"/>
        <v>0</v>
      </c>
      <c r="K170" s="175"/>
      <c r="L170" s="176"/>
      <c r="M170" s="177" t="s">
        <v>1</v>
      </c>
      <c r="N170" s="178" t="s">
        <v>38</v>
      </c>
      <c r="P170" s="143">
        <f t="shared" si="11"/>
        <v>0</v>
      </c>
      <c r="Q170" s="143">
        <v>0.00012</v>
      </c>
      <c r="R170" s="143">
        <f t="shared" si="12"/>
        <v>0.00012</v>
      </c>
      <c r="S170" s="143">
        <v>0</v>
      </c>
      <c r="T170" s="144">
        <f t="shared" si="13"/>
        <v>0</v>
      </c>
      <c r="AR170" s="145" t="s">
        <v>311</v>
      </c>
      <c r="AT170" s="145" t="s">
        <v>242</v>
      </c>
      <c r="AU170" s="145" t="s">
        <v>82</v>
      </c>
      <c r="AY170" s="16" t="s">
        <v>134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6" t="s">
        <v>80</v>
      </c>
      <c r="BK170" s="146">
        <f t="shared" si="19"/>
        <v>0</v>
      </c>
      <c r="BL170" s="16" t="s">
        <v>224</v>
      </c>
      <c r="BM170" s="145" t="s">
        <v>784</v>
      </c>
    </row>
    <row r="171" spans="2:65" s="1" customFormat="1" ht="24.2" customHeight="1">
      <c r="B171" s="132"/>
      <c r="C171" s="133" t="s">
        <v>311</v>
      </c>
      <c r="D171" s="133" t="s">
        <v>137</v>
      </c>
      <c r="E171" s="134" t="s">
        <v>785</v>
      </c>
      <c r="F171" s="135" t="s">
        <v>786</v>
      </c>
      <c r="G171" s="136" t="s">
        <v>750</v>
      </c>
      <c r="H171" s="137">
        <v>1</v>
      </c>
      <c r="I171" s="138"/>
      <c r="J171" s="139">
        <f t="shared" si="10"/>
        <v>0</v>
      </c>
      <c r="K171" s="140"/>
      <c r="L171" s="31"/>
      <c r="M171" s="141" t="s">
        <v>1</v>
      </c>
      <c r="N171" s="142" t="s">
        <v>38</v>
      </c>
      <c r="P171" s="143">
        <f t="shared" si="11"/>
        <v>0</v>
      </c>
      <c r="Q171" s="143">
        <v>0.00052</v>
      </c>
      <c r="R171" s="143">
        <f t="shared" si="12"/>
        <v>0.00052</v>
      </c>
      <c r="S171" s="143">
        <v>0</v>
      </c>
      <c r="T171" s="144">
        <f t="shared" si="13"/>
        <v>0</v>
      </c>
      <c r="AR171" s="145" t="s">
        <v>224</v>
      </c>
      <c r="AT171" s="145" t="s">
        <v>137</v>
      </c>
      <c r="AU171" s="145" t="s">
        <v>82</v>
      </c>
      <c r="AY171" s="16" t="s">
        <v>134</v>
      </c>
      <c r="BE171" s="146">
        <f t="shared" si="14"/>
        <v>0</v>
      </c>
      <c r="BF171" s="146">
        <f t="shared" si="15"/>
        <v>0</v>
      </c>
      <c r="BG171" s="146">
        <f t="shared" si="16"/>
        <v>0</v>
      </c>
      <c r="BH171" s="146">
        <f t="shared" si="17"/>
        <v>0</v>
      </c>
      <c r="BI171" s="146">
        <f t="shared" si="18"/>
        <v>0</v>
      </c>
      <c r="BJ171" s="16" t="s">
        <v>80</v>
      </c>
      <c r="BK171" s="146">
        <f t="shared" si="19"/>
        <v>0</v>
      </c>
      <c r="BL171" s="16" t="s">
        <v>224</v>
      </c>
      <c r="BM171" s="145" t="s">
        <v>787</v>
      </c>
    </row>
    <row r="172" spans="2:65" s="1" customFormat="1" ht="16.5" customHeight="1">
      <c r="B172" s="132"/>
      <c r="C172" s="133" t="s">
        <v>316</v>
      </c>
      <c r="D172" s="133" t="s">
        <v>137</v>
      </c>
      <c r="E172" s="134" t="s">
        <v>788</v>
      </c>
      <c r="F172" s="135" t="s">
        <v>789</v>
      </c>
      <c r="G172" s="136" t="s">
        <v>750</v>
      </c>
      <c r="H172" s="137">
        <v>2</v>
      </c>
      <c r="I172" s="138"/>
      <c r="J172" s="139">
        <f t="shared" si="10"/>
        <v>0</v>
      </c>
      <c r="K172" s="140"/>
      <c r="L172" s="31"/>
      <c r="M172" s="141" t="s">
        <v>1</v>
      </c>
      <c r="N172" s="142" t="s">
        <v>38</v>
      </c>
      <c r="P172" s="143">
        <f t="shared" si="11"/>
        <v>0</v>
      </c>
      <c r="Q172" s="143">
        <v>0</v>
      </c>
      <c r="R172" s="143">
        <f t="shared" si="12"/>
        <v>0</v>
      </c>
      <c r="S172" s="143">
        <v>0.00086</v>
      </c>
      <c r="T172" s="144">
        <f t="shared" si="13"/>
        <v>0.00172</v>
      </c>
      <c r="AR172" s="145" t="s">
        <v>224</v>
      </c>
      <c r="AT172" s="145" t="s">
        <v>137</v>
      </c>
      <c r="AU172" s="145" t="s">
        <v>82</v>
      </c>
      <c r="AY172" s="16" t="s">
        <v>134</v>
      </c>
      <c r="BE172" s="146">
        <f t="shared" si="14"/>
        <v>0</v>
      </c>
      <c r="BF172" s="146">
        <f t="shared" si="15"/>
        <v>0</v>
      </c>
      <c r="BG172" s="146">
        <f t="shared" si="16"/>
        <v>0</v>
      </c>
      <c r="BH172" s="146">
        <f t="shared" si="17"/>
        <v>0</v>
      </c>
      <c r="BI172" s="146">
        <f t="shared" si="18"/>
        <v>0</v>
      </c>
      <c r="BJ172" s="16" t="s">
        <v>80</v>
      </c>
      <c r="BK172" s="146">
        <f t="shared" si="19"/>
        <v>0</v>
      </c>
      <c r="BL172" s="16" t="s">
        <v>224</v>
      </c>
      <c r="BM172" s="145" t="s">
        <v>790</v>
      </c>
    </row>
    <row r="173" spans="2:65" s="1" customFormat="1" ht="16.5" customHeight="1">
      <c r="B173" s="132"/>
      <c r="C173" s="133" t="s">
        <v>320</v>
      </c>
      <c r="D173" s="133" t="s">
        <v>137</v>
      </c>
      <c r="E173" s="134" t="s">
        <v>791</v>
      </c>
      <c r="F173" s="135" t="s">
        <v>792</v>
      </c>
      <c r="G173" s="136" t="s">
        <v>750</v>
      </c>
      <c r="H173" s="137">
        <v>2</v>
      </c>
      <c r="I173" s="138"/>
      <c r="J173" s="139">
        <f t="shared" si="10"/>
        <v>0</v>
      </c>
      <c r="K173" s="140"/>
      <c r="L173" s="31"/>
      <c r="M173" s="141" t="s">
        <v>1</v>
      </c>
      <c r="N173" s="142" t="s">
        <v>38</v>
      </c>
      <c r="P173" s="143">
        <f t="shared" si="11"/>
        <v>0</v>
      </c>
      <c r="Q173" s="143">
        <v>0.0018</v>
      </c>
      <c r="R173" s="143">
        <f t="shared" si="12"/>
        <v>0.0036</v>
      </c>
      <c r="S173" s="143">
        <v>0</v>
      </c>
      <c r="T173" s="144">
        <f t="shared" si="13"/>
        <v>0</v>
      </c>
      <c r="AR173" s="145" t="s">
        <v>224</v>
      </c>
      <c r="AT173" s="145" t="s">
        <v>137</v>
      </c>
      <c r="AU173" s="145" t="s">
        <v>82</v>
      </c>
      <c r="AY173" s="16" t="s">
        <v>134</v>
      </c>
      <c r="BE173" s="146">
        <f t="shared" si="14"/>
        <v>0</v>
      </c>
      <c r="BF173" s="146">
        <f t="shared" si="15"/>
        <v>0</v>
      </c>
      <c r="BG173" s="146">
        <f t="shared" si="16"/>
        <v>0</v>
      </c>
      <c r="BH173" s="146">
        <f t="shared" si="17"/>
        <v>0</v>
      </c>
      <c r="BI173" s="146">
        <f t="shared" si="18"/>
        <v>0</v>
      </c>
      <c r="BJ173" s="16" t="s">
        <v>80</v>
      </c>
      <c r="BK173" s="146">
        <f t="shared" si="19"/>
        <v>0</v>
      </c>
      <c r="BL173" s="16" t="s">
        <v>224</v>
      </c>
      <c r="BM173" s="145" t="s">
        <v>793</v>
      </c>
    </row>
    <row r="174" spans="2:65" s="1" customFormat="1" ht="16.5" customHeight="1">
      <c r="B174" s="132"/>
      <c r="C174" s="133" t="s">
        <v>325</v>
      </c>
      <c r="D174" s="133" t="s">
        <v>137</v>
      </c>
      <c r="E174" s="134" t="s">
        <v>794</v>
      </c>
      <c r="F174" s="135" t="s">
        <v>795</v>
      </c>
      <c r="G174" s="136" t="s">
        <v>140</v>
      </c>
      <c r="H174" s="137">
        <v>1</v>
      </c>
      <c r="I174" s="138"/>
      <c r="J174" s="139">
        <f t="shared" si="10"/>
        <v>0</v>
      </c>
      <c r="K174" s="140"/>
      <c r="L174" s="31"/>
      <c r="M174" s="141" t="s">
        <v>1</v>
      </c>
      <c r="N174" s="142" t="s">
        <v>38</v>
      </c>
      <c r="P174" s="143">
        <f t="shared" si="11"/>
        <v>0</v>
      </c>
      <c r="Q174" s="143">
        <v>0.00031</v>
      </c>
      <c r="R174" s="143">
        <f t="shared" si="12"/>
        <v>0.00031</v>
      </c>
      <c r="S174" s="143">
        <v>0</v>
      </c>
      <c r="T174" s="144">
        <f t="shared" si="13"/>
        <v>0</v>
      </c>
      <c r="AR174" s="145" t="s">
        <v>224</v>
      </c>
      <c r="AT174" s="145" t="s">
        <v>137</v>
      </c>
      <c r="AU174" s="145" t="s">
        <v>82</v>
      </c>
      <c r="AY174" s="16" t="s">
        <v>134</v>
      </c>
      <c r="BE174" s="146">
        <f t="shared" si="14"/>
        <v>0</v>
      </c>
      <c r="BF174" s="146">
        <f t="shared" si="15"/>
        <v>0</v>
      </c>
      <c r="BG174" s="146">
        <f t="shared" si="16"/>
        <v>0</v>
      </c>
      <c r="BH174" s="146">
        <f t="shared" si="17"/>
        <v>0</v>
      </c>
      <c r="BI174" s="146">
        <f t="shared" si="18"/>
        <v>0</v>
      </c>
      <c r="BJ174" s="16" t="s">
        <v>80</v>
      </c>
      <c r="BK174" s="146">
        <f t="shared" si="19"/>
        <v>0</v>
      </c>
      <c r="BL174" s="16" t="s">
        <v>224</v>
      </c>
      <c r="BM174" s="145" t="s">
        <v>796</v>
      </c>
    </row>
    <row r="175" spans="2:65" s="1" customFormat="1" ht="24.2" customHeight="1">
      <c r="B175" s="132"/>
      <c r="C175" s="133" t="s">
        <v>330</v>
      </c>
      <c r="D175" s="133" t="s">
        <v>137</v>
      </c>
      <c r="E175" s="134" t="s">
        <v>797</v>
      </c>
      <c r="F175" s="135" t="s">
        <v>798</v>
      </c>
      <c r="G175" s="136" t="s">
        <v>426</v>
      </c>
      <c r="H175" s="179"/>
      <c r="I175" s="138"/>
      <c r="J175" s="139">
        <f t="shared" si="10"/>
        <v>0</v>
      </c>
      <c r="K175" s="140"/>
      <c r="L175" s="31"/>
      <c r="M175" s="141" t="s">
        <v>1</v>
      </c>
      <c r="N175" s="142" t="s">
        <v>38</v>
      </c>
      <c r="P175" s="143">
        <f t="shared" si="11"/>
        <v>0</v>
      </c>
      <c r="Q175" s="143">
        <v>0</v>
      </c>
      <c r="R175" s="143">
        <f t="shared" si="12"/>
        <v>0</v>
      </c>
      <c r="S175" s="143">
        <v>0</v>
      </c>
      <c r="T175" s="144">
        <f t="shared" si="13"/>
        <v>0</v>
      </c>
      <c r="AR175" s="145" t="s">
        <v>224</v>
      </c>
      <c r="AT175" s="145" t="s">
        <v>137</v>
      </c>
      <c r="AU175" s="145" t="s">
        <v>82</v>
      </c>
      <c r="AY175" s="16" t="s">
        <v>134</v>
      </c>
      <c r="BE175" s="146">
        <f t="shared" si="14"/>
        <v>0</v>
      </c>
      <c r="BF175" s="146">
        <f t="shared" si="15"/>
        <v>0</v>
      </c>
      <c r="BG175" s="146">
        <f t="shared" si="16"/>
        <v>0</v>
      </c>
      <c r="BH175" s="146">
        <f t="shared" si="17"/>
        <v>0</v>
      </c>
      <c r="BI175" s="146">
        <f t="shared" si="18"/>
        <v>0</v>
      </c>
      <c r="BJ175" s="16" t="s">
        <v>80</v>
      </c>
      <c r="BK175" s="146">
        <f t="shared" si="19"/>
        <v>0</v>
      </c>
      <c r="BL175" s="16" t="s">
        <v>224</v>
      </c>
      <c r="BM175" s="145" t="s">
        <v>799</v>
      </c>
    </row>
    <row r="176" spans="2:65" s="1" customFormat="1" ht="33" customHeight="1">
      <c r="B176" s="132"/>
      <c r="C176" s="133" t="s">
        <v>335</v>
      </c>
      <c r="D176" s="133" t="s">
        <v>137</v>
      </c>
      <c r="E176" s="134" t="s">
        <v>800</v>
      </c>
      <c r="F176" s="135" t="s">
        <v>801</v>
      </c>
      <c r="G176" s="136" t="s">
        <v>426</v>
      </c>
      <c r="H176" s="179"/>
      <c r="I176" s="138"/>
      <c r="J176" s="139">
        <f t="shared" si="10"/>
        <v>0</v>
      </c>
      <c r="K176" s="140"/>
      <c r="L176" s="31"/>
      <c r="M176" s="183" t="s">
        <v>1</v>
      </c>
      <c r="N176" s="184" t="s">
        <v>38</v>
      </c>
      <c r="O176" s="185"/>
      <c r="P176" s="186">
        <f t="shared" si="11"/>
        <v>0</v>
      </c>
      <c r="Q176" s="186">
        <v>0</v>
      </c>
      <c r="R176" s="186">
        <f t="shared" si="12"/>
        <v>0</v>
      </c>
      <c r="S176" s="186">
        <v>0</v>
      </c>
      <c r="T176" s="187">
        <f t="shared" si="13"/>
        <v>0</v>
      </c>
      <c r="AR176" s="145" t="s">
        <v>224</v>
      </c>
      <c r="AT176" s="145" t="s">
        <v>137</v>
      </c>
      <c r="AU176" s="145" t="s">
        <v>82</v>
      </c>
      <c r="AY176" s="16" t="s">
        <v>134</v>
      </c>
      <c r="BE176" s="146">
        <f t="shared" si="14"/>
        <v>0</v>
      </c>
      <c r="BF176" s="146">
        <f t="shared" si="15"/>
        <v>0</v>
      </c>
      <c r="BG176" s="146">
        <f t="shared" si="16"/>
        <v>0</v>
      </c>
      <c r="BH176" s="146">
        <f t="shared" si="17"/>
        <v>0</v>
      </c>
      <c r="BI176" s="146">
        <f t="shared" si="18"/>
        <v>0</v>
      </c>
      <c r="BJ176" s="16" t="s">
        <v>80</v>
      </c>
      <c r="BK176" s="146">
        <f t="shared" si="19"/>
        <v>0</v>
      </c>
      <c r="BL176" s="16" t="s">
        <v>224</v>
      </c>
      <c r="BM176" s="145" t="s">
        <v>802</v>
      </c>
    </row>
    <row r="177" spans="2:12" s="1" customFormat="1" ht="6.95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31"/>
    </row>
  </sheetData>
  <autoFilter ref="C122:K17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95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7" t="str">
        <f>'Rekapitulace stavby'!K6</f>
        <v>Stavební úpravy části 1NP objektu Klubu dříve narozených, Cílkova 796/7, Praha 12</v>
      </c>
      <c r="F7" s="228"/>
      <c r="G7" s="228"/>
      <c r="H7" s="228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188" t="s">
        <v>803</v>
      </c>
      <c r="F9" s="229"/>
      <c r="G9" s="229"/>
      <c r="H9" s="229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12. 4. 2024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ROUND(J117,2)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ROUND((SUM(BE117:BE161)),2)</f>
        <v>0</v>
      </c>
      <c r="I33" s="91">
        <v>0.21</v>
      </c>
      <c r="J33" s="90">
        <f>ROUND(((SUM(BE117:BE161))*I33),2)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ROUND((SUM(BF117:BF161)),2)</f>
        <v>0</v>
      </c>
      <c r="I34" s="91">
        <v>0.12</v>
      </c>
      <c r="J34" s="90">
        <f>ROUND(((SUM(BF117:BF161))*I34),2)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ROUND((SUM(BG117:BG161)),2)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ROUND((SUM(BH117:BH161)),2)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ROUND((SUM(BI117:BI161)),2)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7" t="str">
        <f>E7</f>
        <v>Stavební úpravy části 1NP objektu Klubu dříve narozených, Cílkova 796/7, Praha 12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188" t="str">
        <f>E9</f>
        <v>03 - SO 03 Elektroinstalace slaboproud</v>
      </c>
      <c r="F87" s="229"/>
      <c r="G87" s="229"/>
      <c r="H87" s="22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12. 4. 2024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101</v>
      </c>
      <c r="J96" s="65">
        <f>J117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804</v>
      </c>
      <c r="E97" s="105"/>
      <c r="F97" s="105"/>
      <c r="G97" s="105"/>
      <c r="H97" s="105"/>
      <c r="I97" s="105"/>
      <c r="J97" s="106">
        <f>J118</f>
        <v>0</v>
      </c>
      <c r="L97" s="103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119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26.25" customHeight="1">
      <c r="B107" s="31"/>
      <c r="E107" s="227" t="str">
        <f>E7</f>
        <v>Stavební úpravy části 1NP objektu Klubu dříve narozených, Cílkova 796/7, Praha 12</v>
      </c>
      <c r="F107" s="228"/>
      <c r="G107" s="228"/>
      <c r="H107" s="228"/>
      <c r="L107" s="31"/>
    </row>
    <row r="108" spans="2:12" s="1" customFormat="1" ht="12" customHeight="1">
      <c r="B108" s="31"/>
      <c r="C108" s="26" t="s">
        <v>96</v>
      </c>
      <c r="L108" s="31"/>
    </row>
    <row r="109" spans="2:12" s="1" customFormat="1" ht="16.5" customHeight="1">
      <c r="B109" s="31"/>
      <c r="E109" s="188" t="str">
        <f>E9</f>
        <v>03 - SO 03 Elektroinstalace slaboproud</v>
      </c>
      <c r="F109" s="229"/>
      <c r="G109" s="229"/>
      <c r="H109" s="229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 xml:space="preserve"> </v>
      </c>
      <c r="I111" s="26" t="s">
        <v>22</v>
      </c>
      <c r="J111" s="51" t="str">
        <f>IF(J12="","",J12)</f>
        <v>12. 4. 2024</v>
      </c>
      <c r="L111" s="31"/>
    </row>
    <row r="112" spans="2:12" s="1" customFormat="1" ht="6.95" customHeight="1">
      <c r="B112" s="31"/>
      <c r="L112" s="31"/>
    </row>
    <row r="113" spans="2:12" s="1" customFormat="1" ht="15.2" customHeight="1">
      <c r="B113" s="31"/>
      <c r="C113" s="26" t="s">
        <v>24</v>
      </c>
      <c r="F113" s="24" t="str">
        <f>E15</f>
        <v xml:space="preserve"> </v>
      </c>
      <c r="I113" s="26" t="s">
        <v>29</v>
      </c>
      <c r="J113" s="29" t="str">
        <f>E21</f>
        <v xml:space="preserve"> </v>
      </c>
      <c r="L113" s="31"/>
    </row>
    <row r="114" spans="2:12" s="1" customFormat="1" ht="15.2" customHeight="1">
      <c r="B114" s="31"/>
      <c r="C114" s="26" t="s">
        <v>27</v>
      </c>
      <c r="F114" s="24" t="str">
        <f>IF(E18="","",E18)</f>
        <v>Vyplň údaj</v>
      </c>
      <c r="I114" s="26" t="s">
        <v>31</v>
      </c>
      <c r="J114" s="29" t="str">
        <f>E24</f>
        <v xml:space="preserve"> </v>
      </c>
      <c r="L114" s="31"/>
    </row>
    <row r="115" spans="2:12" s="1" customFormat="1" ht="10.35" customHeight="1">
      <c r="B115" s="31"/>
      <c r="L115" s="31"/>
    </row>
    <row r="116" spans="2:20" s="10" customFormat="1" ht="29.25" customHeight="1">
      <c r="B116" s="111"/>
      <c r="C116" s="112" t="s">
        <v>120</v>
      </c>
      <c r="D116" s="113" t="s">
        <v>58</v>
      </c>
      <c r="E116" s="113" t="s">
        <v>54</v>
      </c>
      <c r="F116" s="113" t="s">
        <v>55</v>
      </c>
      <c r="G116" s="113" t="s">
        <v>121</v>
      </c>
      <c r="H116" s="113" t="s">
        <v>122</v>
      </c>
      <c r="I116" s="113" t="s">
        <v>123</v>
      </c>
      <c r="J116" s="114" t="s">
        <v>100</v>
      </c>
      <c r="K116" s="115" t="s">
        <v>124</v>
      </c>
      <c r="L116" s="111"/>
      <c r="M116" s="58" t="s">
        <v>1</v>
      </c>
      <c r="N116" s="59" t="s">
        <v>37</v>
      </c>
      <c r="O116" s="59" t="s">
        <v>125</v>
      </c>
      <c r="P116" s="59" t="s">
        <v>126</v>
      </c>
      <c r="Q116" s="59" t="s">
        <v>127</v>
      </c>
      <c r="R116" s="59" t="s">
        <v>128</v>
      </c>
      <c r="S116" s="59" t="s">
        <v>129</v>
      </c>
      <c r="T116" s="60" t="s">
        <v>130</v>
      </c>
    </row>
    <row r="117" spans="2:63" s="1" customFormat="1" ht="22.9" customHeight="1">
      <c r="B117" s="31"/>
      <c r="C117" s="63" t="s">
        <v>131</v>
      </c>
      <c r="J117" s="116">
        <f>BK117</f>
        <v>0</v>
      </c>
      <c r="L117" s="31"/>
      <c r="M117" s="61"/>
      <c r="N117" s="52"/>
      <c r="O117" s="52"/>
      <c r="P117" s="117">
        <f>P118</f>
        <v>0</v>
      </c>
      <c r="Q117" s="52"/>
      <c r="R117" s="117">
        <f>R118</f>
        <v>0</v>
      </c>
      <c r="S117" s="52"/>
      <c r="T117" s="118">
        <f>T118</f>
        <v>0</v>
      </c>
      <c r="AT117" s="16" t="s">
        <v>72</v>
      </c>
      <c r="AU117" s="16" t="s">
        <v>102</v>
      </c>
      <c r="BK117" s="119">
        <f>BK118</f>
        <v>0</v>
      </c>
    </row>
    <row r="118" spans="2:63" s="11" customFormat="1" ht="25.9" customHeight="1">
      <c r="B118" s="120"/>
      <c r="D118" s="121" t="s">
        <v>72</v>
      </c>
      <c r="E118" s="122" t="s">
        <v>805</v>
      </c>
      <c r="F118" s="122" t="s">
        <v>806</v>
      </c>
      <c r="I118" s="123"/>
      <c r="J118" s="124">
        <f>BK118</f>
        <v>0</v>
      </c>
      <c r="L118" s="120"/>
      <c r="M118" s="125"/>
      <c r="P118" s="126">
        <f>SUM(P119:P161)</f>
        <v>0</v>
      </c>
      <c r="R118" s="126">
        <f>SUM(R119:R161)</f>
        <v>0</v>
      </c>
      <c r="T118" s="127">
        <f>SUM(T119:T161)</f>
        <v>0</v>
      </c>
      <c r="AR118" s="121" t="s">
        <v>80</v>
      </c>
      <c r="AT118" s="128" t="s">
        <v>72</v>
      </c>
      <c r="AU118" s="128" t="s">
        <v>73</v>
      </c>
      <c r="AY118" s="121" t="s">
        <v>134</v>
      </c>
      <c r="BK118" s="129">
        <f>SUM(BK119:BK161)</f>
        <v>0</v>
      </c>
    </row>
    <row r="119" spans="2:65" s="1" customFormat="1" ht="16.5" customHeight="1">
      <c r="B119" s="132"/>
      <c r="C119" s="133" t="s">
        <v>80</v>
      </c>
      <c r="D119" s="133" t="s">
        <v>137</v>
      </c>
      <c r="E119" s="134" t="s">
        <v>807</v>
      </c>
      <c r="F119" s="135" t="s">
        <v>808</v>
      </c>
      <c r="G119" s="136" t="s">
        <v>809</v>
      </c>
      <c r="H119" s="137">
        <v>1</v>
      </c>
      <c r="I119" s="138"/>
      <c r="J119" s="139">
        <f aca="true" t="shared" si="0" ref="J119:J161">ROUND(I119*H119,2)</f>
        <v>0</v>
      </c>
      <c r="K119" s="140"/>
      <c r="L119" s="31"/>
      <c r="M119" s="141" t="s">
        <v>1</v>
      </c>
      <c r="N119" s="142" t="s">
        <v>38</v>
      </c>
      <c r="P119" s="143">
        <f aca="true" t="shared" si="1" ref="P119:P161">O119*H119</f>
        <v>0</v>
      </c>
      <c r="Q119" s="143">
        <v>0</v>
      </c>
      <c r="R119" s="143">
        <f aca="true" t="shared" si="2" ref="R119:R161">Q119*H119</f>
        <v>0</v>
      </c>
      <c r="S119" s="143">
        <v>0</v>
      </c>
      <c r="T119" s="144">
        <f aca="true" t="shared" si="3" ref="T119:T161">S119*H119</f>
        <v>0</v>
      </c>
      <c r="AR119" s="145" t="s">
        <v>141</v>
      </c>
      <c r="AT119" s="145" t="s">
        <v>137</v>
      </c>
      <c r="AU119" s="145" t="s">
        <v>80</v>
      </c>
      <c r="AY119" s="16" t="s">
        <v>134</v>
      </c>
      <c r="BE119" s="146">
        <f aca="true" t="shared" si="4" ref="BE119:BE161">IF(N119="základní",J119,0)</f>
        <v>0</v>
      </c>
      <c r="BF119" s="146">
        <f aca="true" t="shared" si="5" ref="BF119:BF161">IF(N119="snížená",J119,0)</f>
        <v>0</v>
      </c>
      <c r="BG119" s="146">
        <f aca="true" t="shared" si="6" ref="BG119:BG161">IF(N119="zákl. přenesená",J119,0)</f>
        <v>0</v>
      </c>
      <c r="BH119" s="146">
        <f aca="true" t="shared" si="7" ref="BH119:BH161">IF(N119="sníž. přenesená",J119,0)</f>
        <v>0</v>
      </c>
      <c r="BI119" s="146">
        <f aca="true" t="shared" si="8" ref="BI119:BI161">IF(N119="nulová",J119,0)</f>
        <v>0</v>
      </c>
      <c r="BJ119" s="16" t="s">
        <v>80</v>
      </c>
      <c r="BK119" s="146">
        <f aca="true" t="shared" si="9" ref="BK119:BK161">ROUND(I119*H119,2)</f>
        <v>0</v>
      </c>
      <c r="BL119" s="16" t="s">
        <v>141</v>
      </c>
      <c r="BM119" s="145" t="s">
        <v>82</v>
      </c>
    </row>
    <row r="120" spans="2:65" s="1" customFormat="1" ht="76.35" customHeight="1">
      <c r="B120" s="132"/>
      <c r="C120" s="168" t="s">
        <v>82</v>
      </c>
      <c r="D120" s="168" t="s">
        <v>242</v>
      </c>
      <c r="E120" s="169" t="s">
        <v>810</v>
      </c>
      <c r="F120" s="170" t="s">
        <v>811</v>
      </c>
      <c r="G120" s="171" t="s">
        <v>809</v>
      </c>
      <c r="H120" s="172">
        <v>1</v>
      </c>
      <c r="I120" s="173"/>
      <c r="J120" s="174">
        <f t="shared" si="0"/>
        <v>0</v>
      </c>
      <c r="K120" s="175"/>
      <c r="L120" s="176"/>
      <c r="M120" s="177" t="s">
        <v>1</v>
      </c>
      <c r="N120" s="178" t="s">
        <v>38</v>
      </c>
      <c r="P120" s="143">
        <f t="shared" si="1"/>
        <v>0</v>
      </c>
      <c r="Q120" s="143">
        <v>0</v>
      </c>
      <c r="R120" s="143">
        <f t="shared" si="2"/>
        <v>0</v>
      </c>
      <c r="S120" s="143">
        <v>0</v>
      </c>
      <c r="T120" s="144">
        <f t="shared" si="3"/>
        <v>0</v>
      </c>
      <c r="AR120" s="145" t="s">
        <v>176</v>
      </c>
      <c r="AT120" s="145" t="s">
        <v>242</v>
      </c>
      <c r="AU120" s="145" t="s">
        <v>80</v>
      </c>
      <c r="AY120" s="16" t="s">
        <v>134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6" t="s">
        <v>80</v>
      </c>
      <c r="BK120" s="146">
        <f t="shared" si="9"/>
        <v>0</v>
      </c>
      <c r="BL120" s="16" t="s">
        <v>141</v>
      </c>
      <c r="BM120" s="145" t="s">
        <v>141</v>
      </c>
    </row>
    <row r="121" spans="2:65" s="1" customFormat="1" ht="16.5" customHeight="1">
      <c r="B121" s="132"/>
      <c r="C121" s="168" t="s">
        <v>135</v>
      </c>
      <c r="D121" s="168" t="s">
        <v>242</v>
      </c>
      <c r="E121" s="169" t="s">
        <v>812</v>
      </c>
      <c r="F121" s="170" t="s">
        <v>813</v>
      </c>
      <c r="G121" s="171" t="s">
        <v>809</v>
      </c>
      <c r="H121" s="172">
        <v>1</v>
      </c>
      <c r="I121" s="173"/>
      <c r="J121" s="174">
        <f t="shared" si="0"/>
        <v>0</v>
      </c>
      <c r="K121" s="175"/>
      <c r="L121" s="176"/>
      <c r="M121" s="177" t="s">
        <v>1</v>
      </c>
      <c r="N121" s="178" t="s">
        <v>38</v>
      </c>
      <c r="P121" s="143">
        <f t="shared" si="1"/>
        <v>0</v>
      </c>
      <c r="Q121" s="143">
        <v>0</v>
      </c>
      <c r="R121" s="143">
        <f t="shared" si="2"/>
        <v>0</v>
      </c>
      <c r="S121" s="143">
        <v>0</v>
      </c>
      <c r="T121" s="144">
        <f t="shared" si="3"/>
        <v>0</v>
      </c>
      <c r="AR121" s="145" t="s">
        <v>176</v>
      </c>
      <c r="AT121" s="145" t="s">
        <v>242</v>
      </c>
      <c r="AU121" s="145" t="s">
        <v>80</v>
      </c>
      <c r="AY121" s="16" t="s">
        <v>134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6" t="s">
        <v>80</v>
      </c>
      <c r="BK121" s="146">
        <f t="shared" si="9"/>
        <v>0</v>
      </c>
      <c r="BL121" s="16" t="s">
        <v>141</v>
      </c>
      <c r="BM121" s="145" t="s">
        <v>165</v>
      </c>
    </row>
    <row r="122" spans="2:65" s="1" customFormat="1" ht="37.9" customHeight="1">
      <c r="B122" s="132"/>
      <c r="C122" s="168" t="s">
        <v>141</v>
      </c>
      <c r="D122" s="168" t="s">
        <v>242</v>
      </c>
      <c r="E122" s="169" t="s">
        <v>814</v>
      </c>
      <c r="F122" s="170" t="s">
        <v>815</v>
      </c>
      <c r="G122" s="171" t="s">
        <v>809</v>
      </c>
      <c r="H122" s="172">
        <v>1</v>
      </c>
      <c r="I122" s="173"/>
      <c r="J122" s="174">
        <f t="shared" si="0"/>
        <v>0</v>
      </c>
      <c r="K122" s="175"/>
      <c r="L122" s="176"/>
      <c r="M122" s="177" t="s">
        <v>1</v>
      </c>
      <c r="N122" s="178" t="s">
        <v>38</v>
      </c>
      <c r="P122" s="143">
        <f t="shared" si="1"/>
        <v>0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AR122" s="145" t="s">
        <v>176</v>
      </c>
      <c r="AT122" s="145" t="s">
        <v>242</v>
      </c>
      <c r="AU122" s="145" t="s">
        <v>80</v>
      </c>
      <c r="AY122" s="16" t="s">
        <v>134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6" t="s">
        <v>80</v>
      </c>
      <c r="BK122" s="146">
        <f t="shared" si="9"/>
        <v>0</v>
      </c>
      <c r="BL122" s="16" t="s">
        <v>141</v>
      </c>
      <c r="BM122" s="145" t="s">
        <v>176</v>
      </c>
    </row>
    <row r="123" spans="2:65" s="1" customFormat="1" ht="16.5" customHeight="1">
      <c r="B123" s="132"/>
      <c r="C123" s="133" t="s">
        <v>160</v>
      </c>
      <c r="D123" s="133" t="s">
        <v>137</v>
      </c>
      <c r="E123" s="134" t="s">
        <v>816</v>
      </c>
      <c r="F123" s="135" t="s">
        <v>817</v>
      </c>
      <c r="G123" s="136" t="s">
        <v>809</v>
      </c>
      <c r="H123" s="137">
        <v>1</v>
      </c>
      <c r="I123" s="138"/>
      <c r="J123" s="139">
        <f t="shared" si="0"/>
        <v>0</v>
      </c>
      <c r="K123" s="140"/>
      <c r="L123" s="31"/>
      <c r="M123" s="141" t="s">
        <v>1</v>
      </c>
      <c r="N123" s="142" t="s">
        <v>38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AR123" s="145" t="s">
        <v>141</v>
      </c>
      <c r="AT123" s="145" t="s">
        <v>137</v>
      </c>
      <c r="AU123" s="145" t="s">
        <v>80</v>
      </c>
      <c r="AY123" s="16" t="s">
        <v>134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6" t="s">
        <v>80</v>
      </c>
      <c r="BK123" s="146">
        <f t="shared" si="9"/>
        <v>0</v>
      </c>
      <c r="BL123" s="16" t="s">
        <v>141</v>
      </c>
      <c r="BM123" s="145" t="s">
        <v>189</v>
      </c>
    </row>
    <row r="124" spans="2:65" s="1" customFormat="1" ht="24.2" customHeight="1">
      <c r="B124" s="132"/>
      <c r="C124" s="168" t="s">
        <v>165</v>
      </c>
      <c r="D124" s="168" t="s">
        <v>242</v>
      </c>
      <c r="E124" s="169" t="s">
        <v>818</v>
      </c>
      <c r="F124" s="170" t="s">
        <v>819</v>
      </c>
      <c r="G124" s="171" t="s">
        <v>809</v>
      </c>
      <c r="H124" s="172">
        <v>1</v>
      </c>
      <c r="I124" s="173"/>
      <c r="J124" s="174">
        <f t="shared" si="0"/>
        <v>0</v>
      </c>
      <c r="K124" s="175"/>
      <c r="L124" s="176"/>
      <c r="M124" s="177" t="s">
        <v>1</v>
      </c>
      <c r="N124" s="178" t="s">
        <v>38</v>
      </c>
      <c r="P124" s="143">
        <f t="shared" si="1"/>
        <v>0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AR124" s="145" t="s">
        <v>176</v>
      </c>
      <c r="AT124" s="145" t="s">
        <v>242</v>
      </c>
      <c r="AU124" s="145" t="s">
        <v>80</v>
      </c>
      <c r="AY124" s="16" t="s">
        <v>134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6" t="s">
        <v>80</v>
      </c>
      <c r="BK124" s="146">
        <f t="shared" si="9"/>
        <v>0</v>
      </c>
      <c r="BL124" s="16" t="s">
        <v>141</v>
      </c>
      <c r="BM124" s="145" t="s">
        <v>8</v>
      </c>
    </row>
    <row r="125" spans="2:65" s="1" customFormat="1" ht="16.5" customHeight="1">
      <c r="B125" s="132"/>
      <c r="C125" s="133" t="s">
        <v>171</v>
      </c>
      <c r="D125" s="133" t="s">
        <v>137</v>
      </c>
      <c r="E125" s="134" t="s">
        <v>820</v>
      </c>
      <c r="F125" s="135" t="s">
        <v>821</v>
      </c>
      <c r="G125" s="136" t="s">
        <v>809</v>
      </c>
      <c r="H125" s="137">
        <v>3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38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141</v>
      </c>
      <c r="AT125" s="145" t="s">
        <v>137</v>
      </c>
      <c r="AU125" s="145" t="s">
        <v>80</v>
      </c>
      <c r="AY125" s="16" t="s">
        <v>134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80</v>
      </c>
      <c r="BK125" s="146">
        <f t="shared" si="9"/>
        <v>0</v>
      </c>
      <c r="BL125" s="16" t="s">
        <v>141</v>
      </c>
      <c r="BM125" s="145" t="s">
        <v>205</v>
      </c>
    </row>
    <row r="126" spans="2:65" s="1" customFormat="1" ht="24.2" customHeight="1">
      <c r="B126" s="132"/>
      <c r="C126" s="168" t="s">
        <v>176</v>
      </c>
      <c r="D126" s="168" t="s">
        <v>242</v>
      </c>
      <c r="E126" s="169" t="s">
        <v>822</v>
      </c>
      <c r="F126" s="170" t="s">
        <v>823</v>
      </c>
      <c r="G126" s="171" t="s">
        <v>809</v>
      </c>
      <c r="H126" s="172">
        <v>3</v>
      </c>
      <c r="I126" s="173"/>
      <c r="J126" s="174">
        <f t="shared" si="0"/>
        <v>0</v>
      </c>
      <c r="K126" s="175"/>
      <c r="L126" s="176"/>
      <c r="M126" s="177" t="s">
        <v>1</v>
      </c>
      <c r="N126" s="178" t="s">
        <v>38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176</v>
      </c>
      <c r="AT126" s="145" t="s">
        <v>242</v>
      </c>
      <c r="AU126" s="145" t="s">
        <v>80</v>
      </c>
      <c r="AY126" s="16" t="s">
        <v>134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80</v>
      </c>
      <c r="BK126" s="146">
        <f t="shared" si="9"/>
        <v>0</v>
      </c>
      <c r="BL126" s="16" t="s">
        <v>141</v>
      </c>
      <c r="BM126" s="145" t="s">
        <v>224</v>
      </c>
    </row>
    <row r="127" spans="2:65" s="1" customFormat="1" ht="21.75" customHeight="1">
      <c r="B127" s="132"/>
      <c r="C127" s="133" t="s">
        <v>183</v>
      </c>
      <c r="D127" s="133" t="s">
        <v>137</v>
      </c>
      <c r="E127" s="134" t="s">
        <v>824</v>
      </c>
      <c r="F127" s="135" t="s">
        <v>825</v>
      </c>
      <c r="G127" s="136" t="s">
        <v>809</v>
      </c>
      <c r="H127" s="137">
        <v>3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38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141</v>
      </c>
      <c r="AT127" s="145" t="s">
        <v>137</v>
      </c>
      <c r="AU127" s="145" t="s">
        <v>80</v>
      </c>
      <c r="AY127" s="16" t="s">
        <v>134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80</v>
      </c>
      <c r="BK127" s="146">
        <f t="shared" si="9"/>
        <v>0</v>
      </c>
      <c r="BL127" s="16" t="s">
        <v>141</v>
      </c>
      <c r="BM127" s="145" t="s">
        <v>236</v>
      </c>
    </row>
    <row r="128" spans="2:65" s="1" customFormat="1" ht="24.2" customHeight="1">
      <c r="B128" s="132"/>
      <c r="C128" s="168" t="s">
        <v>189</v>
      </c>
      <c r="D128" s="168" t="s">
        <v>242</v>
      </c>
      <c r="E128" s="169" t="s">
        <v>826</v>
      </c>
      <c r="F128" s="170" t="s">
        <v>827</v>
      </c>
      <c r="G128" s="171" t="s">
        <v>809</v>
      </c>
      <c r="H128" s="172">
        <v>3</v>
      </c>
      <c r="I128" s="173"/>
      <c r="J128" s="174">
        <f t="shared" si="0"/>
        <v>0</v>
      </c>
      <c r="K128" s="175"/>
      <c r="L128" s="176"/>
      <c r="M128" s="177" t="s">
        <v>1</v>
      </c>
      <c r="N128" s="178" t="s">
        <v>38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176</v>
      </c>
      <c r="AT128" s="145" t="s">
        <v>242</v>
      </c>
      <c r="AU128" s="145" t="s">
        <v>80</v>
      </c>
      <c r="AY128" s="16" t="s">
        <v>134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80</v>
      </c>
      <c r="BK128" s="146">
        <f t="shared" si="9"/>
        <v>0</v>
      </c>
      <c r="BL128" s="16" t="s">
        <v>141</v>
      </c>
      <c r="BM128" s="145" t="s">
        <v>246</v>
      </c>
    </row>
    <row r="129" spans="2:65" s="1" customFormat="1" ht="24.2" customHeight="1">
      <c r="B129" s="132"/>
      <c r="C129" s="168" t="s">
        <v>193</v>
      </c>
      <c r="D129" s="168" t="s">
        <v>242</v>
      </c>
      <c r="E129" s="169" t="s">
        <v>828</v>
      </c>
      <c r="F129" s="170" t="s">
        <v>829</v>
      </c>
      <c r="G129" s="171" t="s">
        <v>809</v>
      </c>
      <c r="H129" s="172">
        <v>48</v>
      </c>
      <c r="I129" s="173"/>
      <c r="J129" s="174">
        <f t="shared" si="0"/>
        <v>0</v>
      </c>
      <c r="K129" s="175"/>
      <c r="L129" s="176"/>
      <c r="M129" s="177" t="s">
        <v>1</v>
      </c>
      <c r="N129" s="178" t="s">
        <v>38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176</v>
      </c>
      <c r="AT129" s="145" t="s">
        <v>242</v>
      </c>
      <c r="AU129" s="145" t="s">
        <v>80</v>
      </c>
      <c r="AY129" s="16" t="s">
        <v>134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80</v>
      </c>
      <c r="BK129" s="146">
        <f t="shared" si="9"/>
        <v>0</v>
      </c>
      <c r="BL129" s="16" t="s">
        <v>141</v>
      </c>
      <c r="BM129" s="145" t="s">
        <v>255</v>
      </c>
    </row>
    <row r="130" spans="2:65" s="1" customFormat="1" ht="21.75" customHeight="1">
      <c r="B130" s="132"/>
      <c r="C130" s="168" t="s">
        <v>8</v>
      </c>
      <c r="D130" s="168" t="s">
        <v>242</v>
      </c>
      <c r="E130" s="169" t="s">
        <v>830</v>
      </c>
      <c r="F130" s="170" t="s">
        <v>831</v>
      </c>
      <c r="G130" s="171" t="s">
        <v>809</v>
      </c>
      <c r="H130" s="172">
        <v>48</v>
      </c>
      <c r="I130" s="173"/>
      <c r="J130" s="174">
        <f t="shared" si="0"/>
        <v>0</v>
      </c>
      <c r="K130" s="175"/>
      <c r="L130" s="176"/>
      <c r="M130" s="177" t="s">
        <v>1</v>
      </c>
      <c r="N130" s="178" t="s">
        <v>38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176</v>
      </c>
      <c r="AT130" s="145" t="s">
        <v>242</v>
      </c>
      <c r="AU130" s="145" t="s">
        <v>80</v>
      </c>
      <c r="AY130" s="16" t="s">
        <v>134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80</v>
      </c>
      <c r="BK130" s="146">
        <f t="shared" si="9"/>
        <v>0</v>
      </c>
      <c r="BL130" s="16" t="s">
        <v>141</v>
      </c>
      <c r="BM130" s="145" t="s">
        <v>267</v>
      </c>
    </row>
    <row r="131" spans="2:65" s="1" customFormat="1" ht="16.5" customHeight="1">
      <c r="B131" s="132"/>
      <c r="C131" s="133" t="s">
        <v>201</v>
      </c>
      <c r="D131" s="133" t="s">
        <v>137</v>
      </c>
      <c r="E131" s="134" t="s">
        <v>832</v>
      </c>
      <c r="F131" s="135" t="s">
        <v>833</v>
      </c>
      <c r="G131" s="136" t="s">
        <v>809</v>
      </c>
      <c r="H131" s="137">
        <v>27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38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141</v>
      </c>
      <c r="AT131" s="145" t="s">
        <v>137</v>
      </c>
      <c r="AU131" s="145" t="s">
        <v>80</v>
      </c>
      <c r="AY131" s="16" t="s">
        <v>134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80</v>
      </c>
      <c r="BK131" s="146">
        <f t="shared" si="9"/>
        <v>0</v>
      </c>
      <c r="BL131" s="16" t="s">
        <v>141</v>
      </c>
      <c r="BM131" s="145" t="s">
        <v>277</v>
      </c>
    </row>
    <row r="132" spans="2:65" s="1" customFormat="1" ht="24.2" customHeight="1">
      <c r="B132" s="132"/>
      <c r="C132" s="168" t="s">
        <v>205</v>
      </c>
      <c r="D132" s="168" t="s">
        <v>242</v>
      </c>
      <c r="E132" s="169" t="s">
        <v>834</v>
      </c>
      <c r="F132" s="170" t="s">
        <v>835</v>
      </c>
      <c r="G132" s="171" t="s">
        <v>809</v>
      </c>
      <c r="H132" s="172">
        <v>22</v>
      </c>
      <c r="I132" s="173"/>
      <c r="J132" s="174">
        <f t="shared" si="0"/>
        <v>0</v>
      </c>
      <c r="K132" s="175"/>
      <c r="L132" s="176"/>
      <c r="M132" s="177" t="s">
        <v>1</v>
      </c>
      <c r="N132" s="178" t="s">
        <v>38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AR132" s="145" t="s">
        <v>176</v>
      </c>
      <c r="AT132" s="145" t="s">
        <v>242</v>
      </c>
      <c r="AU132" s="145" t="s">
        <v>80</v>
      </c>
      <c r="AY132" s="16" t="s">
        <v>134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80</v>
      </c>
      <c r="BK132" s="146">
        <f t="shared" si="9"/>
        <v>0</v>
      </c>
      <c r="BL132" s="16" t="s">
        <v>141</v>
      </c>
      <c r="BM132" s="145" t="s">
        <v>288</v>
      </c>
    </row>
    <row r="133" spans="2:65" s="1" customFormat="1" ht="24.2" customHeight="1">
      <c r="B133" s="132"/>
      <c r="C133" s="168" t="s">
        <v>216</v>
      </c>
      <c r="D133" s="168" t="s">
        <v>242</v>
      </c>
      <c r="E133" s="169" t="s">
        <v>836</v>
      </c>
      <c r="F133" s="170" t="s">
        <v>837</v>
      </c>
      <c r="G133" s="171" t="s">
        <v>809</v>
      </c>
      <c r="H133" s="172">
        <v>1</v>
      </c>
      <c r="I133" s="173"/>
      <c r="J133" s="174">
        <f t="shared" si="0"/>
        <v>0</v>
      </c>
      <c r="K133" s="175"/>
      <c r="L133" s="176"/>
      <c r="M133" s="177" t="s">
        <v>1</v>
      </c>
      <c r="N133" s="178" t="s">
        <v>38</v>
      </c>
      <c r="P133" s="143">
        <f t="shared" si="1"/>
        <v>0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AR133" s="145" t="s">
        <v>176</v>
      </c>
      <c r="AT133" s="145" t="s">
        <v>242</v>
      </c>
      <c r="AU133" s="145" t="s">
        <v>80</v>
      </c>
      <c r="AY133" s="16" t="s">
        <v>134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6" t="s">
        <v>80</v>
      </c>
      <c r="BK133" s="146">
        <f t="shared" si="9"/>
        <v>0</v>
      </c>
      <c r="BL133" s="16" t="s">
        <v>141</v>
      </c>
      <c r="BM133" s="145" t="s">
        <v>300</v>
      </c>
    </row>
    <row r="134" spans="2:65" s="1" customFormat="1" ht="24.2" customHeight="1">
      <c r="B134" s="132"/>
      <c r="C134" s="168" t="s">
        <v>224</v>
      </c>
      <c r="D134" s="168" t="s">
        <v>242</v>
      </c>
      <c r="E134" s="169" t="s">
        <v>838</v>
      </c>
      <c r="F134" s="170" t="s">
        <v>839</v>
      </c>
      <c r="G134" s="171" t="s">
        <v>809</v>
      </c>
      <c r="H134" s="172">
        <v>4</v>
      </c>
      <c r="I134" s="173"/>
      <c r="J134" s="174">
        <f t="shared" si="0"/>
        <v>0</v>
      </c>
      <c r="K134" s="175"/>
      <c r="L134" s="176"/>
      <c r="M134" s="177" t="s">
        <v>1</v>
      </c>
      <c r="N134" s="178" t="s">
        <v>38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AR134" s="145" t="s">
        <v>176</v>
      </c>
      <c r="AT134" s="145" t="s">
        <v>242</v>
      </c>
      <c r="AU134" s="145" t="s">
        <v>80</v>
      </c>
      <c r="AY134" s="16" t="s">
        <v>134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6" t="s">
        <v>80</v>
      </c>
      <c r="BK134" s="146">
        <f t="shared" si="9"/>
        <v>0</v>
      </c>
      <c r="BL134" s="16" t="s">
        <v>141</v>
      </c>
      <c r="BM134" s="145" t="s">
        <v>311</v>
      </c>
    </row>
    <row r="135" spans="2:65" s="1" customFormat="1" ht="16.5" customHeight="1">
      <c r="B135" s="132"/>
      <c r="C135" s="133" t="s">
        <v>230</v>
      </c>
      <c r="D135" s="133" t="s">
        <v>137</v>
      </c>
      <c r="E135" s="134" t="s">
        <v>840</v>
      </c>
      <c r="F135" s="135" t="s">
        <v>841</v>
      </c>
      <c r="G135" s="136" t="s">
        <v>809</v>
      </c>
      <c r="H135" s="137">
        <v>53</v>
      </c>
      <c r="I135" s="138"/>
      <c r="J135" s="139">
        <f t="shared" si="0"/>
        <v>0</v>
      </c>
      <c r="K135" s="140"/>
      <c r="L135" s="31"/>
      <c r="M135" s="141" t="s">
        <v>1</v>
      </c>
      <c r="N135" s="142" t="s">
        <v>38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AR135" s="145" t="s">
        <v>141</v>
      </c>
      <c r="AT135" s="145" t="s">
        <v>137</v>
      </c>
      <c r="AU135" s="145" t="s">
        <v>80</v>
      </c>
      <c r="AY135" s="16" t="s">
        <v>134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6" t="s">
        <v>80</v>
      </c>
      <c r="BK135" s="146">
        <f t="shared" si="9"/>
        <v>0</v>
      </c>
      <c r="BL135" s="16" t="s">
        <v>141</v>
      </c>
      <c r="BM135" s="145" t="s">
        <v>320</v>
      </c>
    </row>
    <row r="136" spans="2:65" s="1" customFormat="1" ht="16.5" customHeight="1">
      <c r="B136" s="132"/>
      <c r="C136" s="168" t="s">
        <v>236</v>
      </c>
      <c r="D136" s="168" t="s">
        <v>242</v>
      </c>
      <c r="E136" s="169" t="s">
        <v>842</v>
      </c>
      <c r="F136" s="170" t="s">
        <v>843</v>
      </c>
      <c r="G136" s="171" t="s">
        <v>809</v>
      </c>
      <c r="H136" s="172">
        <v>53</v>
      </c>
      <c r="I136" s="173"/>
      <c r="J136" s="174">
        <f t="shared" si="0"/>
        <v>0</v>
      </c>
      <c r="K136" s="175"/>
      <c r="L136" s="176"/>
      <c r="M136" s="177" t="s">
        <v>1</v>
      </c>
      <c r="N136" s="178" t="s">
        <v>38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176</v>
      </c>
      <c r="AT136" s="145" t="s">
        <v>242</v>
      </c>
      <c r="AU136" s="145" t="s">
        <v>80</v>
      </c>
      <c r="AY136" s="16" t="s">
        <v>134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6" t="s">
        <v>80</v>
      </c>
      <c r="BK136" s="146">
        <f t="shared" si="9"/>
        <v>0</v>
      </c>
      <c r="BL136" s="16" t="s">
        <v>141</v>
      </c>
      <c r="BM136" s="145" t="s">
        <v>330</v>
      </c>
    </row>
    <row r="137" spans="2:65" s="1" customFormat="1" ht="16.5" customHeight="1">
      <c r="B137" s="132"/>
      <c r="C137" s="133" t="s">
        <v>241</v>
      </c>
      <c r="D137" s="133" t="s">
        <v>137</v>
      </c>
      <c r="E137" s="134" t="s">
        <v>844</v>
      </c>
      <c r="F137" s="135" t="s">
        <v>845</v>
      </c>
      <c r="G137" s="136" t="s">
        <v>809</v>
      </c>
      <c r="H137" s="137">
        <v>2</v>
      </c>
      <c r="I137" s="138"/>
      <c r="J137" s="139">
        <f t="shared" si="0"/>
        <v>0</v>
      </c>
      <c r="K137" s="140"/>
      <c r="L137" s="31"/>
      <c r="M137" s="141" t="s">
        <v>1</v>
      </c>
      <c r="N137" s="142" t="s">
        <v>38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AR137" s="145" t="s">
        <v>141</v>
      </c>
      <c r="AT137" s="145" t="s">
        <v>137</v>
      </c>
      <c r="AU137" s="145" t="s">
        <v>80</v>
      </c>
      <c r="AY137" s="16" t="s">
        <v>134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6" t="s">
        <v>80</v>
      </c>
      <c r="BK137" s="146">
        <f t="shared" si="9"/>
        <v>0</v>
      </c>
      <c r="BL137" s="16" t="s">
        <v>141</v>
      </c>
      <c r="BM137" s="145" t="s">
        <v>340</v>
      </c>
    </row>
    <row r="138" spans="2:65" s="1" customFormat="1" ht="16.5" customHeight="1">
      <c r="B138" s="132"/>
      <c r="C138" s="168" t="s">
        <v>246</v>
      </c>
      <c r="D138" s="168" t="s">
        <v>242</v>
      </c>
      <c r="E138" s="169" t="s">
        <v>846</v>
      </c>
      <c r="F138" s="170" t="s">
        <v>847</v>
      </c>
      <c r="G138" s="171" t="s">
        <v>809</v>
      </c>
      <c r="H138" s="172">
        <v>2</v>
      </c>
      <c r="I138" s="173"/>
      <c r="J138" s="174">
        <f t="shared" si="0"/>
        <v>0</v>
      </c>
      <c r="K138" s="175"/>
      <c r="L138" s="176"/>
      <c r="M138" s="177" t="s">
        <v>1</v>
      </c>
      <c r="N138" s="178" t="s">
        <v>38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176</v>
      </c>
      <c r="AT138" s="145" t="s">
        <v>242</v>
      </c>
      <c r="AU138" s="145" t="s">
        <v>80</v>
      </c>
      <c r="AY138" s="16" t="s">
        <v>134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6" t="s">
        <v>80</v>
      </c>
      <c r="BK138" s="146">
        <f t="shared" si="9"/>
        <v>0</v>
      </c>
      <c r="BL138" s="16" t="s">
        <v>141</v>
      </c>
      <c r="BM138" s="145" t="s">
        <v>351</v>
      </c>
    </row>
    <row r="139" spans="2:65" s="1" customFormat="1" ht="16.5" customHeight="1">
      <c r="B139" s="132"/>
      <c r="C139" s="133" t="s">
        <v>7</v>
      </c>
      <c r="D139" s="133" t="s">
        <v>137</v>
      </c>
      <c r="E139" s="134" t="s">
        <v>848</v>
      </c>
      <c r="F139" s="135" t="s">
        <v>849</v>
      </c>
      <c r="G139" s="136" t="s">
        <v>809</v>
      </c>
      <c r="H139" s="137">
        <v>1</v>
      </c>
      <c r="I139" s="138"/>
      <c r="J139" s="139">
        <f t="shared" si="0"/>
        <v>0</v>
      </c>
      <c r="K139" s="140"/>
      <c r="L139" s="31"/>
      <c r="M139" s="141" t="s">
        <v>1</v>
      </c>
      <c r="N139" s="142" t="s">
        <v>38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141</v>
      </c>
      <c r="AT139" s="145" t="s">
        <v>137</v>
      </c>
      <c r="AU139" s="145" t="s">
        <v>80</v>
      </c>
      <c r="AY139" s="16" t="s">
        <v>134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6" t="s">
        <v>80</v>
      </c>
      <c r="BK139" s="146">
        <f t="shared" si="9"/>
        <v>0</v>
      </c>
      <c r="BL139" s="16" t="s">
        <v>141</v>
      </c>
      <c r="BM139" s="145" t="s">
        <v>364</v>
      </c>
    </row>
    <row r="140" spans="2:65" s="1" customFormat="1" ht="49.15" customHeight="1">
      <c r="B140" s="132"/>
      <c r="C140" s="168" t="s">
        <v>255</v>
      </c>
      <c r="D140" s="168" t="s">
        <v>242</v>
      </c>
      <c r="E140" s="169" t="s">
        <v>850</v>
      </c>
      <c r="F140" s="170" t="s">
        <v>851</v>
      </c>
      <c r="G140" s="171" t="s">
        <v>809</v>
      </c>
      <c r="H140" s="172">
        <v>1</v>
      </c>
      <c r="I140" s="173"/>
      <c r="J140" s="174">
        <f t="shared" si="0"/>
        <v>0</v>
      </c>
      <c r="K140" s="175"/>
      <c r="L140" s="176"/>
      <c r="M140" s="177" t="s">
        <v>1</v>
      </c>
      <c r="N140" s="178" t="s">
        <v>38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AR140" s="145" t="s">
        <v>176</v>
      </c>
      <c r="AT140" s="145" t="s">
        <v>242</v>
      </c>
      <c r="AU140" s="145" t="s">
        <v>80</v>
      </c>
      <c r="AY140" s="16" t="s">
        <v>134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6" t="s">
        <v>80</v>
      </c>
      <c r="BK140" s="146">
        <f t="shared" si="9"/>
        <v>0</v>
      </c>
      <c r="BL140" s="16" t="s">
        <v>141</v>
      </c>
      <c r="BM140" s="145" t="s">
        <v>374</v>
      </c>
    </row>
    <row r="141" spans="2:65" s="1" customFormat="1" ht="16.5" customHeight="1">
      <c r="B141" s="132"/>
      <c r="C141" s="133" t="s">
        <v>261</v>
      </c>
      <c r="D141" s="133" t="s">
        <v>137</v>
      </c>
      <c r="E141" s="134" t="s">
        <v>852</v>
      </c>
      <c r="F141" s="135" t="s">
        <v>853</v>
      </c>
      <c r="G141" s="136" t="s">
        <v>809</v>
      </c>
      <c r="H141" s="137">
        <v>1</v>
      </c>
      <c r="I141" s="138"/>
      <c r="J141" s="139">
        <f t="shared" si="0"/>
        <v>0</v>
      </c>
      <c r="K141" s="140"/>
      <c r="L141" s="31"/>
      <c r="M141" s="141" t="s">
        <v>1</v>
      </c>
      <c r="N141" s="142" t="s">
        <v>38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AR141" s="145" t="s">
        <v>141</v>
      </c>
      <c r="AT141" s="145" t="s">
        <v>137</v>
      </c>
      <c r="AU141" s="145" t="s">
        <v>80</v>
      </c>
      <c r="AY141" s="16" t="s">
        <v>134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6" t="s">
        <v>80</v>
      </c>
      <c r="BK141" s="146">
        <f t="shared" si="9"/>
        <v>0</v>
      </c>
      <c r="BL141" s="16" t="s">
        <v>141</v>
      </c>
      <c r="BM141" s="145" t="s">
        <v>854</v>
      </c>
    </row>
    <row r="142" spans="2:65" s="1" customFormat="1" ht="16.5" customHeight="1">
      <c r="B142" s="132"/>
      <c r="C142" s="168" t="s">
        <v>267</v>
      </c>
      <c r="D142" s="168" t="s">
        <v>242</v>
      </c>
      <c r="E142" s="169" t="s">
        <v>855</v>
      </c>
      <c r="F142" s="170" t="s">
        <v>856</v>
      </c>
      <c r="G142" s="171" t="s">
        <v>1</v>
      </c>
      <c r="H142" s="172">
        <v>1</v>
      </c>
      <c r="I142" s="173"/>
      <c r="J142" s="174">
        <f t="shared" si="0"/>
        <v>0</v>
      </c>
      <c r="K142" s="175"/>
      <c r="L142" s="176"/>
      <c r="M142" s="177" t="s">
        <v>1</v>
      </c>
      <c r="N142" s="178" t="s">
        <v>38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AR142" s="145" t="s">
        <v>176</v>
      </c>
      <c r="AT142" s="145" t="s">
        <v>242</v>
      </c>
      <c r="AU142" s="145" t="s">
        <v>80</v>
      </c>
      <c r="AY142" s="16" t="s">
        <v>134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6" t="s">
        <v>80</v>
      </c>
      <c r="BK142" s="146">
        <f t="shared" si="9"/>
        <v>0</v>
      </c>
      <c r="BL142" s="16" t="s">
        <v>141</v>
      </c>
      <c r="BM142" s="145" t="s">
        <v>857</v>
      </c>
    </row>
    <row r="143" spans="2:65" s="1" customFormat="1" ht="16.5" customHeight="1">
      <c r="B143" s="132"/>
      <c r="C143" s="133" t="s">
        <v>272</v>
      </c>
      <c r="D143" s="133" t="s">
        <v>137</v>
      </c>
      <c r="E143" s="134" t="s">
        <v>858</v>
      </c>
      <c r="F143" s="135" t="s">
        <v>859</v>
      </c>
      <c r="G143" s="136" t="s">
        <v>280</v>
      </c>
      <c r="H143" s="137">
        <v>800</v>
      </c>
      <c r="I143" s="138"/>
      <c r="J143" s="139">
        <f t="shared" si="0"/>
        <v>0</v>
      </c>
      <c r="K143" s="140"/>
      <c r="L143" s="31"/>
      <c r="M143" s="141" t="s">
        <v>1</v>
      </c>
      <c r="N143" s="142" t="s">
        <v>38</v>
      </c>
      <c r="P143" s="143">
        <f t="shared" si="1"/>
        <v>0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AR143" s="145" t="s">
        <v>141</v>
      </c>
      <c r="AT143" s="145" t="s">
        <v>137</v>
      </c>
      <c r="AU143" s="145" t="s">
        <v>80</v>
      </c>
      <c r="AY143" s="16" t="s">
        <v>134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6" t="s">
        <v>80</v>
      </c>
      <c r="BK143" s="146">
        <f t="shared" si="9"/>
        <v>0</v>
      </c>
      <c r="BL143" s="16" t="s">
        <v>141</v>
      </c>
      <c r="BM143" s="145" t="s">
        <v>383</v>
      </c>
    </row>
    <row r="144" spans="2:65" s="1" customFormat="1" ht="24.2" customHeight="1">
      <c r="B144" s="132"/>
      <c r="C144" s="168" t="s">
        <v>277</v>
      </c>
      <c r="D144" s="168" t="s">
        <v>242</v>
      </c>
      <c r="E144" s="169" t="s">
        <v>860</v>
      </c>
      <c r="F144" s="170" t="s">
        <v>861</v>
      </c>
      <c r="G144" s="171" t="s">
        <v>280</v>
      </c>
      <c r="H144" s="172">
        <v>800</v>
      </c>
      <c r="I144" s="173"/>
      <c r="J144" s="174">
        <f t="shared" si="0"/>
        <v>0</v>
      </c>
      <c r="K144" s="175"/>
      <c r="L144" s="176"/>
      <c r="M144" s="177" t="s">
        <v>1</v>
      </c>
      <c r="N144" s="178" t="s">
        <v>38</v>
      </c>
      <c r="P144" s="143">
        <f t="shared" si="1"/>
        <v>0</v>
      </c>
      <c r="Q144" s="143">
        <v>0</v>
      </c>
      <c r="R144" s="143">
        <f t="shared" si="2"/>
        <v>0</v>
      </c>
      <c r="S144" s="143">
        <v>0</v>
      </c>
      <c r="T144" s="144">
        <f t="shared" si="3"/>
        <v>0</v>
      </c>
      <c r="AR144" s="145" t="s">
        <v>176</v>
      </c>
      <c r="AT144" s="145" t="s">
        <v>242</v>
      </c>
      <c r="AU144" s="145" t="s">
        <v>80</v>
      </c>
      <c r="AY144" s="16" t="s">
        <v>134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6" t="s">
        <v>80</v>
      </c>
      <c r="BK144" s="146">
        <f t="shared" si="9"/>
        <v>0</v>
      </c>
      <c r="BL144" s="16" t="s">
        <v>141</v>
      </c>
      <c r="BM144" s="145" t="s">
        <v>393</v>
      </c>
    </row>
    <row r="145" spans="2:65" s="1" customFormat="1" ht="24.2" customHeight="1">
      <c r="B145" s="132"/>
      <c r="C145" s="133" t="s">
        <v>283</v>
      </c>
      <c r="D145" s="133" t="s">
        <v>137</v>
      </c>
      <c r="E145" s="134" t="s">
        <v>862</v>
      </c>
      <c r="F145" s="135" t="s">
        <v>863</v>
      </c>
      <c r="G145" s="136" t="s">
        <v>280</v>
      </c>
      <c r="H145" s="137">
        <v>360</v>
      </c>
      <c r="I145" s="138"/>
      <c r="J145" s="139">
        <f t="shared" si="0"/>
        <v>0</v>
      </c>
      <c r="K145" s="140"/>
      <c r="L145" s="31"/>
      <c r="M145" s="141" t="s">
        <v>1</v>
      </c>
      <c r="N145" s="142" t="s">
        <v>38</v>
      </c>
      <c r="P145" s="143">
        <f t="shared" si="1"/>
        <v>0</v>
      </c>
      <c r="Q145" s="143">
        <v>0</v>
      </c>
      <c r="R145" s="143">
        <f t="shared" si="2"/>
        <v>0</v>
      </c>
      <c r="S145" s="143">
        <v>0</v>
      </c>
      <c r="T145" s="144">
        <f t="shared" si="3"/>
        <v>0</v>
      </c>
      <c r="AR145" s="145" t="s">
        <v>141</v>
      </c>
      <c r="AT145" s="145" t="s">
        <v>137</v>
      </c>
      <c r="AU145" s="145" t="s">
        <v>80</v>
      </c>
      <c r="AY145" s="16" t="s">
        <v>134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6" t="s">
        <v>80</v>
      </c>
      <c r="BK145" s="146">
        <f t="shared" si="9"/>
        <v>0</v>
      </c>
      <c r="BL145" s="16" t="s">
        <v>141</v>
      </c>
      <c r="BM145" s="145" t="s">
        <v>403</v>
      </c>
    </row>
    <row r="146" spans="2:65" s="1" customFormat="1" ht="24.2" customHeight="1">
      <c r="B146" s="132"/>
      <c r="C146" s="168" t="s">
        <v>288</v>
      </c>
      <c r="D146" s="168" t="s">
        <v>242</v>
      </c>
      <c r="E146" s="169" t="s">
        <v>864</v>
      </c>
      <c r="F146" s="170" t="s">
        <v>865</v>
      </c>
      <c r="G146" s="171" t="s">
        <v>280</v>
      </c>
      <c r="H146" s="172">
        <v>280</v>
      </c>
      <c r="I146" s="173"/>
      <c r="J146" s="174">
        <f t="shared" si="0"/>
        <v>0</v>
      </c>
      <c r="K146" s="175"/>
      <c r="L146" s="176"/>
      <c r="M146" s="177" t="s">
        <v>1</v>
      </c>
      <c r="N146" s="178" t="s">
        <v>38</v>
      </c>
      <c r="P146" s="143">
        <f t="shared" si="1"/>
        <v>0</v>
      </c>
      <c r="Q146" s="143">
        <v>0</v>
      </c>
      <c r="R146" s="143">
        <f t="shared" si="2"/>
        <v>0</v>
      </c>
      <c r="S146" s="143">
        <v>0</v>
      </c>
      <c r="T146" s="144">
        <f t="shared" si="3"/>
        <v>0</v>
      </c>
      <c r="AR146" s="145" t="s">
        <v>176</v>
      </c>
      <c r="AT146" s="145" t="s">
        <v>242</v>
      </c>
      <c r="AU146" s="145" t="s">
        <v>80</v>
      </c>
      <c r="AY146" s="16" t="s">
        <v>134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6" t="s">
        <v>80</v>
      </c>
      <c r="BK146" s="146">
        <f t="shared" si="9"/>
        <v>0</v>
      </c>
      <c r="BL146" s="16" t="s">
        <v>141</v>
      </c>
      <c r="BM146" s="145" t="s">
        <v>413</v>
      </c>
    </row>
    <row r="147" spans="2:65" s="1" customFormat="1" ht="24.2" customHeight="1">
      <c r="B147" s="132"/>
      <c r="C147" s="168" t="s">
        <v>293</v>
      </c>
      <c r="D147" s="168" t="s">
        <v>242</v>
      </c>
      <c r="E147" s="169" t="s">
        <v>866</v>
      </c>
      <c r="F147" s="170" t="s">
        <v>867</v>
      </c>
      <c r="G147" s="171" t="s">
        <v>280</v>
      </c>
      <c r="H147" s="172">
        <v>40</v>
      </c>
      <c r="I147" s="173"/>
      <c r="J147" s="174">
        <f t="shared" si="0"/>
        <v>0</v>
      </c>
      <c r="K147" s="175"/>
      <c r="L147" s="176"/>
      <c r="M147" s="177" t="s">
        <v>1</v>
      </c>
      <c r="N147" s="178" t="s">
        <v>38</v>
      </c>
      <c r="P147" s="143">
        <f t="shared" si="1"/>
        <v>0</v>
      </c>
      <c r="Q147" s="143">
        <v>0</v>
      </c>
      <c r="R147" s="143">
        <f t="shared" si="2"/>
        <v>0</v>
      </c>
      <c r="S147" s="143">
        <v>0</v>
      </c>
      <c r="T147" s="144">
        <f t="shared" si="3"/>
        <v>0</v>
      </c>
      <c r="AR147" s="145" t="s">
        <v>176</v>
      </c>
      <c r="AT147" s="145" t="s">
        <v>242</v>
      </c>
      <c r="AU147" s="145" t="s">
        <v>80</v>
      </c>
      <c r="AY147" s="16" t="s">
        <v>134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6" t="s">
        <v>80</v>
      </c>
      <c r="BK147" s="146">
        <f t="shared" si="9"/>
        <v>0</v>
      </c>
      <c r="BL147" s="16" t="s">
        <v>141</v>
      </c>
      <c r="BM147" s="145" t="s">
        <v>423</v>
      </c>
    </row>
    <row r="148" spans="2:65" s="1" customFormat="1" ht="24.2" customHeight="1">
      <c r="B148" s="132"/>
      <c r="C148" s="168" t="s">
        <v>300</v>
      </c>
      <c r="D148" s="168" t="s">
        <v>242</v>
      </c>
      <c r="E148" s="169" t="s">
        <v>868</v>
      </c>
      <c r="F148" s="170" t="s">
        <v>869</v>
      </c>
      <c r="G148" s="171" t="s">
        <v>280</v>
      </c>
      <c r="H148" s="172">
        <v>40</v>
      </c>
      <c r="I148" s="173"/>
      <c r="J148" s="174">
        <f t="shared" si="0"/>
        <v>0</v>
      </c>
      <c r="K148" s="175"/>
      <c r="L148" s="176"/>
      <c r="M148" s="177" t="s">
        <v>1</v>
      </c>
      <c r="N148" s="178" t="s">
        <v>38</v>
      </c>
      <c r="P148" s="143">
        <f t="shared" si="1"/>
        <v>0</v>
      </c>
      <c r="Q148" s="143">
        <v>0</v>
      </c>
      <c r="R148" s="143">
        <f t="shared" si="2"/>
        <v>0</v>
      </c>
      <c r="S148" s="143">
        <v>0</v>
      </c>
      <c r="T148" s="144">
        <f t="shared" si="3"/>
        <v>0</v>
      </c>
      <c r="AR148" s="145" t="s">
        <v>176</v>
      </c>
      <c r="AT148" s="145" t="s">
        <v>242</v>
      </c>
      <c r="AU148" s="145" t="s">
        <v>80</v>
      </c>
      <c r="AY148" s="16" t="s">
        <v>134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6" t="s">
        <v>80</v>
      </c>
      <c r="BK148" s="146">
        <f t="shared" si="9"/>
        <v>0</v>
      </c>
      <c r="BL148" s="16" t="s">
        <v>141</v>
      </c>
      <c r="BM148" s="145" t="s">
        <v>434</v>
      </c>
    </row>
    <row r="149" spans="2:65" s="1" customFormat="1" ht="16.5" customHeight="1">
      <c r="B149" s="132"/>
      <c r="C149" s="133" t="s">
        <v>305</v>
      </c>
      <c r="D149" s="133" t="s">
        <v>137</v>
      </c>
      <c r="E149" s="134" t="s">
        <v>870</v>
      </c>
      <c r="F149" s="135" t="s">
        <v>871</v>
      </c>
      <c r="G149" s="136" t="s">
        <v>280</v>
      </c>
      <c r="H149" s="137">
        <v>360</v>
      </c>
      <c r="I149" s="138"/>
      <c r="J149" s="139">
        <f t="shared" si="0"/>
        <v>0</v>
      </c>
      <c r="K149" s="140"/>
      <c r="L149" s="31"/>
      <c r="M149" s="141" t="s">
        <v>1</v>
      </c>
      <c r="N149" s="142" t="s">
        <v>38</v>
      </c>
      <c r="P149" s="143">
        <f t="shared" si="1"/>
        <v>0</v>
      </c>
      <c r="Q149" s="143">
        <v>0</v>
      </c>
      <c r="R149" s="143">
        <f t="shared" si="2"/>
        <v>0</v>
      </c>
      <c r="S149" s="143">
        <v>0</v>
      </c>
      <c r="T149" s="144">
        <f t="shared" si="3"/>
        <v>0</v>
      </c>
      <c r="AR149" s="145" t="s">
        <v>141</v>
      </c>
      <c r="AT149" s="145" t="s">
        <v>137</v>
      </c>
      <c r="AU149" s="145" t="s">
        <v>80</v>
      </c>
      <c r="AY149" s="16" t="s">
        <v>134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6" t="s">
        <v>80</v>
      </c>
      <c r="BK149" s="146">
        <f t="shared" si="9"/>
        <v>0</v>
      </c>
      <c r="BL149" s="16" t="s">
        <v>141</v>
      </c>
      <c r="BM149" s="145" t="s">
        <v>447</v>
      </c>
    </row>
    <row r="150" spans="2:65" s="1" customFormat="1" ht="16.5" customHeight="1">
      <c r="B150" s="132"/>
      <c r="C150" s="168" t="s">
        <v>311</v>
      </c>
      <c r="D150" s="168" t="s">
        <v>242</v>
      </c>
      <c r="E150" s="169" t="s">
        <v>872</v>
      </c>
      <c r="F150" s="170" t="s">
        <v>873</v>
      </c>
      <c r="G150" s="171" t="s">
        <v>280</v>
      </c>
      <c r="H150" s="172">
        <v>360</v>
      </c>
      <c r="I150" s="173"/>
      <c r="J150" s="174">
        <f t="shared" si="0"/>
        <v>0</v>
      </c>
      <c r="K150" s="175"/>
      <c r="L150" s="176"/>
      <c r="M150" s="177" t="s">
        <v>1</v>
      </c>
      <c r="N150" s="178" t="s">
        <v>38</v>
      </c>
      <c r="P150" s="143">
        <f t="shared" si="1"/>
        <v>0</v>
      </c>
      <c r="Q150" s="143">
        <v>0</v>
      </c>
      <c r="R150" s="143">
        <f t="shared" si="2"/>
        <v>0</v>
      </c>
      <c r="S150" s="143">
        <v>0</v>
      </c>
      <c r="T150" s="144">
        <f t="shared" si="3"/>
        <v>0</v>
      </c>
      <c r="AR150" s="145" t="s">
        <v>176</v>
      </c>
      <c r="AT150" s="145" t="s">
        <v>242</v>
      </c>
      <c r="AU150" s="145" t="s">
        <v>80</v>
      </c>
      <c r="AY150" s="16" t="s">
        <v>134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6" t="s">
        <v>80</v>
      </c>
      <c r="BK150" s="146">
        <f t="shared" si="9"/>
        <v>0</v>
      </c>
      <c r="BL150" s="16" t="s">
        <v>141</v>
      </c>
      <c r="BM150" s="145" t="s">
        <v>457</v>
      </c>
    </row>
    <row r="151" spans="2:65" s="1" customFormat="1" ht="33" customHeight="1">
      <c r="B151" s="132"/>
      <c r="C151" s="133" t="s">
        <v>316</v>
      </c>
      <c r="D151" s="133" t="s">
        <v>137</v>
      </c>
      <c r="E151" s="134" t="s">
        <v>874</v>
      </c>
      <c r="F151" s="135" t="s">
        <v>875</v>
      </c>
      <c r="G151" s="136" t="s">
        <v>809</v>
      </c>
      <c r="H151" s="137">
        <v>35</v>
      </c>
      <c r="I151" s="138"/>
      <c r="J151" s="139">
        <f t="shared" si="0"/>
        <v>0</v>
      </c>
      <c r="K151" s="140"/>
      <c r="L151" s="31"/>
      <c r="M151" s="141" t="s">
        <v>1</v>
      </c>
      <c r="N151" s="142" t="s">
        <v>38</v>
      </c>
      <c r="P151" s="143">
        <f t="shared" si="1"/>
        <v>0</v>
      </c>
      <c r="Q151" s="143">
        <v>0</v>
      </c>
      <c r="R151" s="143">
        <f t="shared" si="2"/>
        <v>0</v>
      </c>
      <c r="S151" s="143">
        <v>0</v>
      </c>
      <c r="T151" s="144">
        <f t="shared" si="3"/>
        <v>0</v>
      </c>
      <c r="AR151" s="145" t="s">
        <v>141</v>
      </c>
      <c r="AT151" s="145" t="s">
        <v>137</v>
      </c>
      <c r="AU151" s="145" t="s">
        <v>80</v>
      </c>
      <c r="AY151" s="16" t="s">
        <v>134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6" t="s">
        <v>80</v>
      </c>
      <c r="BK151" s="146">
        <f t="shared" si="9"/>
        <v>0</v>
      </c>
      <c r="BL151" s="16" t="s">
        <v>141</v>
      </c>
      <c r="BM151" s="145" t="s">
        <v>466</v>
      </c>
    </row>
    <row r="152" spans="2:65" s="1" customFormat="1" ht="21.75" customHeight="1">
      <c r="B152" s="132"/>
      <c r="C152" s="168" t="s">
        <v>320</v>
      </c>
      <c r="D152" s="168" t="s">
        <v>242</v>
      </c>
      <c r="E152" s="169" t="s">
        <v>876</v>
      </c>
      <c r="F152" s="170" t="s">
        <v>877</v>
      </c>
      <c r="G152" s="171" t="s">
        <v>809</v>
      </c>
      <c r="H152" s="172">
        <v>35</v>
      </c>
      <c r="I152" s="173"/>
      <c r="J152" s="174">
        <f t="shared" si="0"/>
        <v>0</v>
      </c>
      <c r="K152" s="175"/>
      <c r="L152" s="176"/>
      <c r="M152" s="177" t="s">
        <v>1</v>
      </c>
      <c r="N152" s="178" t="s">
        <v>38</v>
      </c>
      <c r="P152" s="143">
        <f t="shared" si="1"/>
        <v>0</v>
      </c>
      <c r="Q152" s="143">
        <v>0</v>
      </c>
      <c r="R152" s="143">
        <f t="shared" si="2"/>
        <v>0</v>
      </c>
      <c r="S152" s="143">
        <v>0</v>
      </c>
      <c r="T152" s="144">
        <f t="shared" si="3"/>
        <v>0</v>
      </c>
      <c r="AR152" s="145" t="s">
        <v>176</v>
      </c>
      <c r="AT152" s="145" t="s">
        <v>242</v>
      </c>
      <c r="AU152" s="145" t="s">
        <v>80</v>
      </c>
      <c r="AY152" s="16" t="s">
        <v>134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6" t="s">
        <v>80</v>
      </c>
      <c r="BK152" s="146">
        <f t="shared" si="9"/>
        <v>0</v>
      </c>
      <c r="BL152" s="16" t="s">
        <v>141</v>
      </c>
      <c r="BM152" s="145" t="s">
        <v>475</v>
      </c>
    </row>
    <row r="153" spans="2:65" s="1" customFormat="1" ht="24.2" customHeight="1">
      <c r="B153" s="132"/>
      <c r="C153" s="133" t="s">
        <v>325</v>
      </c>
      <c r="D153" s="133" t="s">
        <v>137</v>
      </c>
      <c r="E153" s="134" t="s">
        <v>878</v>
      </c>
      <c r="F153" s="135" t="s">
        <v>879</v>
      </c>
      <c r="G153" s="136" t="s">
        <v>809</v>
      </c>
      <c r="H153" s="137">
        <v>20</v>
      </c>
      <c r="I153" s="138"/>
      <c r="J153" s="139">
        <f t="shared" si="0"/>
        <v>0</v>
      </c>
      <c r="K153" s="140"/>
      <c r="L153" s="31"/>
      <c r="M153" s="141" t="s">
        <v>1</v>
      </c>
      <c r="N153" s="142" t="s">
        <v>38</v>
      </c>
      <c r="P153" s="143">
        <f t="shared" si="1"/>
        <v>0</v>
      </c>
      <c r="Q153" s="143">
        <v>0</v>
      </c>
      <c r="R153" s="143">
        <f t="shared" si="2"/>
        <v>0</v>
      </c>
      <c r="S153" s="143">
        <v>0</v>
      </c>
      <c r="T153" s="144">
        <f t="shared" si="3"/>
        <v>0</v>
      </c>
      <c r="AR153" s="145" t="s">
        <v>141</v>
      </c>
      <c r="AT153" s="145" t="s">
        <v>137</v>
      </c>
      <c r="AU153" s="145" t="s">
        <v>80</v>
      </c>
      <c r="AY153" s="16" t="s">
        <v>134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6" t="s">
        <v>80</v>
      </c>
      <c r="BK153" s="146">
        <f t="shared" si="9"/>
        <v>0</v>
      </c>
      <c r="BL153" s="16" t="s">
        <v>141</v>
      </c>
      <c r="BM153" s="145" t="s">
        <v>485</v>
      </c>
    </row>
    <row r="154" spans="2:65" s="1" customFormat="1" ht="16.5" customHeight="1">
      <c r="B154" s="132"/>
      <c r="C154" s="168" t="s">
        <v>330</v>
      </c>
      <c r="D154" s="168" t="s">
        <v>242</v>
      </c>
      <c r="E154" s="169" t="s">
        <v>880</v>
      </c>
      <c r="F154" s="170" t="s">
        <v>881</v>
      </c>
      <c r="G154" s="171" t="s">
        <v>809</v>
      </c>
      <c r="H154" s="172">
        <v>20</v>
      </c>
      <c r="I154" s="173"/>
      <c r="J154" s="174">
        <f t="shared" si="0"/>
        <v>0</v>
      </c>
      <c r="K154" s="175"/>
      <c r="L154" s="176"/>
      <c r="M154" s="177" t="s">
        <v>1</v>
      </c>
      <c r="N154" s="178" t="s">
        <v>38</v>
      </c>
      <c r="P154" s="143">
        <f t="shared" si="1"/>
        <v>0</v>
      </c>
      <c r="Q154" s="143">
        <v>0</v>
      </c>
      <c r="R154" s="143">
        <f t="shared" si="2"/>
        <v>0</v>
      </c>
      <c r="S154" s="143">
        <v>0</v>
      </c>
      <c r="T154" s="144">
        <f t="shared" si="3"/>
        <v>0</v>
      </c>
      <c r="AR154" s="145" t="s">
        <v>176</v>
      </c>
      <c r="AT154" s="145" t="s">
        <v>242</v>
      </c>
      <c r="AU154" s="145" t="s">
        <v>80</v>
      </c>
      <c r="AY154" s="16" t="s">
        <v>134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6" t="s">
        <v>80</v>
      </c>
      <c r="BK154" s="146">
        <f t="shared" si="9"/>
        <v>0</v>
      </c>
      <c r="BL154" s="16" t="s">
        <v>141</v>
      </c>
      <c r="BM154" s="145" t="s">
        <v>493</v>
      </c>
    </row>
    <row r="155" spans="2:65" s="1" customFormat="1" ht="16.5" customHeight="1">
      <c r="B155" s="132"/>
      <c r="C155" s="133" t="s">
        <v>335</v>
      </c>
      <c r="D155" s="133" t="s">
        <v>137</v>
      </c>
      <c r="E155" s="134" t="s">
        <v>882</v>
      </c>
      <c r="F155" s="135" t="s">
        <v>883</v>
      </c>
      <c r="G155" s="136" t="s">
        <v>809</v>
      </c>
      <c r="H155" s="137">
        <v>53</v>
      </c>
      <c r="I155" s="138"/>
      <c r="J155" s="139">
        <f t="shared" si="0"/>
        <v>0</v>
      </c>
      <c r="K155" s="140"/>
      <c r="L155" s="31"/>
      <c r="M155" s="141" t="s">
        <v>1</v>
      </c>
      <c r="N155" s="142" t="s">
        <v>38</v>
      </c>
      <c r="P155" s="143">
        <f t="shared" si="1"/>
        <v>0</v>
      </c>
      <c r="Q155" s="143">
        <v>0</v>
      </c>
      <c r="R155" s="143">
        <f t="shared" si="2"/>
        <v>0</v>
      </c>
      <c r="S155" s="143">
        <v>0</v>
      </c>
      <c r="T155" s="144">
        <f t="shared" si="3"/>
        <v>0</v>
      </c>
      <c r="AR155" s="145" t="s">
        <v>141</v>
      </c>
      <c r="AT155" s="145" t="s">
        <v>137</v>
      </c>
      <c r="AU155" s="145" t="s">
        <v>80</v>
      </c>
      <c r="AY155" s="16" t="s">
        <v>134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6" t="s">
        <v>80</v>
      </c>
      <c r="BK155" s="146">
        <f t="shared" si="9"/>
        <v>0</v>
      </c>
      <c r="BL155" s="16" t="s">
        <v>141</v>
      </c>
      <c r="BM155" s="145" t="s">
        <v>504</v>
      </c>
    </row>
    <row r="156" spans="2:65" s="1" customFormat="1" ht="16.5" customHeight="1">
      <c r="B156" s="132"/>
      <c r="C156" s="133" t="s">
        <v>340</v>
      </c>
      <c r="D156" s="133" t="s">
        <v>137</v>
      </c>
      <c r="E156" s="134" t="s">
        <v>884</v>
      </c>
      <c r="F156" s="135" t="s">
        <v>885</v>
      </c>
      <c r="G156" s="136" t="s">
        <v>809</v>
      </c>
      <c r="H156" s="137">
        <v>3</v>
      </c>
      <c r="I156" s="138"/>
      <c r="J156" s="139">
        <f t="shared" si="0"/>
        <v>0</v>
      </c>
      <c r="K156" s="140"/>
      <c r="L156" s="31"/>
      <c r="M156" s="141" t="s">
        <v>1</v>
      </c>
      <c r="N156" s="142" t="s">
        <v>38</v>
      </c>
      <c r="P156" s="143">
        <f t="shared" si="1"/>
        <v>0</v>
      </c>
      <c r="Q156" s="143">
        <v>0</v>
      </c>
      <c r="R156" s="143">
        <f t="shared" si="2"/>
        <v>0</v>
      </c>
      <c r="S156" s="143">
        <v>0</v>
      </c>
      <c r="T156" s="144">
        <f t="shared" si="3"/>
        <v>0</v>
      </c>
      <c r="AR156" s="145" t="s">
        <v>141</v>
      </c>
      <c r="AT156" s="145" t="s">
        <v>137</v>
      </c>
      <c r="AU156" s="145" t="s">
        <v>80</v>
      </c>
      <c r="AY156" s="16" t="s">
        <v>134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6" t="s">
        <v>80</v>
      </c>
      <c r="BK156" s="146">
        <f t="shared" si="9"/>
        <v>0</v>
      </c>
      <c r="BL156" s="16" t="s">
        <v>141</v>
      </c>
      <c r="BM156" s="145" t="s">
        <v>514</v>
      </c>
    </row>
    <row r="157" spans="2:65" s="1" customFormat="1" ht="21.75" customHeight="1">
      <c r="B157" s="132"/>
      <c r="C157" s="133" t="s">
        <v>347</v>
      </c>
      <c r="D157" s="133" t="s">
        <v>137</v>
      </c>
      <c r="E157" s="134" t="s">
        <v>886</v>
      </c>
      <c r="F157" s="135" t="s">
        <v>887</v>
      </c>
      <c r="G157" s="136" t="s">
        <v>809</v>
      </c>
      <c r="H157" s="137">
        <v>53</v>
      </c>
      <c r="I157" s="138"/>
      <c r="J157" s="139">
        <f t="shared" si="0"/>
        <v>0</v>
      </c>
      <c r="K157" s="140"/>
      <c r="L157" s="31"/>
      <c r="M157" s="141" t="s">
        <v>1</v>
      </c>
      <c r="N157" s="142" t="s">
        <v>38</v>
      </c>
      <c r="P157" s="143">
        <f t="shared" si="1"/>
        <v>0</v>
      </c>
      <c r="Q157" s="143">
        <v>0</v>
      </c>
      <c r="R157" s="143">
        <f t="shared" si="2"/>
        <v>0</v>
      </c>
      <c r="S157" s="143">
        <v>0</v>
      </c>
      <c r="T157" s="144">
        <f t="shared" si="3"/>
        <v>0</v>
      </c>
      <c r="AR157" s="145" t="s">
        <v>141</v>
      </c>
      <c r="AT157" s="145" t="s">
        <v>137</v>
      </c>
      <c r="AU157" s="145" t="s">
        <v>80</v>
      </c>
      <c r="AY157" s="16" t="s">
        <v>134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6" t="s">
        <v>80</v>
      </c>
      <c r="BK157" s="146">
        <f t="shared" si="9"/>
        <v>0</v>
      </c>
      <c r="BL157" s="16" t="s">
        <v>141</v>
      </c>
      <c r="BM157" s="145" t="s">
        <v>523</v>
      </c>
    </row>
    <row r="158" spans="2:65" s="1" customFormat="1" ht="76.35" customHeight="1">
      <c r="B158" s="132"/>
      <c r="C158" s="133" t="s">
        <v>351</v>
      </c>
      <c r="D158" s="133" t="s">
        <v>137</v>
      </c>
      <c r="E158" s="134" t="s">
        <v>888</v>
      </c>
      <c r="F158" s="135" t="s">
        <v>889</v>
      </c>
      <c r="G158" s="136" t="s">
        <v>809</v>
      </c>
      <c r="H158" s="137">
        <v>1</v>
      </c>
      <c r="I158" s="138"/>
      <c r="J158" s="139">
        <f t="shared" si="0"/>
        <v>0</v>
      </c>
      <c r="K158" s="140"/>
      <c r="L158" s="31"/>
      <c r="M158" s="141" t="s">
        <v>1</v>
      </c>
      <c r="N158" s="142" t="s">
        <v>38</v>
      </c>
      <c r="P158" s="143">
        <f t="shared" si="1"/>
        <v>0</v>
      </c>
      <c r="Q158" s="143">
        <v>0</v>
      </c>
      <c r="R158" s="143">
        <f t="shared" si="2"/>
        <v>0</v>
      </c>
      <c r="S158" s="143">
        <v>0</v>
      </c>
      <c r="T158" s="144">
        <f t="shared" si="3"/>
        <v>0</v>
      </c>
      <c r="AR158" s="145" t="s">
        <v>141</v>
      </c>
      <c r="AT158" s="145" t="s">
        <v>137</v>
      </c>
      <c r="AU158" s="145" t="s">
        <v>80</v>
      </c>
      <c r="AY158" s="16" t="s">
        <v>134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16" t="s">
        <v>80</v>
      </c>
      <c r="BK158" s="146">
        <f t="shared" si="9"/>
        <v>0</v>
      </c>
      <c r="BL158" s="16" t="s">
        <v>141</v>
      </c>
      <c r="BM158" s="145" t="s">
        <v>531</v>
      </c>
    </row>
    <row r="159" spans="2:65" s="1" customFormat="1" ht="66.75" customHeight="1">
      <c r="B159" s="132"/>
      <c r="C159" s="133" t="s">
        <v>359</v>
      </c>
      <c r="D159" s="133" t="s">
        <v>137</v>
      </c>
      <c r="E159" s="134" t="s">
        <v>890</v>
      </c>
      <c r="F159" s="135" t="s">
        <v>891</v>
      </c>
      <c r="G159" s="136" t="s">
        <v>809</v>
      </c>
      <c r="H159" s="137">
        <v>1</v>
      </c>
      <c r="I159" s="138"/>
      <c r="J159" s="139">
        <f t="shared" si="0"/>
        <v>0</v>
      </c>
      <c r="K159" s="140"/>
      <c r="L159" s="31"/>
      <c r="M159" s="141" t="s">
        <v>1</v>
      </c>
      <c r="N159" s="142" t="s">
        <v>38</v>
      </c>
      <c r="P159" s="143">
        <f t="shared" si="1"/>
        <v>0</v>
      </c>
      <c r="Q159" s="143">
        <v>0</v>
      </c>
      <c r="R159" s="143">
        <f t="shared" si="2"/>
        <v>0</v>
      </c>
      <c r="S159" s="143">
        <v>0</v>
      </c>
      <c r="T159" s="144">
        <f t="shared" si="3"/>
        <v>0</v>
      </c>
      <c r="AR159" s="145" t="s">
        <v>141</v>
      </c>
      <c r="AT159" s="145" t="s">
        <v>137</v>
      </c>
      <c r="AU159" s="145" t="s">
        <v>80</v>
      </c>
      <c r="AY159" s="16" t="s">
        <v>134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16" t="s">
        <v>80</v>
      </c>
      <c r="BK159" s="146">
        <f t="shared" si="9"/>
        <v>0</v>
      </c>
      <c r="BL159" s="16" t="s">
        <v>141</v>
      </c>
      <c r="BM159" s="145" t="s">
        <v>540</v>
      </c>
    </row>
    <row r="160" spans="2:65" s="1" customFormat="1" ht="24.2" customHeight="1">
      <c r="B160" s="132"/>
      <c r="C160" s="133" t="s">
        <v>364</v>
      </c>
      <c r="D160" s="133" t="s">
        <v>137</v>
      </c>
      <c r="E160" s="134" t="s">
        <v>892</v>
      </c>
      <c r="F160" s="135" t="s">
        <v>893</v>
      </c>
      <c r="G160" s="136" t="s">
        <v>809</v>
      </c>
      <c r="H160" s="137">
        <v>1</v>
      </c>
      <c r="I160" s="138"/>
      <c r="J160" s="139">
        <f t="shared" si="0"/>
        <v>0</v>
      </c>
      <c r="K160" s="140"/>
      <c r="L160" s="31"/>
      <c r="M160" s="141" t="s">
        <v>1</v>
      </c>
      <c r="N160" s="142" t="s">
        <v>38</v>
      </c>
      <c r="P160" s="143">
        <f t="shared" si="1"/>
        <v>0</v>
      </c>
      <c r="Q160" s="143">
        <v>0</v>
      </c>
      <c r="R160" s="143">
        <f t="shared" si="2"/>
        <v>0</v>
      </c>
      <c r="S160" s="143">
        <v>0</v>
      </c>
      <c r="T160" s="144">
        <f t="shared" si="3"/>
        <v>0</v>
      </c>
      <c r="AR160" s="145" t="s">
        <v>141</v>
      </c>
      <c r="AT160" s="145" t="s">
        <v>137</v>
      </c>
      <c r="AU160" s="145" t="s">
        <v>80</v>
      </c>
      <c r="AY160" s="16" t="s">
        <v>134</v>
      </c>
      <c r="BE160" s="146">
        <f t="shared" si="4"/>
        <v>0</v>
      </c>
      <c r="BF160" s="146">
        <f t="shared" si="5"/>
        <v>0</v>
      </c>
      <c r="BG160" s="146">
        <f t="shared" si="6"/>
        <v>0</v>
      </c>
      <c r="BH160" s="146">
        <f t="shared" si="7"/>
        <v>0</v>
      </c>
      <c r="BI160" s="146">
        <f t="shared" si="8"/>
        <v>0</v>
      </c>
      <c r="BJ160" s="16" t="s">
        <v>80</v>
      </c>
      <c r="BK160" s="146">
        <f t="shared" si="9"/>
        <v>0</v>
      </c>
      <c r="BL160" s="16" t="s">
        <v>141</v>
      </c>
      <c r="BM160" s="145" t="s">
        <v>551</v>
      </c>
    </row>
    <row r="161" spans="2:65" s="1" customFormat="1" ht="24.2" customHeight="1">
      <c r="B161" s="132"/>
      <c r="C161" s="133" t="s">
        <v>368</v>
      </c>
      <c r="D161" s="133" t="s">
        <v>137</v>
      </c>
      <c r="E161" s="134" t="s">
        <v>894</v>
      </c>
      <c r="F161" s="135" t="s">
        <v>895</v>
      </c>
      <c r="G161" s="136" t="s">
        <v>809</v>
      </c>
      <c r="H161" s="137">
        <v>1</v>
      </c>
      <c r="I161" s="138"/>
      <c r="J161" s="139">
        <f t="shared" si="0"/>
        <v>0</v>
      </c>
      <c r="K161" s="140"/>
      <c r="L161" s="31"/>
      <c r="M161" s="183" t="s">
        <v>1</v>
      </c>
      <c r="N161" s="184" t="s">
        <v>38</v>
      </c>
      <c r="O161" s="185"/>
      <c r="P161" s="186">
        <f t="shared" si="1"/>
        <v>0</v>
      </c>
      <c r="Q161" s="186">
        <v>0</v>
      </c>
      <c r="R161" s="186">
        <f t="shared" si="2"/>
        <v>0</v>
      </c>
      <c r="S161" s="186">
        <v>0</v>
      </c>
      <c r="T161" s="187">
        <f t="shared" si="3"/>
        <v>0</v>
      </c>
      <c r="AR161" s="145" t="s">
        <v>141</v>
      </c>
      <c r="AT161" s="145" t="s">
        <v>137</v>
      </c>
      <c r="AU161" s="145" t="s">
        <v>80</v>
      </c>
      <c r="AY161" s="16" t="s">
        <v>134</v>
      </c>
      <c r="BE161" s="146">
        <f t="shared" si="4"/>
        <v>0</v>
      </c>
      <c r="BF161" s="146">
        <f t="shared" si="5"/>
        <v>0</v>
      </c>
      <c r="BG161" s="146">
        <f t="shared" si="6"/>
        <v>0</v>
      </c>
      <c r="BH161" s="146">
        <f t="shared" si="7"/>
        <v>0</v>
      </c>
      <c r="BI161" s="146">
        <f t="shared" si="8"/>
        <v>0</v>
      </c>
      <c r="BJ161" s="16" t="s">
        <v>80</v>
      </c>
      <c r="BK161" s="146">
        <f t="shared" si="9"/>
        <v>0</v>
      </c>
      <c r="BL161" s="16" t="s">
        <v>141</v>
      </c>
      <c r="BM161" s="145" t="s">
        <v>563</v>
      </c>
    </row>
    <row r="162" spans="2:12" s="1" customFormat="1" ht="6.95" customHeight="1"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31"/>
    </row>
  </sheetData>
  <autoFilter ref="C116:K16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95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7" t="str">
        <f>'Rekapitulace stavby'!K6</f>
        <v>Stavební úpravy části 1NP objektu Klubu dříve narozených, Cílkova 796/7, Praha 12</v>
      </c>
      <c r="F7" s="228"/>
      <c r="G7" s="228"/>
      <c r="H7" s="228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188" t="s">
        <v>896</v>
      </c>
      <c r="F9" s="229"/>
      <c r="G9" s="229"/>
      <c r="H9" s="229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12. 4. 2024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ROUND((SUM(BE122:BE151)),2)</f>
        <v>0</v>
      </c>
      <c r="I33" s="91">
        <v>0.21</v>
      </c>
      <c r="J33" s="90">
        <f>ROUND(((SUM(BE122:BE151))*I33),2)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ROUND((SUM(BF122:BF151)),2)</f>
        <v>0</v>
      </c>
      <c r="I34" s="91">
        <v>0.12</v>
      </c>
      <c r="J34" s="90">
        <f>ROUND(((SUM(BF122:BF151))*I34),2)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ROUND((SUM(BG122:BG151)),2)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ROUND((SUM(BH122:BH151)),2)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ROUND((SUM(BI122:BI151)),2)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7" t="str">
        <f>E7</f>
        <v>Stavební úpravy části 1NP objektu Klubu dříve narozených, Cílkova 796/7, Praha 12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188" t="str">
        <f>E9</f>
        <v>04 - SO 04 Elektroinstalace silnoproud</v>
      </c>
      <c r="F87" s="229"/>
      <c r="G87" s="229"/>
      <c r="H87" s="22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12. 4. 2024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101</v>
      </c>
      <c r="J96" s="65">
        <f>J122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897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898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899</v>
      </c>
      <c r="E99" s="109"/>
      <c r="F99" s="109"/>
      <c r="G99" s="109"/>
      <c r="H99" s="109"/>
      <c r="I99" s="109"/>
      <c r="J99" s="110">
        <f>J132</f>
        <v>0</v>
      </c>
      <c r="L99" s="107"/>
    </row>
    <row r="100" spans="2:12" s="9" customFormat="1" ht="19.9" customHeight="1">
      <c r="B100" s="107"/>
      <c r="D100" s="108" t="s">
        <v>900</v>
      </c>
      <c r="E100" s="109"/>
      <c r="F100" s="109"/>
      <c r="G100" s="109"/>
      <c r="H100" s="109"/>
      <c r="I100" s="109"/>
      <c r="J100" s="110">
        <f>J136</f>
        <v>0</v>
      </c>
      <c r="L100" s="107"/>
    </row>
    <row r="101" spans="2:12" s="9" customFormat="1" ht="19.9" customHeight="1">
      <c r="B101" s="107"/>
      <c r="D101" s="108" t="s">
        <v>901</v>
      </c>
      <c r="E101" s="109"/>
      <c r="F101" s="109"/>
      <c r="G101" s="109"/>
      <c r="H101" s="109"/>
      <c r="I101" s="109"/>
      <c r="J101" s="110">
        <f>J146</f>
        <v>0</v>
      </c>
      <c r="L101" s="107"/>
    </row>
    <row r="102" spans="2:12" s="9" customFormat="1" ht="19.9" customHeight="1">
      <c r="B102" s="107"/>
      <c r="D102" s="108" t="s">
        <v>902</v>
      </c>
      <c r="E102" s="109"/>
      <c r="F102" s="109"/>
      <c r="G102" s="109"/>
      <c r="H102" s="109"/>
      <c r="I102" s="109"/>
      <c r="J102" s="110">
        <f>J150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119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26.25" customHeight="1">
      <c r="B112" s="31"/>
      <c r="E112" s="227" t="str">
        <f>E7</f>
        <v>Stavební úpravy části 1NP objektu Klubu dříve narozených, Cílkova 796/7, Praha 12</v>
      </c>
      <c r="F112" s="228"/>
      <c r="G112" s="228"/>
      <c r="H112" s="228"/>
      <c r="L112" s="31"/>
    </row>
    <row r="113" spans="2:12" s="1" customFormat="1" ht="12" customHeight="1">
      <c r="B113" s="31"/>
      <c r="C113" s="26" t="s">
        <v>96</v>
      </c>
      <c r="L113" s="31"/>
    </row>
    <row r="114" spans="2:12" s="1" customFormat="1" ht="16.5" customHeight="1">
      <c r="B114" s="31"/>
      <c r="E114" s="188" t="str">
        <f>E9</f>
        <v>04 - SO 04 Elektroinstalace silnoproud</v>
      </c>
      <c r="F114" s="229"/>
      <c r="G114" s="229"/>
      <c r="H114" s="229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 xml:space="preserve"> </v>
      </c>
      <c r="I116" s="26" t="s">
        <v>22</v>
      </c>
      <c r="J116" s="51" t="str">
        <f>IF(J12="","",J12)</f>
        <v>12. 4. 2024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E15</f>
        <v xml:space="preserve"> </v>
      </c>
      <c r="I118" s="26" t="s">
        <v>29</v>
      </c>
      <c r="J118" s="29" t="str">
        <f>E21</f>
        <v xml:space="preserve"> </v>
      </c>
      <c r="L118" s="31"/>
    </row>
    <row r="119" spans="2:12" s="1" customFormat="1" ht="15.2" customHeight="1">
      <c r="B119" s="31"/>
      <c r="C119" s="26" t="s">
        <v>27</v>
      </c>
      <c r="F119" s="24" t="str">
        <f>IF(E18="","",E18)</f>
        <v>Vyplň údaj</v>
      </c>
      <c r="I119" s="26" t="s">
        <v>31</v>
      </c>
      <c r="J119" s="29" t="str">
        <f>E24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1"/>
      <c r="C121" s="112" t="s">
        <v>120</v>
      </c>
      <c r="D121" s="113" t="s">
        <v>58</v>
      </c>
      <c r="E121" s="113" t="s">
        <v>54</v>
      </c>
      <c r="F121" s="113" t="s">
        <v>55</v>
      </c>
      <c r="G121" s="113" t="s">
        <v>121</v>
      </c>
      <c r="H121" s="113" t="s">
        <v>122</v>
      </c>
      <c r="I121" s="113" t="s">
        <v>123</v>
      </c>
      <c r="J121" s="114" t="s">
        <v>100</v>
      </c>
      <c r="K121" s="115" t="s">
        <v>124</v>
      </c>
      <c r="L121" s="111"/>
      <c r="M121" s="58" t="s">
        <v>1</v>
      </c>
      <c r="N121" s="59" t="s">
        <v>37</v>
      </c>
      <c r="O121" s="59" t="s">
        <v>125</v>
      </c>
      <c r="P121" s="59" t="s">
        <v>126</v>
      </c>
      <c r="Q121" s="59" t="s">
        <v>127</v>
      </c>
      <c r="R121" s="59" t="s">
        <v>128</v>
      </c>
      <c r="S121" s="59" t="s">
        <v>129</v>
      </c>
      <c r="T121" s="60" t="s">
        <v>130</v>
      </c>
    </row>
    <row r="122" spans="2:63" s="1" customFormat="1" ht="22.9" customHeight="1">
      <c r="B122" s="31"/>
      <c r="C122" s="63" t="s">
        <v>131</v>
      </c>
      <c r="J122" s="116">
        <f>BK122</f>
        <v>0</v>
      </c>
      <c r="L122" s="31"/>
      <c r="M122" s="61"/>
      <c r="N122" s="52"/>
      <c r="O122" s="52"/>
      <c r="P122" s="117">
        <f>P123</f>
        <v>0</v>
      </c>
      <c r="Q122" s="52"/>
      <c r="R122" s="117">
        <f>R123</f>
        <v>0</v>
      </c>
      <c r="S122" s="52"/>
      <c r="T122" s="118">
        <f>T123</f>
        <v>0</v>
      </c>
      <c r="AT122" s="16" t="s">
        <v>72</v>
      </c>
      <c r="AU122" s="16" t="s">
        <v>102</v>
      </c>
      <c r="BK122" s="119">
        <f>BK123</f>
        <v>0</v>
      </c>
    </row>
    <row r="123" spans="2:63" s="11" customFormat="1" ht="25.9" customHeight="1">
      <c r="B123" s="120"/>
      <c r="D123" s="121" t="s">
        <v>72</v>
      </c>
      <c r="E123" s="122" t="s">
        <v>903</v>
      </c>
      <c r="F123" s="122" t="s">
        <v>904</v>
      </c>
      <c r="I123" s="123"/>
      <c r="J123" s="124">
        <f>BK123</f>
        <v>0</v>
      </c>
      <c r="L123" s="120"/>
      <c r="M123" s="125"/>
      <c r="P123" s="126">
        <f>P124+P132+P136+P146+P150</f>
        <v>0</v>
      </c>
      <c r="R123" s="126">
        <f>R124+R132+R136+R146+R150</f>
        <v>0</v>
      </c>
      <c r="T123" s="127">
        <f>T124+T132+T136+T146+T150</f>
        <v>0</v>
      </c>
      <c r="AR123" s="121" t="s">
        <v>80</v>
      </c>
      <c r="AT123" s="128" t="s">
        <v>72</v>
      </c>
      <c r="AU123" s="128" t="s">
        <v>73</v>
      </c>
      <c r="AY123" s="121" t="s">
        <v>134</v>
      </c>
      <c r="BK123" s="129">
        <f>BK124+BK132+BK136+BK146+BK150</f>
        <v>0</v>
      </c>
    </row>
    <row r="124" spans="2:63" s="11" customFormat="1" ht="22.9" customHeight="1">
      <c r="B124" s="120"/>
      <c r="D124" s="121" t="s">
        <v>72</v>
      </c>
      <c r="E124" s="130" t="s">
        <v>905</v>
      </c>
      <c r="F124" s="130" t="s">
        <v>906</v>
      </c>
      <c r="I124" s="123"/>
      <c r="J124" s="131">
        <f>BK124</f>
        <v>0</v>
      </c>
      <c r="L124" s="120"/>
      <c r="M124" s="125"/>
      <c r="P124" s="126">
        <f>SUM(P125:P131)</f>
        <v>0</v>
      </c>
      <c r="R124" s="126">
        <f>SUM(R125:R131)</f>
        <v>0</v>
      </c>
      <c r="T124" s="127">
        <f>SUM(T125:T131)</f>
        <v>0</v>
      </c>
      <c r="AR124" s="121" t="s">
        <v>80</v>
      </c>
      <c r="AT124" s="128" t="s">
        <v>72</v>
      </c>
      <c r="AU124" s="128" t="s">
        <v>80</v>
      </c>
      <c r="AY124" s="121" t="s">
        <v>134</v>
      </c>
      <c r="BK124" s="129">
        <f>SUM(BK125:BK131)</f>
        <v>0</v>
      </c>
    </row>
    <row r="125" spans="2:65" s="1" customFormat="1" ht="16.5" customHeight="1">
      <c r="B125" s="132"/>
      <c r="C125" s="133" t="s">
        <v>80</v>
      </c>
      <c r="D125" s="133" t="s">
        <v>137</v>
      </c>
      <c r="E125" s="134" t="s">
        <v>907</v>
      </c>
      <c r="F125" s="135" t="s">
        <v>908</v>
      </c>
      <c r="G125" s="136" t="s">
        <v>809</v>
      </c>
      <c r="H125" s="137">
        <v>4</v>
      </c>
      <c r="I125" s="138"/>
      <c r="J125" s="139">
        <f aca="true" t="shared" si="0" ref="J125:J131">ROUND(I125*H125,2)</f>
        <v>0</v>
      </c>
      <c r="K125" s="140"/>
      <c r="L125" s="31"/>
      <c r="M125" s="141" t="s">
        <v>1</v>
      </c>
      <c r="N125" s="142" t="s">
        <v>38</v>
      </c>
      <c r="P125" s="143">
        <f aca="true" t="shared" si="1" ref="P125:P131">O125*H125</f>
        <v>0</v>
      </c>
      <c r="Q125" s="143">
        <v>0</v>
      </c>
      <c r="R125" s="143">
        <f aca="true" t="shared" si="2" ref="R125:R131">Q125*H125</f>
        <v>0</v>
      </c>
      <c r="S125" s="143">
        <v>0</v>
      </c>
      <c r="T125" s="144">
        <f aca="true" t="shared" si="3" ref="T125:T131">S125*H125</f>
        <v>0</v>
      </c>
      <c r="AR125" s="145" t="s">
        <v>141</v>
      </c>
      <c r="AT125" s="145" t="s">
        <v>137</v>
      </c>
      <c r="AU125" s="145" t="s">
        <v>82</v>
      </c>
      <c r="AY125" s="16" t="s">
        <v>134</v>
      </c>
      <c r="BE125" s="146">
        <f aca="true" t="shared" si="4" ref="BE125:BE131">IF(N125="základní",J125,0)</f>
        <v>0</v>
      </c>
      <c r="BF125" s="146">
        <f aca="true" t="shared" si="5" ref="BF125:BF131">IF(N125="snížená",J125,0)</f>
        <v>0</v>
      </c>
      <c r="BG125" s="146">
        <f aca="true" t="shared" si="6" ref="BG125:BG131">IF(N125="zákl. přenesená",J125,0)</f>
        <v>0</v>
      </c>
      <c r="BH125" s="146">
        <f aca="true" t="shared" si="7" ref="BH125:BH131">IF(N125="sníž. přenesená",J125,0)</f>
        <v>0</v>
      </c>
      <c r="BI125" s="146">
        <f aca="true" t="shared" si="8" ref="BI125:BI131">IF(N125="nulová",J125,0)</f>
        <v>0</v>
      </c>
      <c r="BJ125" s="16" t="s">
        <v>80</v>
      </c>
      <c r="BK125" s="146">
        <f aca="true" t="shared" si="9" ref="BK125:BK131">ROUND(I125*H125,2)</f>
        <v>0</v>
      </c>
      <c r="BL125" s="16" t="s">
        <v>141</v>
      </c>
      <c r="BM125" s="145" t="s">
        <v>82</v>
      </c>
    </row>
    <row r="126" spans="2:65" s="1" customFormat="1" ht="16.5" customHeight="1">
      <c r="B126" s="132"/>
      <c r="C126" s="133" t="s">
        <v>82</v>
      </c>
      <c r="D126" s="133" t="s">
        <v>137</v>
      </c>
      <c r="E126" s="134" t="s">
        <v>909</v>
      </c>
      <c r="F126" s="135" t="s">
        <v>910</v>
      </c>
      <c r="G126" s="136" t="s">
        <v>809</v>
      </c>
      <c r="H126" s="137">
        <v>1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38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141</v>
      </c>
      <c r="AT126" s="145" t="s">
        <v>137</v>
      </c>
      <c r="AU126" s="145" t="s">
        <v>82</v>
      </c>
      <c r="AY126" s="16" t="s">
        <v>134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80</v>
      </c>
      <c r="BK126" s="146">
        <f t="shared" si="9"/>
        <v>0</v>
      </c>
      <c r="BL126" s="16" t="s">
        <v>141</v>
      </c>
      <c r="BM126" s="145" t="s">
        <v>141</v>
      </c>
    </row>
    <row r="127" spans="2:65" s="1" customFormat="1" ht="16.5" customHeight="1">
      <c r="B127" s="132"/>
      <c r="C127" s="133" t="s">
        <v>135</v>
      </c>
      <c r="D127" s="133" t="s">
        <v>137</v>
      </c>
      <c r="E127" s="134" t="s">
        <v>911</v>
      </c>
      <c r="F127" s="135" t="s">
        <v>912</v>
      </c>
      <c r="G127" s="136" t="s">
        <v>809</v>
      </c>
      <c r="H127" s="137">
        <v>6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38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141</v>
      </c>
      <c r="AT127" s="145" t="s">
        <v>137</v>
      </c>
      <c r="AU127" s="145" t="s">
        <v>82</v>
      </c>
      <c r="AY127" s="16" t="s">
        <v>134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80</v>
      </c>
      <c r="BK127" s="146">
        <f t="shared" si="9"/>
        <v>0</v>
      </c>
      <c r="BL127" s="16" t="s">
        <v>141</v>
      </c>
      <c r="BM127" s="145" t="s">
        <v>165</v>
      </c>
    </row>
    <row r="128" spans="2:65" s="1" customFormat="1" ht="16.5" customHeight="1">
      <c r="B128" s="132"/>
      <c r="C128" s="133" t="s">
        <v>141</v>
      </c>
      <c r="D128" s="133" t="s">
        <v>137</v>
      </c>
      <c r="E128" s="134" t="s">
        <v>913</v>
      </c>
      <c r="F128" s="135" t="s">
        <v>914</v>
      </c>
      <c r="G128" s="136" t="s">
        <v>809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38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141</v>
      </c>
      <c r="AT128" s="145" t="s">
        <v>137</v>
      </c>
      <c r="AU128" s="145" t="s">
        <v>82</v>
      </c>
      <c r="AY128" s="16" t="s">
        <v>134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80</v>
      </c>
      <c r="BK128" s="146">
        <f t="shared" si="9"/>
        <v>0</v>
      </c>
      <c r="BL128" s="16" t="s">
        <v>141</v>
      </c>
      <c r="BM128" s="145" t="s">
        <v>176</v>
      </c>
    </row>
    <row r="129" spans="2:65" s="1" customFormat="1" ht="16.5" customHeight="1">
      <c r="B129" s="132"/>
      <c r="C129" s="133" t="s">
        <v>160</v>
      </c>
      <c r="D129" s="133" t="s">
        <v>137</v>
      </c>
      <c r="E129" s="134" t="s">
        <v>915</v>
      </c>
      <c r="F129" s="135" t="s">
        <v>916</v>
      </c>
      <c r="G129" s="136" t="s">
        <v>809</v>
      </c>
      <c r="H129" s="137">
        <v>32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38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141</v>
      </c>
      <c r="AT129" s="145" t="s">
        <v>137</v>
      </c>
      <c r="AU129" s="145" t="s">
        <v>82</v>
      </c>
      <c r="AY129" s="16" t="s">
        <v>134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80</v>
      </c>
      <c r="BK129" s="146">
        <f t="shared" si="9"/>
        <v>0</v>
      </c>
      <c r="BL129" s="16" t="s">
        <v>141</v>
      </c>
      <c r="BM129" s="145" t="s">
        <v>189</v>
      </c>
    </row>
    <row r="130" spans="2:65" s="1" customFormat="1" ht="16.5" customHeight="1">
      <c r="B130" s="132"/>
      <c r="C130" s="133" t="s">
        <v>165</v>
      </c>
      <c r="D130" s="133" t="s">
        <v>137</v>
      </c>
      <c r="E130" s="134" t="s">
        <v>917</v>
      </c>
      <c r="F130" s="135" t="s">
        <v>918</v>
      </c>
      <c r="G130" s="136" t="s">
        <v>809</v>
      </c>
      <c r="H130" s="137">
        <v>2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38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141</v>
      </c>
      <c r="AT130" s="145" t="s">
        <v>137</v>
      </c>
      <c r="AU130" s="145" t="s">
        <v>82</v>
      </c>
      <c r="AY130" s="16" t="s">
        <v>134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80</v>
      </c>
      <c r="BK130" s="146">
        <f t="shared" si="9"/>
        <v>0</v>
      </c>
      <c r="BL130" s="16" t="s">
        <v>141</v>
      </c>
      <c r="BM130" s="145" t="s">
        <v>8</v>
      </c>
    </row>
    <row r="131" spans="2:65" s="1" customFormat="1" ht="16.5" customHeight="1">
      <c r="B131" s="132"/>
      <c r="C131" s="133" t="s">
        <v>171</v>
      </c>
      <c r="D131" s="133" t="s">
        <v>137</v>
      </c>
      <c r="E131" s="134" t="s">
        <v>919</v>
      </c>
      <c r="F131" s="135" t="s">
        <v>920</v>
      </c>
      <c r="G131" s="136" t="s">
        <v>809</v>
      </c>
      <c r="H131" s="137">
        <v>8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38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141</v>
      </c>
      <c r="AT131" s="145" t="s">
        <v>137</v>
      </c>
      <c r="AU131" s="145" t="s">
        <v>82</v>
      </c>
      <c r="AY131" s="16" t="s">
        <v>134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80</v>
      </c>
      <c r="BK131" s="146">
        <f t="shared" si="9"/>
        <v>0</v>
      </c>
      <c r="BL131" s="16" t="s">
        <v>141</v>
      </c>
      <c r="BM131" s="145" t="s">
        <v>205</v>
      </c>
    </row>
    <row r="132" spans="2:63" s="11" customFormat="1" ht="22.9" customHeight="1">
      <c r="B132" s="120"/>
      <c r="D132" s="121" t="s">
        <v>72</v>
      </c>
      <c r="E132" s="130" t="s">
        <v>921</v>
      </c>
      <c r="F132" s="130" t="s">
        <v>922</v>
      </c>
      <c r="I132" s="123"/>
      <c r="J132" s="131">
        <f>BK132</f>
        <v>0</v>
      </c>
      <c r="L132" s="120"/>
      <c r="M132" s="125"/>
      <c r="P132" s="126">
        <f>SUM(P133:P135)</f>
        <v>0</v>
      </c>
      <c r="R132" s="126">
        <f>SUM(R133:R135)</f>
        <v>0</v>
      </c>
      <c r="T132" s="127">
        <f>SUM(T133:T135)</f>
        <v>0</v>
      </c>
      <c r="AR132" s="121" t="s">
        <v>80</v>
      </c>
      <c r="AT132" s="128" t="s">
        <v>72</v>
      </c>
      <c r="AU132" s="128" t="s">
        <v>80</v>
      </c>
      <c r="AY132" s="121" t="s">
        <v>134</v>
      </c>
      <c r="BK132" s="129">
        <f>SUM(BK133:BK135)</f>
        <v>0</v>
      </c>
    </row>
    <row r="133" spans="2:65" s="1" customFormat="1" ht="16.5" customHeight="1">
      <c r="B133" s="132"/>
      <c r="C133" s="133" t="s">
        <v>176</v>
      </c>
      <c r="D133" s="133" t="s">
        <v>137</v>
      </c>
      <c r="E133" s="134" t="s">
        <v>923</v>
      </c>
      <c r="F133" s="135" t="s">
        <v>924</v>
      </c>
      <c r="G133" s="136" t="s">
        <v>280</v>
      </c>
      <c r="H133" s="137">
        <v>145</v>
      </c>
      <c r="I133" s="138"/>
      <c r="J133" s="139">
        <f>ROUND(I133*H133,2)</f>
        <v>0</v>
      </c>
      <c r="K133" s="140"/>
      <c r="L133" s="31"/>
      <c r="M133" s="141" t="s">
        <v>1</v>
      </c>
      <c r="N133" s="142" t="s">
        <v>38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AR133" s="145" t="s">
        <v>141</v>
      </c>
      <c r="AT133" s="145" t="s">
        <v>137</v>
      </c>
      <c r="AU133" s="145" t="s">
        <v>82</v>
      </c>
      <c r="AY133" s="16" t="s">
        <v>134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6" t="s">
        <v>80</v>
      </c>
      <c r="BK133" s="146">
        <f>ROUND(I133*H133,2)</f>
        <v>0</v>
      </c>
      <c r="BL133" s="16" t="s">
        <v>141</v>
      </c>
      <c r="BM133" s="145" t="s">
        <v>224</v>
      </c>
    </row>
    <row r="134" spans="2:65" s="1" customFormat="1" ht="16.5" customHeight="1">
      <c r="B134" s="132"/>
      <c r="C134" s="133" t="s">
        <v>183</v>
      </c>
      <c r="D134" s="133" t="s">
        <v>137</v>
      </c>
      <c r="E134" s="134" t="s">
        <v>925</v>
      </c>
      <c r="F134" s="135" t="s">
        <v>926</v>
      </c>
      <c r="G134" s="136" t="s">
        <v>280</v>
      </c>
      <c r="H134" s="137">
        <v>10</v>
      </c>
      <c r="I134" s="138"/>
      <c r="J134" s="139">
        <f>ROUND(I134*H134,2)</f>
        <v>0</v>
      </c>
      <c r="K134" s="140"/>
      <c r="L134" s="31"/>
      <c r="M134" s="141" t="s">
        <v>1</v>
      </c>
      <c r="N134" s="142" t="s">
        <v>38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141</v>
      </c>
      <c r="AT134" s="145" t="s">
        <v>137</v>
      </c>
      <c r="AU134" s="145" t="s">
        <v>82</v>
      </c>
      <c r="AY134" s="16" t="s">
        <v>134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6" t="s">
        <v>80</v>
      </c>
      <c r="BK134" s="146">
        <f>ROUND(I134*H134,2)</f>
        <v>0</v>
      </c>
      <c r="BL134" s="16" t="s">
        <v>141</v>
      </c>
      <c r="BM134" s="145" t="s">
        <v>236</v>
      </c>
    </row>
    <row r="135" spans="2:65" s="1" customFormat="1" ht="16.5" customHeight="1">
      <c r="B135" s="132"/>
      <c r="C135" s="133" t="s">
        <v>189</v>
      </c>
      <c r="D135" s="133" t="s">
        <v>137</v>
      </c>
      <c r="E135" s="134" t="s">
        <v>927</v>
      </c>
      <c r="F135" s="135" t="s">
        <v>928</v>
      </c>
      <c r="G135" s="136" t="s">
        <v>280</v>
      </c>
      <c r="H135" s="137">
        <v>295</v>
      </c>
      <c r="I135" s="138"/>
      <c r="J135" s="139">
        <f>ROUND(I135*H135,2)</f>
        <v>0</v>
      </c>
      <c r="K135" s="140"/>
      <c r="L135" s="31"/>
      <c r="M135" s="141" t="s">
        <v>1</v>
      </c>
      <c r="N135" s="142" t="s">
        <v>38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141</v>
      </c>
      <c r="AT135" s="145" t="s">
        <v>137</v>
      </c>
      <c r="AU135" s="145" t="s">
        <v>82</v>
      </c>
      <c r="AY135" s="16" t="s">
        <v>134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6" t="s">
        <v>80</v>
      </c>
      <c r="BK135" s="146">
        <f>ROUND(I135*H135,2)</f>
        <v>0</v>
      </c>
      <c r="BL135" s="16" t="s">
        <v>141</v>
      </c>
      <c r="BM135" s="145" t="s">
        <v>246</v>
      </c>
    </row>
    <row r="136" spans="2:63" s="11" customFormat="1" ht="22.9" customHeight="1">
      <c r="B136" s="120"/>
      <c r="D136" s="121" t="s">
        <v>72</v>
      </c>
      <c r="E136" s="130" t="s">
        <v>929</v>
      </c>
      <c r="F136" s="130" t="s">
        <v>930</v>
      </c>
      <c r="I136" s="123"/>
      <c r="J136" s="131">
        <f>BK136</f>
        <v>0</v>
      </c>
      <c r="L136" s="120"/>
      <c r="M136" s="125"/>
      <c r="P136" s="126">
        <f>SUM(P137:P145)</f>
        <v>0</v>
      </c>
      <c r="R136" s="126">
        <f>SUM(R137:R145)</f>
        <v>0</v>
      </c>
      <c r="T136" s="127">
        <f>SUM(T137:T145)</f>
        <v>0</v>
      </c>
      <c r="AR136" s="121" t="s">
        <v>80</v>
      </c>
      <c r="AT136" s="128" t="s">
        <v>72</v>
      </c>
      <c r="AU136" s="128" t="s">
        <v>80</v>
      </c>
      <c r="AY136" s="121" t="s">
        <v>134</v>
      </c>
      <c r="BK136" s="129">
        <f>SUM(BK137:BK145)</f>
        <v>0</v>
      </c>
    </row>
    <row r="137" spans="2:65" s="1" customFormat="1" ht="16.5" customHeight="1">
      <c r="B137" s="132"/>
      <c r="C137" s="133" t="s">
        <v>193</v>
      </c>
      <c r="D137" s="133" t="s">
        <v>137</v>
      </c>
      <c r="E137" s="134" t="s">
        <v>931</v>
      </c>
      <c r="F137" s="135" t="s">
        <v>932</v>
      </c>
      <c r="G137" s="136" t="s">
        <v>809</v>
      </c>
      <c r="H137" s="137">
        <v>15</v>
      </c>
      <c r="I137" s="138"/>
      <c r="J137" s="139">
        <f aca="true" t="shared" si="10" ref="J137:J145">ROUND(I137*H137,2)</f>
        <v>0</v>
      </c>
      <c r="K137" s="140"/>
      <c r="L137" s="31"/>
      <c r="M137" s="141" t="s">
        <v>1</v>
      </c>
      <c r="N137" s="142" t="s">
        <v>38</v>
      </c>
      <c r="P137" s="143">
        <f aca="true" t="shared" si="11" ref="P137:P145">O137*H137</f>
        <v>0</v>
      </c>
      <c r="Q137" s="143">
        <v>0</v>
      </c>
      <c r="R137" s="143">
        <f aca="true" t="shared" si="12" ref="R137:R145">Q137*H137</f>
        <v>0</v>
      </c>
      <c r="S137" s="143">
        <v>0</v>
      </c>
      <c r="T137" s="144">
        <f aca="true" t="shared" si="13" ref="T137:T145">S137*H137</f>
        <v>0</v>
      </c>
      <c r="AR137" s="145" t="s">
        <v>141</v>
      </c>
      <c r="AT137" s="145" t="s">
        <v>137</v>
      </c>
      <c r="AU137" s="145" t="s">
        <v>82</v>
      </c>
      <c r="AY137" s="16" t="s">
        <v>134</v>
      </c>
      <c r="BE137" s="146">
        <f aca="true" t="shared" si="14" ref="BE137:BE145">IF(N137="základní",J137,0)</f>
        <v>0</v>
      </c>
      <c r="BF137" s="146">
        <f aca="true" t="shared" si="15" ref="BF137:BF145">IF(N137="snížená",J137,0)</f>
        <v>0</v>
      </c>
      <c r="BG137" s="146">
        <f aca="true" t="shared" si="16" ref="BG137:BG145">IF(N137="zákl. přenesená",J137,0)</f>
        <v>0</v>
      </c>
      <c r="BH137" s="146">
        <f aca="true" t="shared" si="17" ref="BH137:BH145">IF(N137="sníž. přenesená",J137,0)</f>
        <v>0</v>
      </c>
      <c r="BI137" s="146">
        <f aca="true" t="shared" si="18" ref="BI137:BI145">IF(N137="nulová",J137,0)</f>
        <v>0</v>
      </c>
      <c r="BJ137" s="16" t="s">
        <v>80</v>
      </c>
      <c r="BK137" s="146">
        <f aca="true" t="shared" si="19" ref="BK137:BK145">ROUND(I137*H137,2)</f>
        <v>0</v>
      </c>
      <c r="BL137" s="16" t="s">
        <v>141</v>
      </c>
      <c r="BM137" s="145" t="s">
        <v>255</v>
      </c>
    </row>
    <row r="138" spans="2:65" s="1" customFormat="1" ht="16.5" customHeight="1">
      <c r="B138" s="132"/>
      <c r="C138" s="133" t="s">
        <v>8</v>
      </c>
      <c r="D138" s="133" t="s">
        <v>137</v>
      </c>
      <c r="E138" s="134" t="s">
        <v>933</v>
      </c>
      <c r="F138" s="135" t="s">
        <v>934</v>
      </c>
      <c r="G138" s="136" t="s">
        <v>809</v>
      </c>
      <c r="H138" s="137">
        <v>6</v>
      </c>
      <c r="I138" s="138"/>
      <c r="J138" s="139">
        <f t="shared" si="10"/>
        <v>0</v>
      </c>
      <c r="K138" s="140"/>
      <c r="L138" s="31"/>
      <c r="M138" s="141" t="s">
        <v>1</v>
      </c>
      <c r="N138" s="142" t="s">
        <v>38</v>
      </c>
      <c r="P138" s="143">
        <f t="shared" si="11"/>
        <v>0</v>
      </c>
      <c r="Q138" s="143">
        <v>0</v>
      </c>
      <c r="R138" s="143">
        <f t="shared" si="12"/>
        <v>0</v>
      </c>
      <c r="S138" s="143">
        <v>0</v>
      </c>
      <c r="T138" s="144">
        <f t="shared" si="13"/>
        <v>0</v>
      </c>
      <c r="AR138" s="145" t="s">
        <v>141</v>
      </c>
      <c r="AT138" s="145" t="s">
        <v>137</v>
      </c>
      <c r="AU138" s="145" t="s">
        <v>82</v>
      </c>
      <c r="AY138" s="16" t="s">
        <v>134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6" t="s">
        <v>80</v>
      </c>
      <c r="BK138" s="146">
        <f t="shared" si="19"/>
        <v>0</v>
      </c>
      <c r="BL138" s="16" t="s">
        <v>141</v>
      </c>
      <c r="BM138" s="145" t="s">
        <v>267</v>
      </c>
    </row>
    <row r="139" spans="2:65" s="1" customFormat="1" ht="16.5" customHeight="1">
      <c r="B139" s="132"/>
      <c r="C139" s="133" t="s">
        <v>201</v>
      </c>
      <c r="D139" s="133" t="s">
        <v>137</v>
      </c>
      <c r="E139" s="134" t="s">
        <v>935</v>
      </c>
      <c r="F139" s="135" t="s">
        <v>936</v>
      </c>
      <c r="G139" s="136" t="s">
        <v>809</v>
      </c>
      <c r="H139" s="137">
        <v>5</v>
      </c>
      <c r="I139" s="138"/>
      <c r="J139" s="139">
        <f t="shared" si="10"/>
        <v>0</v>
      </c>
      <c r="K139" s="140"/>
      <c r="L139" s="31"/>
      <c r="M139" s="141" t="s">
        <v>1</v>
      </c>
      <c r="N139" s="142" t="s">
        <v>38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AR139" s="145" t="s">
        <v>141</v>
      </c>
      <c r="AT139" s="145" t="s">
        <v>137</v>
      </c>
      <c r="AU139" s="145" t="s">
        <v>82</v>
      </c>
      <c r="AY139" s="16" t="s">
        <v>134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6" t="s">
        <v>80</v>
      </c>
      <c r="BK139" s="146">
        <f t="shared" si="19"/>
        <v>0</v>
      </c>
      <c r="BL139" s="16" t="s">
        <v>141</v>
      </c>
      <c r="BM139" s="145" t="s">
        <v>277</v>
      </c>
    </row>
    <row r="140" spans="2:65" s="1" customFormat="1" ht="16.5" customHeight="1">
      <c r="B140" s="132"/>
      <c r="C140" s="133" t="s">
        <v>205</v>
      </c>
      <c r="D140" s="133" t="s">
        <v>137</v>
      </c>
      <c r="E140" s="134" t="s">
        <v>937</v>
      </c>
      <c r="F140" s="135" t="s">
        <v>938</v>
      </c>
      <c r="G140" s="136" t="s">
        <v>809</v>
      </c>
      <c r="H140" s="137">
        <v>1</v>
      </c>
      <c r="I140" s="138"/>
      <c r="J140" s="139">
        <f t="shared" si="10"/>
        <v>0</v>
      </c>
      <c r="K140" s="140"/>
      <c r="L140" s="31"/>
      <c r="M140" s="141" t="s">
        <v>1</v>
      </c>
      <c r="N140" s="142" t="s">
        <v>38</v>
      </c>
      <c r="P140" s="143">
        <f t="shared" si="11"/>
        <v>0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AR140" s="145" t="s">
        <v>141</v>
      </c>
      <c r="AT140" s="145" t="s">
        <v>137</v>
      </c>
      <c r="AU140" s="145" t="s">
        <v>82</v>
      </c>
      <c r="AY140" s="16" t="s">
        <v>134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6" t="s">
        <v>80</v>
      </c>
      <c r="BK140" s="146">
        <f t="shared" si="19"/>
        <v>0</v>
      </c>
      <c r="BL140" s="16" t="s">
        <v>141</v>
      </c>
      <c r="BM140" s="145" t="s">
        <v>288</v>
      </c>
    </row>
    <row r="141" spans="2:65" s="1" customFormat="1" ht="16.5" customHeight="1">
      <c r="B141" s="132"/>
      <c r="C141" s="133" t="s">
        <v>216</v>
      </c>
      <c r="D141" s="133" t="s">
        <v>137</v>
      </c>
      <c r="E141" s="134" t="s">
        <v>939</v>
      </c>
      <c r="F141" s="135" t="s">
        <v>940</v>
      </c>
      <c r="G141" s="136" t="s">
        <v>809</v>
      </c>
      <c r="H141" s="137">
        <v>5</v>
      </c>
      <c r="I141" s="138"/>
      <c r="J141" s="139">
        <f t="shared" si="10"/>
        <v>0</v>
      </c>
      <c r="K141" s="140"/>
      <c r="L141" s="31"/>
      <c r="M141" s="141" t="s">
        <v>1</v>
      </c>
      <c r="N141" s="142" t="s">
        <v>38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AR141" s="145" t="s">
        <v>141</v>
      </c>
      <c r="AT141" s="145" t="s">
        <v>137</v>
      </c>
      <c r="AU141" s="145" t="s">
        <v>82</v>
      </c>
      <c r="AY141" s="16" t="s">
        <v>134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6" t="s">
        <v>80</v>
      </c>
      <c r="BK141" s="146">
        <f t="shared" si="19"/>
        <v>0</v>
      </c>
      <c r="BL141" s="16" t="s">
        <v>141</v>
      </c>
      <c r="BM141" s="145" t="s">
        <v>300</v>
      </c>
    </row>
    <row r="142" spans="2:65" s="1" customFormat="1" ht="16.5" customHeight="1">
      <c r="B142" s="132"/>
      <c r="C142" s="133" t="s">
        <v>224</v>
      </c>
      <c r="D142" s="133" t="s">
        <v>137</v>
      </c>
      <c r="E142" s="134" t="s">
        <v>941</v>
      </c>
      <c r="F142" s="135" t="s">
        <v>942</v>
      </c>
      <c r="G142" s="136" t="s">
        <v>809</v>
      </c>
      <c r="H142" s="137">
        <v>3</v>
      </c>
      <c r="I142" s="138"/>
      <c r="J142" s="139">
        <f t="shared" si="10"/>
        <v>0</v>
      </c>
      <c r="K142" s="140"/>
      <c r="L142" s="31"/>
      <c r="M142" s="141" t="s">
        <v>1</v>
      </c>
      <c r="N142" s="142" t="s">
        <v>38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AR142" s="145" t="s">
        <v>141</v>
      </c>
      <c r="AT142" s="145" t="s">
        <v>137</v>
      </c>
      <c r="AU142" s="145" t="s">
        <v>82</v>
      </c>
      <c r="AY142" s="16" t="s">
        <v>134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6" t="s">
        <v>80</v>
      </c>
      <c r="BK142" s="146">
        <f t="shared" si="19"/>
        <v>0</v>
      </c>
      <c r="BL142" s="16" t="s">
        <v>141</v>
      </c>
      <c r="BM142" s="145" t="s">
        <v>311</v>
      </c>
    </row>
    <row r="143" spans="2:65" s="1" customFormat="1" ht="16.5" customHeight="1">
      <c r="B143" s="132"/>
      <c r="C143" s="133" t="s">
        <v>230</v>
      </c>
      <c r="D143" s="133" t="s">
        <v>137</v>
      </c>
      <c r="E143" s="134" t="s">
        <v>943</v>
      </c>
      <c r="F143" s="135" t="s">
        <v>944</v>
      </c>
      <c r="G143" s="136" t="s">
        <v>809</v>
      </c>
      <c r="H143" s="137">
        <v>1</v>
      </c>
      <c r="I143" s="138"/>
      <c r="J143" s="139">
        <f t="shared" si="10"/>
        <v>0</v>
      </c>
      <c r="K143" s="140"/>
      <c r="L143" s="31"/>
      <c r="M143" s="141" t="s">
        <v>1</v>
      </c>
      <c r="N143" s="142" t="s">
        <v>38</v>
      </c>
      <c r="P143" s="143">
        <f t="shared" si="11"/>
        <v>0</v>
      </c>
      <c r="Q143" s="143">
        <v>0</v>
      </c>
      <c r="R143" s="143">
        <f t="shared" si="12"/>
        <v>0</v>
      </c>
      <c r="S143" s="143">
        <v>0</v>
      </c>
      <c r="T143" s="144">
        <f t="shared" si="13"/>
        <v>0</v>
      </c>
      <c r="AR143" s="145" t="s">
        <v>141</v>
      </c>
      <c r="AT143" s="145" t="s">
        <v>137</v>
      </c>
      <c r="AU143" s="145" t="s">
        <v>82</v>
      </c>
      <c r="AY143" s="16" t="s">
        <v>134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6" t="s">
        <v>80</v>
      </c>
      <c r="BK143" s="146">
        <f t="shared" si="19"/>
        <v>0</v>
      </c>
      <c r="BL143" s="16" t="s">
        <v>141</v>
      </c>
      <c r="BM143" s="145" t="s">
        <v>320</v>
      </c>
    </row>
    <row r="144" spans="2:65" s="1" customFormat="1" ht="16.5" customHeight="1">
      <c r="B144" s="132"/>
      <c r="C144" s="133" t="s">
        <v>236</v>
      </c>
      <c r="D144" s="133" t="s">
        <v>137</v>
      </c>
      <c r="E144" s="134" t="s">
        <v>945</v>
      </c>
      <c r="F144" s="135" t="s">
        <v>946</v>
      </c>
      <c r="G144" s="136" t="s">
        <v>809</v>
      </c>
      <c r="H144" s="137">
        <v>1</v>
      </c>
      <c r="I144" s="138"/>
      <c r="J144" s="139">
        <f t="shared" si="10"/>
        <v>0</v>
      </c>
      <c r="K144" s="140"/>
      <c r="L144" s="31"/>
      <c r="M144" s="141" t="s">
        <v>1</v>
      </c>
      <c r="N144" s="142" t="s">
        <v>38</v>
      </c>
      <c r="P144" s="143">
        <f t="shared" si="11"/>
        <v>0</v>
      </c>
      <c r="Q144" s="143">
        <v>0</v>
      </c>
      <c r="R144" s="143">
        <f t="shared" si="12"/>
        <v>0</v>
      </c>
      <c r="S144" s="143">
        <v>0</v>
      </c>
      <c r="T144" s="144">
        <f t="shared" si="13"/>
        <v>0</v>
      </c>
      <c r="AR144" s="145" t="s">
        <v>141</v>
      </c>
      <c r="AT144" s="145" t="s">
        <v>137</v>
      </c>
      <c r="AU144" s="145" t="s">
        <v>82</v>
      </c>
      <c r="AY144" s="16" t="s">
        <v>134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6" t="s">
        <v>80</v>
      </c>
      <c r="BK144" s="146">
        <f t="shared" si="19"/>
        <v>0</v>
      </c>
      <c r="BL144" s="16" t="s">
        <v>141</v>
      </c>
      <c r="BM144" s="145" t="s">
        <v>947</v>
      </c>
    </row>
    <row r="145" spans="2:65" s="1" customFormat="1" ht="16.5" customHeight="1">
      <c r="B145" s="132"/>
      <c r="C145" s="133" t="s">
        <v>241</v>
      </c>
      <c r="D145" s="133" t="s">
        <v>137</v>
      </c>
      <c r="E145" s="134" t="s">
        <v>948</v>
      </c>
      <c r="F145" s="135" t="s">
        <v>949</v>
      </c>
      <c r="G145" s="136" t="s">
        <v>950</v>
      </c>
      <c r="H145" s="137">
        <v>1</v>
      </c>
      <c r="I145" s="138"/>
      <c r="J145" s="139">
        <f t="shared" si="10"/>
        <v>0</v>
      </c>
      <c r="K145" s="140"/>
      <c r="L145" s="31"/>
      <c r="M145" s="141" t="s">
        <v>1</v>
      </c>
      <c r="N145" s="142" t="s">
        <v>38</v>
      </c>
      <c r="P145" s="143">
        <f t="shared" si="11"/>
        <v>0</v>
      </c>
      <c r="Q145" s="143">
        <v>0</v>
      </c>
      <c r="R145" s="143">
        <f t="shared" si="12"/>
        <v>0</v>
      </c>
      <c r="S145" s="143">
        <v>0</v>
      </c>
      <c r="T145" s="144">
        <f t="shared" si="13"/>
        <v>0</v>
      </c>
      <c r="AR145" s="145" t="s">
        <v>141</v>
      </c>
      <c r="AT145" s="145" t="s">
        <v>137</v>
      </c>
      <c r="AU145" s="145" t="s">
        <v>82</v>
      </c>
      <c r="AY145" s="16" t="s">
        <v>134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6" t="s">
        <v>80</v>
      </c>
      <c r="BK145" s="146">
        <f t="shared" si="19"/>
        <v>0</v>
      </c>
      <c r="BL145" s="16" t="s">
        <v>141</v>
      </c>
      <c r="BM145" s="145" t="s">
        <v>951</v>
      </c>
    </row>
    <row r="146" spans="2:63" s="11" customFormat="1" ht="22.9" customHeight="1">
      <c r="B146" s="120"/>
      <c r="D146" s="121" t="s">
        <v>72</v>
      </c>
      <c r="E146" s="130" t="s">
        <v>952</v>
      </c>
      <c r="F146" s="130" t="s">
        <v>953</v>
      </c>
      <c r="I146" s="123"/>
      <c r="J146" s="131">
        <f>BK146</f>
        <v>0</v>
      </c>
      <c r="L146" s="120"/>
      <c r="M146" s="125"/>
      <c r="P146" s="126">
        <f>SUM(P147:P149)</f>
        <v>0</v>
      </c>
      <c r="R146" s="126">
        <f>SUM(R147:R149)</f>
        <v>0</v>
      </c>
      <c r="T146" s="127">
        <f>SUM(T147:T149)</f>
        <v>0</v>
      </c>
      <c r="AR146" s="121" t="s">
        <v>80</v>
      </c>
      <c r="AT146" s="128" t="s">
        <v>72</v>
      </c>
      <c r="AU146" s="128" t="s">
        <v>80</v>
      </c>
      <c r="AY146" s="121" t="s">
        <v>134</v>
      </c>
      <c r="BK146" s="129">
        <f>SUM(BK147:BK149)</f>
        <v>0</v>
      </c>
    </row>
    <row r="147" spans="2:65" s="1" customFormat="1" ht="16.5" customHeight="1">
      <c r="B147" s="132"/>
      <c r="C147" s="133" t="s">
        <v>246</v>
      </c>
      <c r="D147" s="133" t="s">
        <v>137</v>
      </c>
      <c r="E147" s="134" t="s">
        <v>954</v>
      </c>
      <c r="F147" s="135" t="s">
        <v>955</v>
      </c>
      <c r="G147" s="136" t="s">
        <v>809</v>
      </c>
      <c r="H147" s="137">
        <v>1</v>
      </c>
      <c r="I147" s="138"/>
      <c r="J147" s="139">
        <f>ROUND(I147*H147,2)</f>
        <v>0</v>
      </c>
      <c r="K147" s="140"/>
      <c r="L147" s="31"/>
      <c r="M147" s="141" t="s">
        <v>1</v>
      </c>
      <c r="N147" s="142" t="s">
        <v>38</v>
      </c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AR147" s="145" t="s">
        <v>141</v>
      </c>
      <c r="AT147" s="145" t="s">
        <v>137</v>
      </c>
      <c r="AU147" s="145" t="s">
        <v>82</v>
      </c>
      <c r="AY147" s="16" t="s">
        <v>134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6" t="s">
        <v>80</v>
      </c>
      <c r="BK147" s="146">
        <f>ROUND(I147*H147,2)</f>
        <v>0</v>
      </c>
      <c r="BL147" s="16" t="s">
        <v>141</v>
      </c>
      <c r="BM147" s="145" t="s">
        <v>330</v>
      </c>
    </row>
    <row r="148" spans="2:65" s="1" customFormat="1" ht="16.5" customHeight="1">
      <c r="B148" s="132"/>
      <c r="C148" s="133" t="s">
        <v>7</v>
      </c>
      <c r="D148" s="133" t="s">
        <v>137</v>
      </c>
      <c r="E148" s="134" t="s">
        <v>956</v>
      </c>
      <c r="F148" s="135" t="s">
        <v>957</v>
      </c>
      <c r="G148" s="136" t="s">
        <v>950</v>
      </c>
      <c r="H148" s="137">
        <v>1</v>
      </c>
      <c r="I148" s="138"/>
      <c r="J148" s="139">
        <f>ROUND(I148*H148,2)</f>
        <v>0</v>
      </c>
      <c r="K148" s="140"/>
      <c r="L148" s="31"/>
      <c r="M148" s="141" t="s">
        <v>1</v>
      </c>
      <c r="N148" s="142" t="s">
        <v>38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141</v>
      </c>
      <c r="AT148" s="145" t="s">
        <v>137</v>
      </c>
      <c r="AU148" s="145" t="s">
        <v>82</v>
      </c>
      <c r="AY148" s="16" t="s">
        <v>134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6" t="s">
        <v>80</v>
      </c>
      <c r="BK148" s="146">
        <f>ROUND(I148*H148,2)</f>
        <v>0</v>
      </c>
      <c r="BL148" s="16" t="s">
        <v>141</v>
      </c>
      <c r="BM148" s="145" t="s">
        <v>340</v>
      </c>
    </row>
    <row r="149" spans="2:65" s="1" customFormat="1" ht="16.5" customHeight="1">
      <c r="B149" s="132"/>
      <c r="C149" s="133" t="s">
        <v>255</v>
      </c>
      <c r="D149" s="133" t="s">
        <v>137</v>
      </c>
      <c r="E149" s="134" t="s">
        <v>958</v>
      </c>
      <c r="F149" s="135" t="s">
        <v>959</v>
      </c>
      <c r="G149" s="136" t="s">
        <v>950</v>
      </c>
      <c r="H149" s="137">
        <v>1</v>
      </c>
      <c r="I149" s="138"/>
      <c r="J149" s="139">
        <f>ROUND(I149*H149,2)</f>
        <v>0</v>
      </c>
      <c r="K149" s="140"/>
      <c r="L149" s="31"/>
      <c r="M149" s="141" t="s">
        <v>1</v>
      </c>
      <c r="N149" s="142" t="s">
        <v>38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141</v>
      </c>
      <c r="AT149" s="145" t="s">
        <v>137</v>
      </c>
      <c r="AU149" s="145" t="s">
        <v>82</v>
      </c>
      <c r="AY149" s="16" t="s">
        <v>134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6" t="s">
        <v>80</v>
      </c>
      <c r="BK149" s="146">
        <f>ROUND(I149*H149,2)</f>
        <v>0</v>
      </c>
      <c r="BL149" s="16" t="s">
        <v>141</v>
      </c>
      <c r="BM149" s="145" t="s">
        <v>351</v>
      </c>
    </row>
    <row r="150" spans="2:63" s="11" customFormat="1" ht="22.9" customHeight="1">
      <c r="B150" s="120"/>
      <c r="D150" s="121" t="s">
        <v>72</v>
      </c>
      <c r="E150" s="130" t="s">
        <v>960</v>
      </c>
      <c r="F150" s="130" t="s">
        <v>961</v>
      </c>
      <c r="I150" s="123"/>
      <c r="J150" s="131">
        <f>BK150</f>
        <v>0</v>
      </c>
      <c r="L150" s="120"/>
      <c r="M150" s="125"/>
      <c r="P150" s="126">
        <f>P151</f>
        <v>0</v>
      </c>
      <c r="R150" s="126">
        <f>R151</f>
        <v>0</v>
      </c>
      <c r="T150" s="127">
        <f>T151</f>
        <v>0</v>
      </c>
      <c r="AR150" s="121" t="s">
        <v>80</v>
      </c>
      <c r="AT150" s="128" t="s">
        <v>72</v>
      </c>
      <c r="AU150" s="128" t="s">
        <v>80</v>
      </c>
      <c r="AY150" s="121" t="s">
        <v>134</v>
      </c>
      <c r="BK150" s="129">
        <f>BK151</f>
        <v>0</v>
      </c>
    </row>
    <row r="151" spans="2:65" s="1" customFormat="1" ht="16.5" customHeight="1">
      <c r="B151" s="132"/>
      <c r="C151" s="133" t="s">
        <v>261</v>
      </c>
      <c r="D151" s="133" t="s">
        <v>137</v>
      </c>
      <c r="E151" s="134" t="s">
        <v>962</v>
      </c>
      <c r="F151" s="135" t="s">
        <v>963</v>
      </c>
      <c r="G151" s="136" t="s">
        <v>950</v>
      </c>
      <c r="H151" s="137">
        <v>1</v>
      </c>
      <c r="I151" s="138"/>
      <c r="J151" s="139">
        <f>ROUND(I151*H151,2)</f>
        <v>0</v>
      </c>
      <c r="K151" s="140"/>
      <c r="L151" s="31"/>
      <c r="M151" s="183" t="s">
        <v>1</v>
      </c>
      <c r="N151" s="184" t="s">
        <v>38</v>
      </c>
      <c r="O151" s="185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45" t="s">
        <v>141</v>
      </c>
      <c r="AT151" s="145" t="s">
        <v>137</v>
      </c>
      <c r="AU151" s="145" t="s">
        <v>82</v>
      </c>
      <c r="AY151" s="16" t="s">
        <v>134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6" t="s">
        <v>80</v>
      </c>
      <c r="BK151" s="146">
        <f>ROUND(I151*H151,2)</f>
        <v>0</v>
      </c>
      <c r="BL151" s="16" t="s">
        <v>141</v>
      </c>
      <c r="BM151" s="145" t="s">
        <v>964</v>
      </c>
    </row>
    <row r="152" spans="2:12" s="1" customFormat="1" ht="6.95" customHeight="1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31"/>
    </row>
  </sheetData>
  <autoFilter ref="C121:K15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6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95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7" t="str">
        <f>'Rekapitulace stavby'!K6</f>
        <v>Stavební úpravy části 1NP objektu Klubu dříve narozených, Cílkova 796/7, Praha 12</v>
      </c>
      <c r="F7" s="228"/>
      <c r="G7" s="228"/>
      <c r="H7" s="228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188" t="s">
        <v>965</v>
      </c>
      <c r="F9" s="229"/>
      <c r="G9" s="229"/>
      <c r="H9" s="229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12. 4. 2024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0" t="str">
        <f>'Rekapitulace stavby'!E14</f>
        <v>Vyplň údaj</v>
      </c>
      <c r="F18" s="210"/>
      <c r="G18" s="210"/>
      <c r="H18" s="210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5" t="s">
        <v>1</v>
      </c>
      <c r="F27" s="215"/>
      <c r="G27" s="215"/>
      <c r="H27" s="215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33</v>
      </c>
      <c r="J30" s="65">
        <f>ROUND(J121,2)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90">
        <f>ROUND((SUM(BE121:BE132)),2)</f>
        <v>0</v>
      </c>
      <c r="I33" s="91">
        <v>0.21</v>
      </c>
      <c r="J33" s="90">
        <f>ROUND(((SUM(BE121:BE132))*I33),2)</f>
        <v>0</v>
      </c>
      <c r="L33" s="31"/>
    </row>
    <row r="34" spans="2:12" s="1" customFormat="1" ht="14.45" customHeight="1">
      <c r="B34" s="31"/>
      <c r="E34" s="26" t="s">
        <v>39</v>
      </c>
      <c r="F34" s="90">
        <f>ROUND((SUM(BF121:BF132)),2)</f>
        <v>0</v>
      </c>
      <c r="I34" s="91">
        <v>0.12</v>
      </c>
      <c r="J34" s="90">
        <f>ROUND(((SUM(BF121:BF132))*I34),2)</f>
        <v>0</v>
      </c>
      <c r="L34" s="31"/>
    </row>
    <row r="35" spans="2:12" s="1" customFormat="1" ht="14.45" customHeight="1" hidden="1">
      <c r="B35" s="31"/>
      <c r="E35" s="26" t="s">
        <v>40</v>
      </c>
      <c r="F35" s="90">
        <f>ROUND((SUM(BG121:BG132)),2)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90">
        <f>ROUND((SUM(BH121:BH132)),2)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90">
        <f>ROUND((SUM(BI121:BI132)),2)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7" t="str">
        <f>E7</f>
        <v>Stavební úpravy části 1NP objektu Klubu dříve narozených, Cílkova 796/7, Praha 12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188" t="str">
        <f>E9</f>
        <v>901 - VON</v>
      </c>
      <c r="F87" s="229"/>
      <c r="G87" s="229"/>
      <c r="H87" s="229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12. 4. 2024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101</v>
      </c>
      <c r="J96" s="65">
        <f>J121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966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" customHeight="1">
      <c r="B98" s="107"/>
      <c r="D98" s="108" t="s">
        <v>967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" customHeight="1">
      <c r="B99" s="107"/>
      <c r="D99" s="108" t="s">
        <v>968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" customHeight="1">
      <c r="B100" s="107"/>
      <c r="D100" s="108" t="s">
        <v>969</v>
      </c>
      <c r="E100" s="109"/>
      <c r="F100" s="109"/>
      <c r="G100" s="109"/>
      <c r="H100" s="109"/>
      <c r="I100" s="109"/>
      <c r="J100" s="110">
        <f>J128</f>
        <v>0</v>
      </c>
      <c r="L100" s="107"/>
    </row>
    <row r="101" spans="2:12" s="9" customFormat="1" ht="19.9" customHeight="1">
      <c r="B101" s="107"/>
      <c r="D101" s="108" t="s">
        <v>970</v>
      </c>
      <c r="E101" s="109"/>
      <c r="F101" s="109"/>
      <c r="G101" s="109"/>
      <c r="H101" s="109"/>
      <c r="I101" s="109"/>
      <c r="J101" s="110">
        <f>J130</f>
        <v>0</v>
      </c>
      <c r="L101" s="107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119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26.25" customHeight="1">
      <c r="B111" s="31"/>
      <c r="E111" s="227" t="str">
        <f>E7</f>
        <v>Stavební úpravy části 1NP objektu Klubu dříve narozených, Cílkova 796/7, Praha 12</v>
      </c>
      <c r="F111" s="228"/>
      <c r="G111" s="228"/>
      <c r="H111" s="228"/>
      <c r="L111" s="31"/>
    </row>
    <row r="112" spans="2:12" s="1" customFormat="1" ht="12" customHeight="1">
      <c r="B112" s="31"/>
      <c r="C112" s="26" t="s">
        <v>96</v>
      </c>
      <c r="L112" s="31"/>
    </row>
    <row r="113" spans="2:12" s="1" customFormat="1" ht="16.5" customHeight="1">
      <c r="B113" s="31"/>
      <c r="E113" s="188" t="str">
        <f>E9</f>
        <v>901 - VON</v>
      </c>
      <c r="F113" s="229"/>
      <c r="G113" s="229"/>
      <c r="H113" s="229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 xml:space="preserve"> </v>
      </c>
      <c r="I115" s="26" t="s">
        <v>22</v>
      </c>
      <c r="J115" s="51" t="str">
        <f>IF(J12="","",J12)</f>
        <v>12. 4. 2024</v>
      </c>
      <c r="L115" s="31"/>
    </row>
    <row r="116" spans="2:12" s="1" customFormat="1" ht="6.95" customHeight="1">
      <c r="B116" s="31"/>
      <c r="L116" s="31"/>
    </row>
    <row r="117" spans="2:12" s="1" customFormat="1" ht="15.2" customHeight="1">
      <c r="B117" s="31"/>
      <c r="C117" s="26" t="s">
        <v>24</v>
      </c>
      <c r="F117" s="24" t="str">
        <f>E15</f>
        <v xml:space="preserve"> </v>
      </c>
      <c r="I117" s="26" t="s">
        <v>29</v>
      </c>
      <c r="J117" s="29" t="str">
        <f>E21</f>
        <v xml:space="preserve"> </v>
      </c>
      <c r="L117" s="31"/>
    </row>
    <row r="118" spans="2:12" s="1" customFormat="1" ht="15.2" customHeight="1">
      <c r="B118" s="31"/>
      <c r="C118" s="26" t="s">
        <v>27</v>
      </c>
      <c r="F118" s="24" t="str">
        <f>IF(E18="","",E18)</f>
        <v>Vyplň údaj</v>
      </c>
      <c r="I118" s="26" t="s">
        <v>31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120</v>
      </c>
      <c r="D120" s="113" t="s">
        <v>58</v>
      </c>
      <c r="E120" s="113" t="s">
        <v>54</v>
      </c>
      <c r="F120" s="113" t="s">
        <v>55</v>
      </c>
      <c r="G120" s="113" t="s">
        <v>121</v>
      </c>
      <c r="H120" s="113" t="s">
        <v>122</v>
      </c>
      <c r="I120" s="113" t="s">
        <v>123</v>
      </c>
      <c r="J120" s="114" t="s">
        <v>100</v>
      </c>
      <c r="K120" s="115" t="s">
        <v>124</v>
      </c>
      <c r="L120" s="111"/>
      <c r="M120" s="58" t="s">
        <v>1</v>
      </c>
      <c r="N120" s="59" t="s">
        <v>37</v>
      </c>
      <c r="O120" s="59" t="s">
        <v>125</v>
      </c>
      <c r="P120" s="59" t="s">
        <v>126</v>
      </c>
      <c r="Q120" s="59" t="s">
        <v>127</v>
      </c>
      <c r="R120" s="59" t="s">
        <v>128</v>
      </c>
      <c r="S120" s="59" t="s">
        <v>129</v>
      </c>
      <c r="T120" s="60" t="s">
        <v>130</v>
      </c>
    </row>
    <row r="121" spans="2:63" s="1" customFormat="1" ht="22.9" customHeight="1">
      <c r="B121" s="31"/>
      <c r="C121" s="63" t="s">
        <v>131</v>
      </c>
      <c r="J121" s="116">
        <f>BK121</f>
        <v>0</v>
      </c>
      <c r="L121" s="31"/>
      <c r="M121" s="61"/>
      <c r="N121" s="52"/>
      <c r="O121" s="52"/>
      <c r="P121" s="117">
        <f>P122</f>
        <v>0</v>
      </c>
      <c r="Q121" s="52"/>
      <c r="R121" s="117">
        <f>R122</f>
        <v>0</v>
      </c>
      <c r="S121" s="52"/>
      <c r="T121" s="118">
        <f>T122</f>
        <v>0</v>
      </c>
      <c r="AT121" s="16" t="s">
        <v>72</v>
      </c>
      <c r="AU121" s="16" t="s">
        <v>102</v>
      </c>
      <c r="BK121" s="119">
        <f>BK122</f>
        <v>0</v>
      </c>
    </row>
    <row r="122" spans="2:63" s="11" customFormat="1" ht="25.9" customHeight="1">
      <c r="B122" s="120"/>
      <c r="D122" s="121" t="s">
        <v>72</v>
      </c>
      <c r="E122" s="122" t="s">
        <v>971</v>
      </c>
      <c r="F122" s="122" t="s">
        <v>972</v>
      </c>
      <c r="I122" s="123"/>
      <c r="J122" s="124">
        <f>BK122</f>
        <v>0</v>
      </c>
      <c r="L122" s="120"/>
      <c r="M122" s="125"/>
      <c r="P122" s="126">
        <f>P123+P126+P128+P130</f>
        <v>0</v>
      </c>
      <c r="R122" s="126">
        <f>R123+R126+R128+R130</f>
        <v>0</v>
      </c>
      <c r="T122" s="127">
        <f>T123+T126+T128+T130</f>
        <v>0</v>
      </c>
      <c r="AR122" s="121" t="s">
        <v>160</v>
      </c>
      <c r="AT122" s="128" t="s">
        <v>72</v>
      </c>
      <c r="AU122" s="128" t="s">
        <v>73</v>
      </c>
      <c r="AY122" s="121" t="s">
        <v>134</v>
      </c>
      <c r="BK122" s="129">
        <f>BK123+BK126+BK128+BK130</f>
        <v>0</v>
      </c>
    </row>
    <row r="123" spans="2:63" s="11" customFormat="1" ht="22.9" customHeight="1">
      <c r="B123" s="120"/>
      <c r="D123" s="121" t="s">
        <v>72</v>
      </c>
      <c r="E123" s="130" t="s">
        <v>973</v>
      </c>
      <c r="F123" s="130" t="s">
        <v>974</v>
      </c>
      <c r="I123" s="123"/>
      <c r="J123" s="131">
        <f>BK123</f>
        <v>0</v>
      </c>
      <c r="L123" s="120"/>
      <c r="M123" s="125"/>
      <c r="P123" s="126">
        <f>SUM(P124:P125)</f>
        <v>0</v>
      </c>
      <c r="R123" s="126">
        <f>SUM(R124:R125)</f>
        <v>0</v>
      </c>
      <c r="T123" s="127">
        <f>SUM(T124:T125)</f>
        <v>0</v>
      </c>
      <c r="AR123" s="121" t="s">
        <v>160</v>
      </c>
      <c r="AT123" s="128" t="s">
        <v>72</v>
      </c>
      <c r="AU123" s="128" t="s">
        <v>80</v>
      </c>
      <c r="AY123" s="121" t="s">
        <v>134</v>
      </c>
      <c r="BK123" s="129">
        <f>SUM(BK124:BK125)</f>
        <v>0</v>
      </c>
    </row>
    <row r="124" spans="2:65" s="1" customFormat="1" ht="16.5" customHeight="1">
      <c r="B124" s="132"/>
      <c r="C124" s="133" t="s">
        <v>80</v>
      </c>
      <c r="D124" s="133" t="s">
        <v>137</v>
      </c>
      <c r="E124" s="134" t="s">
        <v>975</v>
      </c>
      <c r="F124" s="135" t="s">
        <v>976</v>
      </c>
      <c r="G124" s="136" t="s">
        <v>950</v>
      </c>
      <c r="H124" s="137">
        <v>1</v>
      </c>
      <c r="I124" s="138"/>
      <c r="J124" s="139">
        <f>ROUND(I124*H124,2)</f>
        <v>0</v>
      </c>
      <c r="K124" s="140"/>
      <c r="L124" s="31"/>
      <c r="M124" s="141" t="s">
        <v>1</v>
      </c>
      <c r="N124" s="142" t="s">
        <v>38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AR124" s="145" t="s">
        <v>141</v>
      </c>
      <c r="AT124" s="145" t="s">
        <v>137</v>
      </c>
      <c r="AU124" s="145" t="s">
        <v>82</v>
      </c>
      <c r="AY124" s="16" t="s">
        <v>134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6" t="s">
        <v>80</v>
      </c>
      <c r="BK124" s="146">
        <f>ROUND(I124*H124,2)</f>
        <v>0</v>
      </c>
      <c r="BL124" s="16" t="s">
        <v>141</v>
      </c>
      <c r="BM124" s="145" t="s">
        <v>977</v>
      </c>
    </row>
    <row r="125" spans="2:65" s="1" customFormat="1" ht="16.5" customHeight="1">
      <c r="B125" s="132"/>
      <c r="C125" s="133" t="s">
        <v>82</v>
      </c>
      <c r="D125" s="133" t="s">
        <v>137</v>
      </c>
      <c r="E125" s="134" t="s">
        <v>978</v>
      </c>
      <c r="F125" s="135" t="s">
        <v>979</v>
      </c>
      <c r="G125" s="136" t="s">
        <v>950</v>
      </c>
      <c r="H125" s="137">
        <v>1</v>
      </c>
      <c r="I125" s="138"/>
      <c r="J125" s="139">
        <f>ROUND(I125*H125,2)</f>
        <v>0</v>
      </c>
      <c r="K125" s="140"/>
      <c r="L125" s="31"/>
      <c r="M125" s="141" t="s">
        <v>1</v>
      </c>
      <c r="N125" s="142" t="s">
        <v>38</v>
      </c>
      <c r="P125" s="143">
        <f>O125*H125</f>
        <v>0</v>
      </c>
      <c r="Q125" s="143">
        <v>0</v>
      </c>
      <c r="R125" s="143">
        <f>Q125*H125</f>
        <v>0</v>
      </c>
      <c r="S125" s="143">
        <v>0</v>
      </c>
      <c r="T125" s="144">
        <f>S125*H125</f>
        <v>0</v>
      </c>
      <c r="AR125" s="145" t="s">
        <v>141</v>
      </c>
      <c r="AT125" s="145" t="s">
        <v>137</v>
      </c>
      <c r="AU125" s="145" t="s">
        <v>82</v>
      </c>
      <c r="AY125" s="16" t="s">
        <v>134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6" t="s">
        <v>80</v>
      </c>
      <c r="BK125" s="146">
        <f>ROUND(I125*H125,2)</f>
        <v>0</v>
      </c>
      <c r="BL125" s="16" t="s">
        <v>141</v>
      </c>
      <c r="BM125" s="145" t="s">
        <v>980</v>
      </c>
    </row>
    <row r="126" spans="2:63" s="11" customFormat="1" ht="22.9" customHeight="1">
      <c r="B126" s="120"/>
      <c r="D126" s="121" t="s">
        <v>72</v>
      </c>
      <c r="E126" s="130" t="s">
        <v>981</v>
      </c>
      <c r="F126" s="130" t="s">
        <v>982</v>
      </c>
      <c r="I126" s="123"/>
      <c r="J126" s="131">
        <f>BK126</f>
        <v>0</v>
      </c>
      <c r="L126" s="120"/>
      <c r="M126" s="125"/>
      <c r="P126" s="126">
        <f>P127</f>
        <v>0</v>
      </c>
      <c r="R126" s="126">
        <f>R127</f>
        <v>0</v>
      </c>
      <c r="T126" s="127">
        <f>T127</f>
        <v>0</v>
      </c>
      <c r="AR126" s="121" t="s">
        <v>160</v>
      </c>
      <c r="AT126" s="128" t="s">
        <v>72</v>
      </c>
      <c r="AU126" s="128" t="s">
        <v>80</v>
      </c>
      <c r="AY126" s="121" t="s">
        <v>134</v>
      </c>
      <c r="BK126" s="129">
        <f>BK127</f>
        <v>0</v>
      </c>
    </row>
    <row r="127" spans="2:65" s="1" customFormat="1" ht="16.5" customHeight="1">
      <c r="B127" s="132"/>
      <c r="C127" s="133" t="s">
        <v>135</v>
      </c>
      <c r="D127" s="133" t="s">
        <v>137</v>
      </c>
      <c r="E127" s="134" t="s">
        <v>983</v>
      </c>
      <c r="F127" s="135" t="s">
        <v>982</v>
      </c>
      <c r="G127" s="136" t="s">
        <v>950</v>
      </c>
      <c r="H127" s="137">
        <v>1</v>
      </c>
      <c r="I127" s="138"/>
      <c r="J127" s="139">
        <f>ROUND(I127*H127,2)</f>
        <v>0</v>
      </c>
      <c r="K127" s="140"/>
      <c r="L127" s="31"/>
      <c r="M127" s="141" t="s">
        <v>1</v>
      </c>
      <c r="N127" s="142" t="s">
        <v>38</v>
      </c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AR127" s="145" t="s">
        <v>141</v>
      </c>
      <c r="AT127" s="145" t="s">
        <v>137</v>
      </c>
      <c r="AU127" s="145" t="s">
        <v>82</v>
      </c>
      <c r="AY127" s="16" t="s">
        <v>134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6" t="s">
        <v>80</v>
      </c>
      <c r="BK127" s="146">
        <f>ROUND(I127*H127,2)</f>
        <v>0</v>
      </c>
      <c r="BL127" s="16" t="s">
        <v>141</v>
      </c>
      <c r="BM127" s="145" t="s">
        <v>984</v>
      </c>
    </row>
    <row r="128" spans="2:63" s="11" customFormat="1" ht="22.9" customHeight="1">
      <c r="B128" s="120"/>
      <c r="D128" s="121" t="s">
        <v>72</v>
      </c>
      <c r="E128" s="130" t="s">
        <v>985</v>
      </c>
      <c r="F128" s="130" t="s">
        <v>986</v>
      </c>
      <c r="I128" s="123"/>
      <c r="J128" s="131">
        <f>BK128</f>
        <v>0</v>
      </c>
      <c r="L128" s="120"/>
      <c r="M128" s="125"/>
      <c r="P128" s="126">
        <f>P129</f>
        <v>0</v>
      </c>
      <c r="R128" s="126">
        <f>R129</f>
        <v>0</v>
      </c>
      <c r="T128" s="127">
        <f>T129</f>
        <v>0</v>
      </c>
      <c r="AR128" s="121" t="s">
        <v>160</v>
      </c>
      <c r="AT128" s="128" t="s">
        <v>72</v>
      </c>
      <c r="AU128" s="128" t="s">
        <v>80</v>
      </c>
      <c r="AY128" s="121" t="s">
        <v>134</v>
      </c>
      <c r="BK128" s="129">
        <f>BK129</f>
        <v>0</v>
      </c>
    </row>
    <row r="129" spans="2:65" s="1" customFormat="1" ht="16.5" customHeight="1">
      <c r="B129" s="132"/>
      <c r="C129" s="133" t="s">
        <v>141</v>
      </c>
      <c r="D129" s="133" t="s">
        <v>137</v>
      </c>
      <c r="E129" s="134" t="s">
        <v>987</v>
      </c>
      <c r="F129" s="135" t="s">
        <v>986</v>
      </c>
      <c r="G129" s="136" t="s">
        <v>950</v>
      </c>
      <c r="H129" s="137">
        <v>1</v>
      </c>
      <c r="I129" s="138"/>
      <c r="J129" s="139">
        <f>ROUND(I129*H129,2)</f>
        <v>0</v>
      </c>
      <c r="K129" s="140"/>
      <c r="L129" s="31"/>
      <c r="M129" s="141" t="s">
        <v>1</v>
      </c>
      <c r="N129" s="142" t="s">
        <v>38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988</v>
      </c>
      <c r="AT129" s="145" t="s">
        <v>137</v>
      </c>
      <c r="AU129" s="145" t="s">
        <v>82</v>
      </c>
      <c r="AY129" s="16" t="s">
        <v>134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6" t="s">
        <v>80</v>
      </c>
      <c r="BK129" s="146">
        <f>ROUND(I129*H129,2)</f>
        <v>0</v>
      </c>
      <c r="BL129" s="16" t="s">
        <v>988</v>
      </c>
      <c r="BM129" s="145" t="s">
        <v>989</v>
      </c>
    </row>
    <row r="130" spans="2:63" s="11" customFormat="1" ht="22.9" customHeight="1">
      <c r="B130" s="120"/>
      <c r="D130" s="121" t="s">
        <v>72</v>
      </c>
      <c r="E130" s="130" t="s">
        <v>990</v>
      </c>
      <c r="F130" s="130" t="s">
        <v>961</v>
      </c>
      <c r="I130" s="123"/>
      <c r="J130" s="131">
        <f>BK130</f>
        <v>0</v>
      </c>
      <c r="L130" s="120"/>
      <c r="M130" s="125"/>
      <c r="P130" s="126">
        <f>SUM(P131:P132)</f>
        <v>0</v>
      </c>
      <c r="R130" s="126">
        <f>SUM(R131:R132)</f>
        <v>0</v>
      </c>
      <c r="T130" s="127">
        <f>SUM(T131:T132)</f>
        <v>0</v>
      </c>
      <c r="AR130" s="121" t="s">
        <v>160</v>
      </c>
      <c r="AT130" s="128" t="s">
        <v>72</v>
      </c>
      <c r="AU130" s="128" t="s">
        <v>80</v>
      </c>
      <c r="AY130" s="121" t="s">
        <v>134</v>
      </c>
      <c r="BK130" s="129">
        <f>SUM(BK131:BK132)</f>
        <v>0</v>
      </c>
    </row>
    <row r="131" spans="2:65" s="1" customFormat="1" ht="33" customHeight="1">
      <c r="B131" s="132"/>
      <c r="C131" s="133" t="s">
        <v>160</v>
      </c>
      <c r="D131" s="133" t="s">
        <v>137</v>
      </c>
      <c r="E131" s="134" t="s">
        <v>991</v>
      </c>
      <c r="F131" s="135" t="s">
        <v>992</v>
      </c>
      <c r="G131" s="136" t="s">
        <v>950</v>
      </c>
      <c r="H131" s="137">
        <v>1</v>
      </c>
      <c r="I131" s="138"/>
      <c r="J131" s="139">
        <f>ROUND(I131*H131,2)</f>
        <v>0</v>
      </c>
      <c r="K131" s="140"/>
      <c r="L131" s="31"/>
      <c r="M131" s="141" t="s">
        <v>1</v>
      </c>
      <c r="N131" s="142" t="s">
        <v>38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988</v>
      </c>
      <c r="AT131" s="145" t="s">
        <v>137</v>
      </c>
      <c r="AU131" s="145" t="s">
        <v>82</v>
      </c>
      <c r="AY131" s="16" t="s">
        <v>134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6" t="s">
        <v>80</v>
      </c>
      <c r="BK131" s="146">
        <f>ROUND(I131*H131,2)</f>
        <v>0</v>
      </c>
      <c r="BL131" s="16" t="s">
        <v>988</v>
      </c>
      <c r="BM131" s="145" t="s">
        <v>993</v>
      </c>
    </row>
    <row r="132" spans="2:65" s="1" customFormat="1" ht="24.2" customHeight="1">
      <c r="B132" s="132"/>
      <c r="C132" s="133" t="s">
        <v>165</v>
      </c>
      <c r="D132" s="133" t="s">
        <v>137</v>
      </c>
      <c r="E132" s="134" t="s">
        <v>994</v>
      </c>
      <c r="F132" s="135" t="s">
        <v>995</v>
      </c>
      <c r="G132" s="136" t="s">
        <v>950</v>
      </c>
      <c r="H132" s="137">
        <v>1</v>
      </c>
      <c r="I132" s="138"/>
      <c r="J132" s="139">
        <f>ROUND(I132*H132,2)</f>
        <v>0</v>
      </c>
      <c r="K132" s="140"/>
      <c r="L132" s="31"/>
      <c r="M132" s="183" t="s">
        <v>1</v>
      </c>
      <c r="N132" s="184" t="s">
        <v>38</v>
      </c>
      <c r="O132" s="185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45" t="s">
        <v>988</v>
      </c>
      <c r="AT132" s="145" t="s">
        <v>137</v>
      </c>
      <c r="AU132" s="145" t="s">
        <v>82</v>
      </c>
      <c r="AY132" s="16" t="s">
        <v>134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6" t="s">
        <v>80</v>
      </c>
      <c r="BK132" s="146">
        <f>ROUND(I132*H132,2)</f>
        <v>0</v>
      </c>
      <c r="BL132" s="16" t="s">
        <v>988</v>
      </c>
      <c r="BM132" s="145" t="s">
        <v>996</v>
      </c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31"/>
    </row>
  </sheetData>
  <autoFilter ref="C120:K13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DESKTOP-VCEHUTE\uzivatel</dc:creator>
  <cp:keywords/>
  <dc:description/>
  <cp:lastModifiedBy>cerny85@volny.cz</cp:lastModifiedBy>
  <dcterms:created xsi:type="dcterms:W3CDTF">2024-04-12T08:46:02Z</dcterms:created>
  <dcterms:modified xsi:type="dcterms:W3CDTF">2024-04-12T08:47:56Z</dcterms:modified>
  <cp:category/>
  <cp:version/>
  <cp:contentType/>
  <cp:contentStatus/>
</cp:coreProperties>
</file>