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Akce\1Veřejný oddechový a sportovní areál VOSA - renovace hřiště\"/>
    </mc:Choice>
  </mc:AlternateContent>
  <bookViews>
    <workbookView xWindow="0" yWindow="0" windowWidth="19200" windowHeight="11460" firstSheet="2" activeTab="3"/>
  </bookViews>
  <sheets>
    <sheet name="Rekapitulace stavby" sheetId="1" r:id="rId1"/>
    <sheet name="SO 01 - VÍCEÚČELOVÉ HŘIŠT..." sheetId="2" r:id="rId2"/>
    <sheet name="SO 02 - STAVEBNÍ ÚPRAVY A..." sheetId="3" r:id="rId3"/>
    <sheet name="SO 03 - ROZŠÍŘENÍ WORKOUT..." sheetId="4" r:id="rId4"/>
  </sheets>
  <definedNames>
    <definedName name="_xlnm._FilterDatabase" localSheetId="1" hidden="1">'SO 01 - VÍCEÚČELOVÉ HŘIŠT...'!$C$141:$K$317</definedName>
    <definedName name="_xlnm._FilterDatabase" localSheetId="2" hidden="1">'SO 02 - STAVEBNÍ ÚPRAVY A...'!$C$133:$K$209</definedName>
    <definedName name="_xlnm._FilterDatabase" localSheetId="3" hidden="1">'SO 03 - ROZŠÍŘENÍ WORKOUT...'!$C$119:$K$148</definedName>
    <definedName name="_xlnm.Print_Titles" localSheetId="0">'Rekapitulace stavby'!$92:$92</definedName>
    <definedName name="_xlnm.Print_Titles" localSheetId="1">'SO 01 - VÍCEÚČELOVÉ HŘIŠT...'!$141:$141</definedName>
    <definedName name="_xlnm.Print_Titles" localSheetId="2">'SO 02 - STAVEBNÍ ÚPRAVY A...'!$133:$133</definedName>
    <definedName name="_xlnm.Print_Titles" localSheetId="3">'SO 03 - ROZŠÍŘENÍ WORKOUT...'!$119:$119</definedName>
    <definedName name="_xlnm.Print_Area" localSheetId="0">'Rekapitulace stavby'!$D$4:$AO$76,'Rekapitulace stavby'!$C$82:$AQ$98</definedName>
    <definedName name="_xlnm.Print_Area" localSheetId="1">'SO 01 - VÍCEÚČELOVÉ HŘIŠT...'!$C$4:$J$76,'SO 01 - VÍCEÚČELOVÉ HŘIŠT...'!$C$82:$J$123,'SO 01 - VÍCEÚČELOVÉ HŘIŠT...'!$C$129:$K$317</definedName>
    <definedName name="_xlnm.Print_Area" localSheetId="2">'SO 02 - STAVEBNÍ ÚPRAVY A...'!$C$4:$J$76,'SO 02 - STAVEBNÍ ÚPRAVY A...'!$C$82:$J$115,'SO 02 - STAVEBNÍ ÚPRAVY A...'!$C$121:$K$209</definedName>
    <definedName name="_xlnm.Print_Area" localSheetId="3">'SO 03 - ROZŠÍŘENÍ WORKOUT...'!$C$4:$J$76,'SO 03 - ROZŠÍŘENÍ WORKOUT...'!$C$82:$J$101,'SO 03 - ROZŠÍŘENÍ WORKOUT...'!$C$107:$K$148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110" i="4"/>
  <c r="J37" i="3"/>
  <c r="J36" i="3"/>
  <c r="AY96" i="1"/>
  <c r="J35" i="3"/>
  <c r="AX96" i="1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T201" i="3" s="1"/>
  <c r="T200" i="3" s="1"/>
  <c r="R202" i="3"/>
  <c r="R201" i="3" s="1"/>
  <c r="R200" i="3" s="1"/>
  <c r="P202" i="3"/>
  <c r="P201" i="3" s="1"/>
  <c r="P200" i="3" s="1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T184" i="3" s="1"/>
  <c r="R185" i="3"/>
  <c r="R184" i="3"/>
  <c r="P185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T156" i="3"/>
  <c r="R157" i="3"/>
  <c r="R156" i="3" s="1"/>
  <c r="P157" i="3"/>
  <c r="P156" i="3" s="1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T147" i="3"/>
  <c r="R148" i="3"/>
  <c r="R147" i="3" s="1"/>
  <c r="P148" i="3"/>
  <c r="P147" i="3" s="1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J131" i="3"/>
  <c r="J130" i="3"/>
  <c r="F130" i="3"/>
  <c r="F128" i="3"/>
  <c r="E126" i="3"/>
  <c r="J92" i="3"/>
  <c r="J91" i="3"/>
  <c r="F91" i="3"/>
  <c r="F89" i="3"/>
  <c r="E87" i="3"/>
  <c r="J18" i="3"/>
  <c r="E18" i="3"/>
  <c r="F131" i="3" s="1"/>
  <c r="J17" i="3"/>
  <c r="J12" i="3"/>
  <c r="J89" i="3" s="1"/>
  <c r="E7" i="3"/>
  <c r="E124" i="3"/>
  <c r="J37" i="2"/>
  <c r="J36" i="2"/>
  <c r="AY95" i="1" s="1"/>
  <c r="J35" i="2"/>
  <c r="AX95" i="1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84" i="2"/>
  <c r="BH184" i="2"/>
  <c r="BG184" i="2"/>
  <c r="BF184" i="2"/>
  <c r="T184" i="2"/>
  <c r="T183" i="2"/>
  <c r="T182" i="2" s="1"/>
  <c r="R184" i="2"/>
  <c r="R183" i="2"/>
  <c r="R182" i="2"/>
  <c r="P184" i="2"/>
  <c r="P183" i="2"/>
  <c r="P182" i="2" s="1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T172" i="2"/>
  <c r="R173" i="2"/>
  <c r="R172" i="2" s="1"/>
  <c r="P173" i="2"/>
  <c r="P172" i="2" s="1"/>
  <c r="BI163" i="2"/>
  <c r="BH163" i="2"/>
  <c r="BG163" i="2"/>
  <c r="BF163" i="2"/>
  <c r="T163" i="2"/>
  <c r="T162" i="2" s="1"/>
  <c r="R163" i="2"/>
  <c r="R162" i="2"/>
  <c r="P163" i="2"/>
  <c r="P162" i="2" s="1"/>
  <c r="BI159" i="2"/>
  <c r="BH159" i="2"/>
  <c r="BG159" i="2"/>
  <c r="BF159" i="2"/>
  <c r="T159" i="2"/>
  <c r="T158" i="2" s="1"/>
  <c r="R159" i="2"/>
  <c r="R158" i="2" s="1"/>
  <c r="P159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J139" i="2"/>
  <c r="J138" i="2"/>
  <c r="F138" i="2"/>
  <c r="F136" i="2"/>
  <c r="E134" i="2"/>
  <c r="J92" i="2"/>
  <c r="J91" i="2"/>
  <c r="F91" i="2"/>
  <c r="F89" i="2"/>
  <c r="E87" i="2"/>
  <c r="J18" i="2"/>
  <c r="E18" i="2"/>
  <c r="F92" i="2"/>
  <c r="J17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BK245" i="2"/>
  <c r="J220" i="2"/>
  <c r="J202" i="2"/>
  <c r="J177" i="2"/>
  <c r="BK159" i="2"/>
  <c r="BK152" i="2"/>
  <c r="BK306" i="2"/>
  <c r="BK303" i="2"/>
  <c r="BK289" i="2"/>
  <c r="J259" i="2"/>
  <c r="BK249" i="2"/>
  <c r="BK243" i="2"/>
  <c r="J240" i="2"/>
  <c r="J237" i="2"/>
  <c r="BK231" i="2"/>
  <c r="BK223" i="2"/>
  <c r="J205" i="2"/>
  <c r="BK179" i="2"/>
  <c r="J159" i="2"/>
  <c r="J146" i="2"/>
  <c r="BK314" i="2"/>
  <c r="BK310" i="2"/>
  <c r="BK301" i="2"/>
  <c r="BK295" i="2"/>
  <c r="J295" i="2"/>
  <c r="J289" i="2"/>
  <c r="BK286" i="2"/>
  <c r="J286" i="2"/>
  <c r="BK283" i="2"/>
  <c r="J277" i="2"/>
  <c r="BK268" i="2"/>
  <c r="BK266" i="2"/>
  <c r="BK261" i="2"/>
  <c r="BK255" i="2"/>
  <c r="BK237" i="2"/>
  <c r="J223" i="2"/>
  <c r="BK202" i="2"/>
  <c r="J198" i="2"/>
  <c r="BK149" i="2"/>
  <c r="J208" i="3"/>
  <c r="BK206" i="3"/>
  <c r="J202" i="3"/>
  <c r="J198" i="3"/>
  <c r="J189" i="3"/>
  <c r="J173" i="3"/>
  <c r="J162" i="3"/>
  <c r="J157" i="3"/>
  <c r="BK141" i="3"/>
  <c r="BK198" i="3"/>
  <c r="BK191" i="3"/>
  <c r="BK162" i="3"/>
  <c r="BK152" i="3"/>
  <c r="BK194" i="3"/>
  <c r="J185" i="3"/>
  <c r="J165" i="3"/>
  <c r="BK148" i="3"/>
  <c r="BK138" i="3"/>
  <c r="J206" i="3"/>
  <c r="BK196" i="3"/>
  <c r="J141" i="3"/>
  <c r="J135" i="4"/>
  <c r="BK131" i="4"/>
  <c r="J125" i="4"/>
  <c r="J145" i="4"/>
  <c r="J141" i="4"/>
  <c r="J129" i="4"/>
  <c r="BK145" i="4"/>
  <c r="J137" i="4"/>
  <c r="J131" i="4"/>
  <c r="J123" i="4"/>
  <c r="BK139" i="4"/>
  <c r="BK129" i="4"/>
  <c r="BK127" i="4"/>
  <c r="BK308" i="2"/>
  <c r="J308" i="2"/>
  <c r="J229" i="2"/>
  <c r="BK220" i="2"/>
  <c r="J215" i="2"/>
  <c r="BK195" i="2"/>
  <c r="BK184" i="2"/>
  <c r="BK177" i="2"/>
  <c r="J173" i="2"/>
  <c r="J163" i="2"/>
  <c r="J152" i="2"/>
  <c r="J149" i="2"/>
  <c r="BK146" i="2"/>
  <c r="J283" i="2"/>
  <c r="J280" i="2"/>
  <c r="BK277" i="2"/>
  <c r="BK272" i="2"/>
  <c r="J272" i="2"/>
  <c r="J261" i="2"/>
  <c r="J255" i="2"/>
  <c r="J252" i="2"/>
  <c r="J249" i="2"/>
  <c r="J247" i="2"/>
  <c r="BK240" i="2"/>
  <c r="BK229" i="2"/>
  <c r="BK227" i="2"/>
  <c r="J212" i="2"/>
  <c r="J184" i="2"/>
  <c r="BK173" i="2"/>
  <c r="J155" i="2"/>
  <c r="BK316" i="2"/>
  <c r="J306" i="2"/>
  <c r="J303" i="2"/>
  <c r="J266" i="2"/>
  <c r="BK264" i="2"/>
  <c r="BK252" i="2"/>
  <c r="BK247" i="2"/>
  <c r="J243" i="2"/>
  <c r="J234" i="2"/>
  <c r="J227" i="2"/>
  <c r="BK215" i="2"/>
  <c r="BK212" i="2"/>
  <c r="BK198" i="2"/>
  <c r="BK163" i="2"/>
  <c r="BK155" i="2"/>
  <c r="J316" i="2"/>
  <c r="J314" i="2"/>
  <c r="J310" i="2"/>
  <c r="J301" i="2"/>
  <c r="BK280" i="2"/>
  <c r="J268" i="2"/>
  <c r="J264" i="2"/>
  <c r="BK259" i="2"/>
  <c r="J245" i="2"/>
  <c r="BK234" i="2"/>
  <c r="J231" i="2"/>
  <c r="BK205" i="2"/>
  <c r="J195" i="2"/>
  <c r="J179" i="2"/>
  <c r="AS94" i="1"/>
  <c r="J194" i="3"/>
  <c r="J181" i="3"/>
  <c r="J170" i="3"/>
  <c r="J152" i="3"/>
  <c r="J148" i="3"/>
  <c r="J138" i="3"/>
  <c r="J196" i="3"/>
  <c r="BK173" i="3"/>
  <c r="J154" i="3"/>
  <c r="J191" i="3"/>
  <c r="BK189" i="3"/>
  <c r="BK178" i="3"/>
  <c r="BK157" i="3"/>
  <c r="J144" i="3"/>
  <c r="BK208" i="3"/>
  <c r="BK202" i="3"/>
  <c r="BK185" i="3"/>
  <c r="BK181" i="3"/>
  <c r="J178" i="3"/>
  <c r="BK170" i="3"/>
  <c r="BK165" i="3"/>
  <c r="BK154" i="3"/>
  <c r="BK144" i="3"/>
  <c r="J147" i="4"/>
  <c r="BK137" i="4"/>
  <c r="J133" i="4"/>
  <c r="J127" i="4"/>
  <c r="BK135" i="4"/>
  <c r="BK147" i="4"/>
  <c r="BK141" i="4"/>
  <c r="J139" i="4"/>
  <c r="BK133" i="4"/>
  <c r="BK123" i="4"/>
  <c r="BK125" i="4"/>
  <c r="P145" i="2" l="1"/>
  <c r="R145" i="2"/>
  <c r="BK176" i="2"/>
  <c r="J176" i="2" s="1"/>
  <c r="J103" i="2" s="1"/>
  <c r="R176" i="2"/>
  <c r="P194" i="2"/>
  <c r="T194" i="2"/>
  <c r="P201" i="2"/>
  <c r="T201" i="2"/>
  <c r="P211" i="2"/>
  <c r="R211" i="2"/>
  <c r="R219" i="2"/>
  <c r="BK226" i="2"/>
  <c r="J226" i="2"/>
  <c r="J112" i="2" s="1"/>
  <c r="R226" i="2"/>
  <c r="BK236" i="2"/>
  <c r="J236" i="2"/>
  <c r="J113" i="2" s="1"/>
  <c r="R236" i="2"/>
  <c r="BK242" i="2"/>
  <c r="J242" i="2"/>
  <c r="J114" i="2" s="1"/>
  <c r="R242" i="2"/>
  <c r="BK251" i="2"/>
  <c r="J251" i="2"/>
  <c r="J115" i="2" s="1"/>
  <c r="R251" i="2"/>
  <c r="BK258" i="2"/>
  <c r="J258" i="2"/>
  <c r="J116" i="2" s="1"/>
  <c r="R258" i="2"/>
  <c r="P271" i="2"/>
  <c r="T271" i="2"/>
  <c r="P288" i="2"/>
  <c r="T288" i="2"/>
  <c r="P305" i="2"/>
  <c r="T305" i="2"/>
  <c r="BK313" i="2"/>
  <c r="J313" i="2"/>
  <c r="J122" i="2" s="1"/>
  <c r="T313" i="2"/>
  <c r="T312" i="2" s="1"/>
  <c r="P137" i="3"/>
  <c r="T137" i="3"/>
  <c r="BK151" i="3"/>
  <c r="J151" i="3" s="1"/>
  <c r="J101" i="3" s="1"/>
  <c r="P151" i="3"/>
  <c r="R151" i="3"/>
  <c r="BK161" i="3"/>
  <c r="J161" i="3"/>
  <c r="J104" i="3" s="1"/>
  <c r="R161" i="3"/>
  <c r="R160" i="3" s="1"/>
  <c r="P169" i="3"/>
  <c r="P168" i="3" s="1"/>
  <c r="T169" i="3"/>
  <c r="T168" i="3" s="1"/>
  <c r="P177" i="3"/>
  <c r="T177" i="3"/>
  <c r="P188" i="3"/>
  <c r="R188" i="3"/>
  <c r="P205" i="3"/>
  <c r="P204" i="3" s="1"/>
  <c r="T205" i="3"/>
  <c r="T204" i="3" s="1"/>
  <c r="P122" i="4"/>
  <c r="P121" i="4" s="1"/>
  <c r="R122" i="4"/>
  <c r="R121" i="4" s="1"/>
  <c r="BK144" i="4"/>
  <c r="J144" i="4" s="1"/>
  <c r="J100" i="4" s="1"/>
  <c r="P144" i="4"/>
  <c r="P143" i="4"/>
  <c r="R144" i="4"/>
  <c r="R143" i="4"/>
  <c r="BK145" i="2"/>
  <c r="J145" i="2"/>
  <c r="J99" i="2" s="1"/>
  <c r="T145" i="2"/>
  <c r="P176" i="2"/>
  <c r="T176" i="2"/>
  <c r="BK194" i="2"/>
  <c r="J194" i="2"/>
  <c r="J107" i="2" s="1"/>
  <c r="R194" i="2"/>
  <c r="BK201" i="2"/>
  <c r="J201" i="2"/>
  <c r="J108" i="2" s="1"/>
  <c r="R201" i="2"/>
  <c r="BK211" i="2"/>
  <c r="J211" i="2"/>
  <c r="J109" i="2" s="1"/>
  <c r="T211" i="2"/>
  <c r="BK219" i="2"/>
  <c r="J219" i="2"/>
  <c r="J111" i="2" s="1"/>
  <c r="P219" i="2"/>
  <c r="T219" i="2"/>
  <c r="P226" i="2"/>
  <c r="T226" i="2"/>
  <c r="P236" i="2"/>
  <c r="T236" i="2"/>
  <c r="P242" i="2"/>
  <c r="T242" i="2"/>
  <c r="P251" i="2"/>
  <c r="T251" i="2"/>
  <c r="P258" i="2"/>
  <c r="T258" i="2"/>
  <c r="BK271" i="2"/>
  <c r="J271" i="2" s="1"/>
  <c r="J118" i="2" s="1"/>
  <c r="R271" i="2"/>
  <c r="BK288" i="2"/>
  <c r="J288" i="2" s="1"/>
  <c r="J119" i="2" s="1"/>
  <c r="R288" i="2"/>
  <c r="BK305" i="2"/>
  <c r="J305" i="2" s="1"/>
  <c r="J120" i="2" s="1"/>
  <c r="R305" i="2"/>
  <c r="P313" i="2"/>
  <c r="P312" i="2" s="1"/>
  <c r="R313" i="2"/>
  <c r="R312" i="2" s="1"/>
  <c r="BK137" i="3"/>
  <c r="J137" i="3" s="1"/>
  <c r="J99" i="3" s="1"/>
  <c r="R137" i="3"/>
  <c r="R136" i="3"/>
  <c r="T151" i="3"/>
  <c r="P161" i="3"/>
  <c r="P160" i="3" s="1"/>
  <c r="T161" i="3"/>
  <c r="T160" i="3" s="1"/>
  <c r="BK169" i="3"/>
  <c r="J169" i="3" s="1"/>
  <c r="J106" i="3" s="1"/>
  <c r="R169" i="3"/>
  <c r="R168" i="3"/>
  <c r="BK177" i="3"/>
  <c r="J177" i="3"/>
  <c r="J108" i="3" s="1"/>
  <c r="R177" i="3"/>
  <c r="R176" i="3" s="1"/>
  <c r="BK188" i="3"/>
  <c r="J188" i="3" s="1"/>
  <c r="J110" i="3" s="1"/>
  <c r="T188" i="3"/>
  <c r="BK205" i="3"/>
  <c r="J205" i="3" s="1"/>
  <c r="J114" i="3" s="1"/>
  <c r="R205" i="3"/>
  <c r="R204" i="3"/>
  <c r="BK122" i="4"/>
  <c r="J122" i="4"/>
  <c r="J98" i="4" s="1"/>
  <c r="T122" i="4"/>
  <c r="T121" i="4" s="1"/>
  <c r="T120" i="4" s="1"/>
  <c r="T144" i="4"/>
  <c r="T143" i="4"/>
  <c r="BK158" i="2"/>
  <c r="J158" i="2"/>
  <c r="J100" i="2" s="1"/>
  <c r="BK162" i="2"/>
  <c r="J162" i="2" s="1"/>
  <c r="J101" i="2" s="1"/>
  <c r="BK172" i="2"/>
  <c r="J172" i="2"/>
  <c r="J102" i="2" s="1"/>
  <c r="BK183" i="2"/>
  <c r="J183" i="2" s="1"/>
  <c r="J105" i="2" s="1"/>
  <c r="BK147" i="3"/>
  <c r="J147" i="3"/>
  <c r="J100" i="3" s="1"/>
  <c r="BK156" i="3"/>
  <c r="J156" i="3" s="1"/>
  <c r="J102" i="3" s="1"/>
  <c r="BK184" i="3"/>
  <c r="J184" i="3"/>
  <c r="J109" i="3" s="1"/>
  <c r="BK201" i="3"/>
  <c r="J201" i="3" s="1"/>
  <c r="J112" i="3" s="1"/>
  <c r="E85" i="4"/>
  <c r="J114" i="4"/>
  <c r="BE131" i="4"/>
  <c r="BE139" i="4"/>
  <c r="BE147" i="4"/>
  <c r="F117" i="4"/>
  <c r="BE123" i="4"/>
  <c r="BE135" i="4"/>
  <c r="BE125" i="4"/>
  <c r="BE133" i="4"/>
  <c r="BE137" i="4"/>
  <c r="BE127" i="4"/>
  <c r="BE129" i="4"/>
  <c r="BE141" i="4"/>
  <c r="BE145" i="4"/>
  <c r="J128" i="3"/>
  <c r="BE138" i="3"/>
  <c r="BE144" i="3"/>
  <c r="BE157" i="3"/>
  <c r="BE189" i="3"/>
  <c r="BK218" i="2"/>
  <c r="E85" i="3"/>
  <c r="BE141" i="3"/>
  <c r="BE154" i="3"/>
  <c r="BE165" i="3"/>
  <c r="BE170" i="3"/>
  <c r="BE173" i="3"/>
  <c r="BE185" i="3"/>
  <c r="BE196" i="3"/>
  <c r="BE198" i="3"/>
  <c r="BE178" i="3"/>
  <c r="BE202" i="3"/>
  <c r="BE206" i="3"/>
  <c r="F92" i="3"/>
  <c r="BE148" i="3"/>
  <c r="BE152" i="3"/>
  <c r="BE162" i="3"/>
  <c r="BE181" i="3"/>
  <c r="BE191" i="3"/>
  <c r="BE194" i="3"/>
  <c r="BE208" i="3"/>
  <c r="J89" i="2"/>
  <c r="BE152" i="2"/>
  <c r="BE155" i="2"/>
  <c r="BE159" i="2"/>
  <c r="BE163" i="2"/>
  <c r="BE215" i="2"/>
  <c r="BE231" i="2"/>
  <c r="BE243" i="2"/>
  <c r="BE252" i="2"/>
  <c r="BE259" i="2"/>
  <c r="BE261" i="2"/>
  <c r="BE264" i="2"/>
  <c r="BE266" i="2"/>
  <c r="BE268" i="2"/>
  <c r="BE283" i="2"/>
  <c r="BE286" i="2"/>
  <c r="BE289" i="2"/>
  <c r="BE295" i="2"/>
  <c r="BE301" i="2"/>
  <c r="BE308" i="2"/>
  <c r="BE310" i="2"/>
  <c r="BE314" i="2"/>
  <c r="BE316" i="2"/>
  <c r="F139" i="2"/>
  <c r="BE173" i="2"/>
  <c r="BE184" i="2"/>
  <c r="BE202" i="2"/>
  <c r="BE240" i="2"/>
  <c r="BE245" i="2"/>
  <c r="BE255" i="2"/>
  <c r="BE303" i="2"/>
  <c r="BE306" i="2"/>
  <c r="E85" i="2"/>
  <c r="BE146" i="2"/>
  <c r="BE177" i="2"/>
  <c r="BE195" i="2"/>
  <c r="BE212" i="2"/>
  <c r="BE220" i="2"/>
  <c r="BE223" i="2"/>
  <c r="BE234" i="2"/>
  <c r="BE237" i="2"/>
  <c r="BE247" i="2"/>
  <c r="BE249" i="2"/>
  <c r="BE272" i="2"/>
  <c r="BE277" i="2"/>
  <c r="BE280" i="2"/>
  <c r="BE149" i="2"/>
  <c r="BE179" i="2"/>
  <c r="BE198" i="2"/>
  <c r="BE205" i="2"/>
  <c r="BE227" i="2"/>
  <c r="BE229" i="2"/>
  <c r="F34" i="2"/>
  <c r="BA95" i="1" s="1"/>
  <c r="F37" i="2"/>
  <c r="BD95" i="1" s="1"/>
  <c r="J34" i="3"/>
  <c r="AW96" i="1" s="1"/>
  <c r="F35" i="4"/>
  <c r="BB97" i="1" s="1"/>
  <c r="J34" i="4"/>
  <c r="AW97" i="1" s="1"/>
  <c r="J34" i="2"/>
  <c r="AW95" i="1" s="1"/>
  <c r="F37" i="3"/>
  <c r="BD96" i="1" s="1"/>
  <c r="F36" i="3"/>
  <c r="BC96" i="1" s="1"/>
  <c r="F35" i="3"/>
  <c r="BB96" i="1" s="1"/>
  <c r="F36" i="4"/>
  <c r="BC97" i="1" s="1"/>
  <c r="F34" i="4"/>
  <c r="BA97" i="1" s="1"/>
  <c r="F35" i="2"/>
  <c r="BB95" i="1" s="1"/>
  <c r="F36" i="2"/>
  <c r="BC95" i="1" s="1"/>
  <c r="F34" i="3"/>
  <c r="BA96" i="1" s="1"/>
  <c r="F37" i="4"/>
  <c r="BD97" i="1" s="1"/>
  <c r="R270" i="2" l="1"/>
  <c r="R193" i="2"/>
  <c r="T270" i="2"/>
  <c r="R218" i="2"/>
  <c r="R120" i="4"/>
  <c r="P120" i="4"/>
  <c r="AU97" i="1"/>
  <c r="T176" i="3"/>
  <c r="T135" i="3" s="1"/>
  <c r="T134" i="3" s="1"/>
  <c r="P176" i="3"/>
  <c r="T136" i="3"/>
  <c r="P136" i="3"/>
  <c r="P135" i="3"/>
  <c r="P134" i="3" s="1"/>
  <c r="AU96" i="1" s="1"/>
  <c r="P270" i="2"/>
  <c r="T193" i="2"/>
  <c r="P193" i="2"/>
  <c r="R144" i="2"/>
  <c r="R143" i="2" s="1"/>
  <c r="R142" i="2" s="1"/>
  <c r="R135" i="3"/>
  <c r="R134" i="3" s="1"/>
  <c r="T218" i="2"/>
  <c r="P218" i="2"/>
  <c r="P143" i="2" s="1"/>
  <c r="P142" i="2" s="1"/>
  <c r="AU95" i="1" s="1"/>
  <c r="T144" i="2"/>
  <c r="P144" i="2"/>
  <c r="BK182" i="2"/>
  <c r="J182" i="2" s="1"/>
  <c r="J104" i="2" s="1"/>
  <c r="BK193" i="2"/>
  <c r="J193" i="2" s="1"/>
  <c r="J106" i="2" s="1"/>
  <c r="BK136" i="3"/>
  <c r="J136" i="3" s="1"/>
  <c r="J98" i="3" s="1"/>
  <c r="BK160" i="3"/>
  <c r="J160" i="3" s="1"/>
  <c r="J103" i="3" s="1"/>
  <c r="BK176" i="3"/>
  <c r="J176" i="3" s="1"/>
  <c r="J107" i="3" s="1"/>
  <c r="BK143" i="4"/>
  <c r="J143" i="4" s="1"/>
  <c r="J99" i="4" s="1"/>
  <c r="BK144" i="2"/>
  <c r="J144" i="2" s="1"/>
  <c r="J98" i="2" s="1"/>
  <c r="BK270" i="2"/>
  <c r="J270" i="2" s="1"/>
  <c r="J117" i="2" s="1"/>
  <c r="BK312" i="2"/>
  <c r="J312" i="2" s="1"/>
  <c r="J121" i="2" s="1"/>
  <c r="BK168" i="3"/>
  <c r="J168" i="3" s="1"/>
  <c r="J105" i="3" s="1"/>
  <c r="BK200" i="3"/>
  <c r="J200" i="3" s="1"/>
  <c r="J111" i="3" s="1"/>
  <c r="BK204" i="3"/>
  <c r="J204" i="3" s="1"/>
  <c r="J113" i="3" s="1"/>
  <c r="BK121" i="4"/>
  <c r="J121" i="4" s="1"/>
  <c r="J97" i="4" s="1"/>
  <c r="J218" i="2"/>
  <c r="J110" i="2" s="1"/>
  <c r="BA94" i="1"/>
  <c r="W30" i="1"/>
  <c r="BC94" i="1"/>
  <c r="AY94" i="1" s="1"/>
  <c r="F33" i="4"/>
  <c r="AZ97" i="1" s="1"/>
  <c r="J33" i="2"/>
  <c r="AV95" i="1"/>
  <c r="AT95" i="1" s="1"/>
  <c r="J33" i="3"/>
  <c r="AV96" i="1"/>
  <c r="AT96" i="1" s="1"/>
  <c r="BD94" i="1"/>
  <c r="W33" i="1"/>
  <c r="F33" i="3"/>
  <c r="AZ96" i="1" s="1"/>
  <c r="F33" i="2"/>
  <c r="AZ95" i="1" s="1"/>
  <c r="J33" i="4"/>
  <c r="AV97" i="1"/>
  <c r="AT97" i="1" s="1"/>
  <c r="BB94" i="1"/>
  <c r="W31" i="1"/>
  <c r="T143" i="2" l="1"/>
  <c r="T142" i="2"/>
  <c r="BK143" i="2"/>
  <c r="BK142" i="2" s="1"/>
  <c r="J142" i="2" s="1"/>
  <c r="J96" i="2" s="1"/>
  <c r="BK120" i="4"/>
  <c r="J120" i="4"/>
  <c r="J96" i="4"/>
  <c r="BK135" i="3"/>
  <c r="J135" i="3"/>
  <c r="J97" i="3" s="1"/>
  <c r="AU94" i="1"/>
  <c r="AX94" i="1"/>
  <c r="AW94" i="1"/>
  <c r="AK30" i="1" s="1"/>
  <c r="AZ94" i="1"/>
  <c r="W29" i="1" s="1"/>
  <c r="W32" i="1"/>
  <c r="J143" i="2" l="1"/>
  <c r="J97" i="2"/>
  <c r="BK134" i="3"/>
  <c r="J134" i="3" s="1"/>
  <c r="J30" i="3" s="1"/>
  <c r="AG96" i="1" s="1"/>
  <c r="J30" i="4"/>
  <c r="AG97" i="1" s="1"/>
  <c r="AV94" i="1"/>
  <c r="AK29" i="1" s="1"/>
  <c r="J30" i="2"/>
  <c r="AG95" i="1"/>
  <c r="AN95" i="1"/>
  <c r="J39" i="2" l="1"/>
  <c r="J39" i="3"/>
  <c r="J96" i="3"/>
  <c r="J39" i="4"/>
  <c r="AN96" i="1"/>
  <c r="AN97" i="1"/>
  <c r="AG94" i="1"/>
  <c r="AN94" i="1" s="1"/>
  <c r="AK26" i="1"/>
  <c r="AT94" i="1"/>
  <c r="AK35" i="1" l="1"/>
</calcChain>
</file>

<file path=xl/sharedStrings.xml><?xml version="1.0" encoding="utf-8"?>
<sst xmlns="http://schemas.openxmlformats.org/spreadsheetml/2006/main" count="3020" uniqueCount="593">
  <si>
    <t>Export Komplet</t>
  </si>
  <si>
    <t/>
  </si>
  <si>
    <t>2.0</t>
  </si>
  <si>
    <t>ZAMOK</t>
  </si>
  <si>
    <t>False</t>
  </si>
  <si>
    <t>{c59a3fdd-8e85-477d-8438-b4537ea22a1d}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</si>
  <si>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</si>
  <si>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</si>
  <si>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</si>
  <si>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</si>
  <si>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</si>
  <si>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</si>
  <si>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</si>
  <si>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</si>
  <si>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23-038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</si>
  <si>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</si>
  <si>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</si>
  <si>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Veřejný oddechový a sportovní areál VOSA - renovace hřiště</t>
  </si>
  <si>
    <t>KSO:</t>
  </si>
  <si>
    <t>823 33 92</t>
  </si>
  <si>
    <t>CC-CZ:</t>
  </si>
  <si>
    <t>Místo:</t>
  </si>
  <si>
    <t>Areál ZŠ profesora Švejcara v Praze 12</t>
  </si>
  <si>
    <t>Datum:</t>
  </si>
  <si>
    <t>CZ-CPV:</t>
  </si>
  <si>
    <t>45000000-7</t>
  </si>
  <si>
    <t>Zadavatel:</t>
  </si>
  <si>
    <t>IČ:</t>
  </si>
  <si>
    <t>00231151</t>
  </si>
  <si>
    <t>Městská část Praha 12</t>
  </si>
  <si>
    <t>DIČ:</t>
  </si>
  <si>
    <t>Uchazeč:</t>
  </si>
  <si>
    <t>Vyplň údaj</t>
  </si>
  <si>
    <t>Projektant:</t>
  </si>
  <si>
    <t>47052121</t>
  </si>
  <si>
    <t>Linhart spol. s r. o.</t>
  </si>
  <si>
    <t>CZ47052121</t>
  </si>
  <si>
    <t>True</t>
  </si>
  <si>
    <t>Zpracovatel:</t>
  </si>
  <si>
    <t>Libor Fouček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</si>
  <si>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</si>
  <si>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</si>
  <si>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</si>
  <si>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</si>
  <si>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</si>
  <si>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</si>
  <si>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</si>
  <si>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</si>
  <si>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</si>
  <si>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</si>
  <si>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</si>
  <si>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</si>
  <si>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</si>
  <si>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</si>
  <si>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</si>
  <si>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</si>
  <si>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</si>
  <si>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</si>
  <si>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</si>
  <si>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</si>
  <si>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</si>
  <si>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</si>
  <si>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</si>
  <si>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</si>
  <si>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</si>
  <si>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</si>
  <si>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</si>
  <si>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</si>
  <si>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</si>
  <si>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</si>
  <si>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</si>
  <si>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</si>
  <si>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</si>
  <si>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</si>
  <si>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</si>
  <si>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</si>
  <si>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</si>
  <si>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</si>
  <si>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</si>
  <si>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</si>
  <si>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</si>
  <si>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</si>
  <si>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</si>
  <si>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</si>
  <si>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</si>
  <si>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</si>
  <si>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</si>
  <si>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VÍCEÚČELOVÉ HŘIŠTĚ, VYBAVENÍ, OPLOCENÍ, ZPEVNĚNÉ PLOCHY</t>
  </si>
  <si>
    <t>STA</t>
  </si>
  <si>
    <t>1</t>
  </si>
  <si>
    <t>{368ae067-76a1-4395-bb1b-a0828338484b}</t>
  </si>
  <si>
    <t>2</t>
  </si>
  <si>
    <t>SO 02</t>
  </si>
  <si>
    <t>STAVEBNÍ ÚPRAVY ATLETICKÉ DRÁHY 68x3,5 m A DOSKOČIŠTĚ</t>
  </si>
  <si>
    <t>{77acd574-1b83-4994-ac67-78033d68cd87}</t>
  </si>
  <si>
    <t>SO 03</t>
  </si>
  <si>
    <t>ROZŠÍŘENÍ WORKOUTOVÉHO HŘIŠTĚ</t>
  </si>
  <si>
    <t>{905b74a7-8946-42b3-8692-25851aad2fca}</t>
  </si>
  <si>
    <t>KRYCÍ LIST SOUPISU PRACÍ</t>
  </si>
  <si>
    <t>Objekt:</t>
  </si>
  <si>
    <t>SO 01 - VÍCEÚČELOVÉ HŘIŠTĚ, VYBAVENÍ, OPLOCENÍ,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</si>
  <si>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</si>
  <si>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</si>
  <si>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</si>
  <si>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</si>
  <si>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</si>
  <si>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</si>
  <si>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1 - 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</si>
  <si>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</si>
  <si>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</si>
  <si>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</si>
  <si>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 Zemní práce - přemístění výkopku</t>
  </si>
  <si>
    <t xml:space="preserve">      17 - Zemní práce - konstrukce ze zemin</t>
  </si>
  <si>
    <t xml:space="preserve">    2 -  Zakládání</t>
  </si>
  <si>
    <t xml:space="preserve">      27 -  Zakládání - základy</t>
  </si>
  <si>
    <t xml:space="preserve">    5 -  Komunikace</t>
  </si>
  <si>
    <t xml:space="preserve">      56 - Podkladní vrstvy komunikací, letišť a ploch</t>
  </si>
  <si>
    <t xml:space="preserve">      58 - Kryty pozemních komunikací, letišť a ploch z betonu a ostatních hmot</t>
  </si>
  <si>
    <t xml:space="preserve">      59 - Kryty pozemních komunikací, letišť a ploch dlážděných (předlažby)</t>
  </si>
  <si>
    <t xml:space="preserve">    9 -  Ostatní konstrukce a práce-bourání</t>
  </si>
  <si>
    <t xml:space="preserve">      91 -  Doplňující konstrukce a práce pozemních komunikací, letišť a ploch</t>
  </si>
  <si>
    <t xml:space="preserve">      93 - Různé dokončovací kce a práce inženýrských staveb</t>
  </si>
  <si>
    <t xml:space="preserve">      94 -  Lešení a stavební výtahy</t>
  </si>
  <si>
    <t xml:space="preserve">      95 - Různé dokončovací konstrukce a práce pozemních staveb</t>
  </si>
  <si>
    <t xml:space="preserve">      96 -  Bourání konstrukcí</t>
  </si>
  <si>
    <t xml:space="preserve">      99 - Přesun hmot</t>
  </si>
  <si>
    <t>PSV -  Práce a dodávky PSV</t>
  </si>
  <si>
    <t xml:space="preserve">    767 - Konstrukce zámečnické</t>
  </si>
  <si>
    <t xml:space="preserve">    783 - Dokončovací práce - nátěry</t>
  </si>
  <si>
    <t xml:space="preserve">    797 - Vybavení sportovišť</t>
  </si>
  <si>
    <t>VRN -  Vedlejší rozpočtové náklady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</si>
  <si>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</si>
  <si>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</si>
  <si>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</si>
  <si>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</si>
  <si>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</si>
  <si>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</si>
  <si>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</si>
  <si>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</si>
  <si>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</si>
  <si>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</si>
  <si>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</si>
  <si>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</si>
  <si>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</si>
  <si>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</si>
  <si>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</si>
  <si>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</si>
  <si>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</si>
  <si>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</si>
  <si>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11</t>
  </si>
  <si>
    <t>Zemní práce - přípravné a přidružené práce</t>
  </si>
  <si>
    <t>K</t>
  </si>
  <si>
    <t>113102211</t>
  </si>
  <si>
    <t>Odstranění umělého trávníku z multisportovního hřiště výšky vlasu do 25 mm</t>
  </si>
  <si>
    <t>m2</t>
  </si>
  <si>
    <t>CS ÚRS 2023 02</t>
  </si>
  <si>
    <t>4</t>
  </si>
  <si>
    <t>3</t>
  </si>
  <si>
    <t>-522563629</t>
  </si>
  <si>
    <t>PP</t>
  </si>
  <si>
    <t>Odstranění umělého trávníku ze sportovních povrchů z multisportovního hřiště výšky vlasu do 25 mm</t>
  </si>
  <si>
    <t>VV</t>
  </si>
  <si>
    <t>21*30 "stávající kurt"</t>
  </si>
  <si>
    <t>113106121</t>
  </si>
  <si>
    <t>Rozebrání dlažeb z betonových nebo kamenných dlaždic komunikací pro pěší ručně</t>
  </si>
  <si>
    <t>1187346532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</si>
  <si>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</si>
  <si>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40*1 "dlažba podél hřiště"</t>
  </si>
  <si>
    <t>113107121</t>
  </si>
  <si>
    <t>Odstranění podkladu z kameniva drceného tl do 100 mm ručně</t>
  </si>
  <si>
    <t>-1221958773</t>
  </si>
  <si>
    <t>Odstranění podkladů nebo krytů ručně s přemístěním hmot na skládku na vzdálenost do 3 m nebo s naložením na dopravní prostředek z kameniva hrubého drceného, o tl. vrstvy do 100 mm</t>
  </si>
  <si>
    <t>40 "odtěžení části podkladu pod dlažbou"</t>
  </si>
  <si>
    <t>113204111</t>
  </si>
  <si>
    <t>Vytrhání obrub záhonových</t>
  </si>
  <si>
    <t>m</t>
  </si>
  <si>
    <t>-2089555876</t>
  </si>
  <si>
    <t>Vytrhání obrub s vybouráním lože, s přemístěním hmot na skládku na vzdálenost do 3 m nebo s naložením na dopravní prostředek záhonových</t>
  </si>
  <si>
    <t>40+2*1 "obrubník kolem dlažby"</t>
  </si>
  <si>
    <t>12</t>
  </si>
  <si>
    <t>Zemní práce - odkopávky a prokopávky</t>
  </si>
  <si>
    <t>5</t>
  </si>
  <si>
    <t>121112004</t>
  </si>
  <si>
    <t>Sejmutí ornice tl vrstvy přes 200 do 250 mm ručně</t>
  </si>
  <si>
    <t>1924122534</t>
  </si>
  <si>
    <t>Sejmutí ornice ručně při souvislé ploše, tl. vrstvy přes 200 do 250 mm</t>
  </si>
  <si>
    <t>30*0,5 "rozšíření prozámkovou dlažbu"</t>
  </si>
  <si>
    <t>13</t>
  </si>
  <si>
    <t>Zemní práce - hloubené vykopávky</t>
  </si>
  <si>
    <t>6</t>
  </si>
  <si>
    <t>133351103</t>
  </si>
  <si>
    <t>Hloubení šachet nezapažených v hornině třídy těžitelnosti II skupiny 4 objem do 100 m3</t>
  </si>
  <si>
    <t>m3</t>
  </si>
  <si>
    <t>-1943890464</t>
  </si>
  <si>
    <t>Hloubení nezapažených šachet strojně v hornině třídy těžitelnosti II skupiny 4 přes 50 do 100 m3</t>
  </si>
  <si>
    <t xml:space="preserve">Patky pro sloupky pr. 89mm </t>
  </si>
  <si>
    <t>0,5*0,5*0,95*8</t>
  </si>
  <si>
    <t>Patky pro basketbal kce</t>
  </si>
  <si>
    <t>1*1*1*2</t>
  </si>
  <si>
    <t>pouzdra pro sloupky pro uchycení sport. sítě</t>
  </si>
  <si>
    <t>0,7*0,7*0,8*2</t>
  </si>
  <si>
    <t>Součet</t>
  </si>
  <si>
    <t>16</t>
  </si>
  <si>
    <t xml:space="preserve"> Zemní práce - přemístění výkopku</t>
  </si>
  <si>
    <t>7</t>
  </si>
  <si>
    <t>162751137</t>
  </si>
  <si>
    <t>Vodorovné přemístění přes 9 000 do 10000 m výkopku/sypaniny z horniny třídy těžitelnosti II skupiny 4 a 5</t>
  </si>
  <si>
    <t>-1338188000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</si>
  <si>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</si>
  <si>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15*0,25+4,684+40*0,03 "odvoz ornice, výkopu a kameniva na skládku, počítáno KARE 10km""</t>
  </si>
  <si>
    <t>17</t>
  </si>
  <si>
    <t>Zemní práce - konstrukce ze zemin</t>
  </si>
  <si>
    <t>8</t>
  </si>
  <si>
    <t>171251201</t>
  </si>
  <si>
    <t>Uložení sypaniny na skládky nebo meziskládky</t>
  </si>
  <si>
    <t>-615477283</t>
  </si>
  <si>
    <t>Uložení sypaniny na skládky nebo meziskládky bez hutnění s upravením uložené sypaniny do předepsaného tvaru</t>
  </si>
  <si>
    <t>9</t>
  </si>
  <si>
    <t>171201231</t>
  </si>
  <si>
    <t>Poplatek za uložení zeminy a kamení na recyklační skládce (skládkovné) kód odpadu 17 05 04</t>
  </si>
  <si>
    <t>t</t>
  </si>
  <si>
    <t>-1062812963</t>
  </si>
  <si>
    <t>Poplatek za uložení stavebního odpadu na recyklační skládce (skládkovné) zeminy a kamení zatříděného do Katalogu odpadů pod kódem 17 05 04</t>
  </si>
  <si>
    <t>9,634*1,6</t>
  </si>
  <si>
    <t xml:space="preserve"> Zakládání</t>
  </si>
  <si>
    <t>27</t>
  </si>
  <si>
    <t xml:space="preserve"> Zakládání - základy</t>
  </si>
  <si>
    <t>10</t>
  </si>
  <si>
    <t>275313611</t>
  </si>
  <si>
    <t>Základové patky z betonu tř. C 16/20</t>
  </si>
  <si>
    <t>-2042134068</t>
  </si>
  <si>
    <t>Základy z betonu prostého patky a bloky z betonu kamenem neprokládaného tř. C 16/20</t>
  </si>
  <si>
    <t xml:space="preserve"> Komunikace</t>
  </si>
  <si>
    <t>56</t>
  </si>
  <si>
    <t>Podkladní vrstvy komunikací, letišť a ploch</t>
  </si>
  <si>
    <t>564750001</t>
  </si>
  <si>
    <t>Podklad z kameniva hrubého drceného vel. 8-16 mm plochy do 100 m2 tl 150 mm</t>
  </si>
  <si>
    <t>-2045823852</t>
  </si>
  <si>
    <t>Podklad nebo kryt z kameniva hrubého drceného vel. 8-16 mm s rozprostřením a zhutněním plochy jednotlivě do 100 m2, po zhutnění tl. 150 mm</t>
  </si>
  <si>
    <t>30*0,5 "rozšíření nové dlažby"</t>
  </si>
  <si>
    <t>566901171</t>
  </si>
  <si>
    <t>Vyspravení podkladu po překopech inženýrských sítí plochy do 15 m2 směsí stmelenou cementem SC 20/25 tl 100 mm</t>
  </si>
  <si>
    <t>-1770508074</t>
  </si>
  <si>
    <t>Vyspravení podkladu po překopech inženýrských sítí plochy do 15 m2 s rozprostřením a zhutněním směsí zpevněnou cementem SC C 20/25 (PB I) tl. 100 mm</t>
  </si>
  <si>
    <t>0,5*21+2*2 "oprava podkladu pod novou kcí záchytných sítí a v propadlém místě"</t>
  </si>
  <si>
    <t>58</t>
  </si>
  <si>
    <t>Kryty pozemních komunikací, letišť a ploch z betonu a ostatních hmot</t>
  </si>
  <si>
    <t>589141121</t>
  </si>
  <si>
    <t>Umělý trávník pro multisport z monofilních vláken výška vlasu do 25 mm zásyp písek</t>
  </si>
  <si>
    <t>1601702495</t>
  </si>
  <si>
    <t>Umělý trávník pro sportovní povrchy multisport včetně zásypu pískem výška vlasu do 25 mm z monofilních vláken</t>
  </si>
  <si>
    <t>21*30</t>
  </si>
  <si>
    <t>14</t>
  </si>
  <si>
    <t>589811111</t>
  </si>
  <si>
    <t>Vodorovné značení (lajnování) hřišť pro tenis a multisport š 5 cm</t>
  </si>
  <si>
    <t>-1496944757</t>
  </si>
  <si>
    <t>Umělý trávník pro sportovní povrchy vodorovné značení (lajnování) hřišť pro tenis a multisport šířky 5 cm</t>
  </si>
  <si>
    <t>99 "malá kopaná"</t>
  </si>
  <si>
    <t>103 "volejbal/nohejbal"</t>
  </si>
  <si>
    <t>50 "streetbal"</t>
  </si>
  <si>
    <t>59</t>
  </si>
  <si>
    <t>Kryty pozemních komunikací, letišť a ploch dlážděných (předlažby)</t>
  </si>
  <si>
    <t>596211110</t>
  </si>
  <si>
    <t>Kladení zámkové dlažby komunikací pro pěší ručně tl 60 mm skupiny A pl do 50 m2</t>
  </si>
  <si>
    <t>681140532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</si>
  <si>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</si>
  <si>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30*1,5 "nová dlažba"</t>
  </si>
  <si>
    <t>M</t>
  </si>
  <si>
    <t>59245018</t>
  </si>
  <si>
    <t>dlažba tvar obdélník betonová 200x100x60mm přírodní</t>
  </si>
  <si>
    <t>326247941</t>
  </si>
  <si>
    <t>45*1,05 "ztratné 5%"</t>
  </si>
  <si>
    <t xml:space="preserve"> Ostatní konstrukce a práce-bourání</t>
  </si>
  <si>
    <t>91</t>
  </si>
  <si>
    <t xml:space="preserve"> Doplňující konstrukce a práce pozemních komunikací, letišť a ploch</t>
  </si>
  <si>
    <t>916331112</t>
  </si>
  <si>
    <t>Osazení zahradního obrubníku betonového do lože z betonu s boční opěrou</t>
  </si>
  <si>
    <t>-328695130</t>
  </si>
  <si>
    <t>Osazení zahradního obrubníku betonového s ložem tl. od 50 do 100 mm z betonu prostého tř. C 12/15 s boční opěrou z betonu prostého tř. C 12/15</t>
  </si>
  <si>
    <t>21+30+2*1,5 "obruba podél záchytných sítí a zámkové dlažby"</t>
  </si>
  <si>
    <t>18</t>
  </si>
  <si>
    <t>59217002</t>
  </si>
  <si>
    <t>obrubník betonový zahradní šedý 1000x50x200mm</t>
  </si>
  <si>
    <t>-844391965</t>
  </si>
  <si>
    <t>54*1,02-0,08 "ztratné 2%"</t>
  </si>
  <si>
    <t>93</t>
  </si>
  <si>
    <t>Různé dokončovací kce a práce inženýrských staveb</t>
  </si>
  <si>
    <t>19</t>
  </si>
  <si>
    <t>936104213</t>
  </si>
  <si>
    <t>Montáž odpadkového koše kotevními šrouby na pevný podklad</t>
  </si>
  <si>
    <t>kus</t>
  </si>
  <si>
    <t>-1765368798</t>
  </si>
  <si>
    <t>Montáž odpadkového koše přichycením kotevními šrouby</t>
  </si>
  <si>
    <t>20</t>
  </si>
  <si>
    <t>749R01</t>
  </si>
  <si>
    <t>Odpadkový koš se stříškou, objem nádoby 50l</t>
  </si>
  <si>
    <t>2018906751</t>
  </si>
  <si>
    <t>Odpadkový koš se stříškou, objem nádoby 50l, kotveno na dlažbu nebo na zhutněném terénu do betonového základu pomocí závitových tyčí</t>
  </si>
  <si>
    <t>936124112</t>
  </si>
  <si>
    <t>Montáž lavičky stabilní parkové se zabetonováním noh</t>
  </si>
  <si>
    <t>-103935453</t>
  </si>
  <si>
    <t>Montáž lavičky parkové stabilní se zabetonováním noh</t>
  </si>
  <si>
    <t>3+3 "nové + přesouvané"</t>
  </si>
  <si>
    <t>22</t>
  </si>
  <si>
    <t>749R03</t>
  </si>
  <si>
    <t>lavička bez opěradla kotvená 1800x400x450mm  konstrukce-kov, sedák-kov</t>
  </si>
  <si>
    <t>1416428915</t>
  </si>
  <si>
    <t>lavička bez opěradla kotvená 1800x400x450mm  konstrukce-kov, sedák-kov - délka 1,8m, lavička bez opěradla, sedák rošt z ocelových kulatin vyztužený žebry, ocelová konstrukce roštu i bočnic opatřena ochrannou vrstvou zinku a práškovým vypalovacím lakem, kotvení na dlažbu do betonového základu pomocí závitových tyčí</t>
  </si>
  <si>
    <t>94</t>
  </si>
  <si>
    <t xml:space="preserve"> Lešení a stavební výtahy</t>
  </si>
  <si>
    <t>23</t>
  </si>
  <si>
    <t>941111111</t>
  </si>
  <si>
    <t>Montáž lešení řadového trubkového lehkého s podlahami zatížení do 200 kg/m2 š od 0,6 do 0,9 m v do 10 m</t>
  </si>
  <si>
    <t>263105327</t>
  </si>
  <si>
    <t>Lešení řadové trubkové lehké pracovní s podlahami s provozním zatížením tř. 3 do 200 kg/m2 šířky tř. W06 od 0,6 do 0,9 m výšky do 10 m montáž</t>
  </si>
  <si>
    <t>21*2*3 "pro montáž oplocení"</t>
  </si>
  <si>
    <t>24</t>
  </si>
  <si>
    <t>941111811</t>
  </si>
  <si>
    <t>Demontáž lešení řadového trubkového lehkého s podlahami zatížení do 200 kg/m2 š od 0,6 do 0,9 m v do 10 m</t>
  </si>
  <si>
    <t>791094912</t>
  </si>
  <si>
    <t>Lešení řadové trubkové lehké pracovní s podlahami s provozním zatížením tř. 3 do 200 kg/m2 šířky tř. W06 od 0,6 do 0,9 m výšky do 10 m demontáž</t>
  </si>
  <si>
    <t>95</t>
  </si>
  <si>
    <t>Různé dokončovací konstrukce a práce pozemních staveb</t>
  </si>
  <si>
    <t>25</t>
  </si>
  <si>
    <t>953943113</t>
  </si>
  <si>
    <t>Osazování výrobků přes 5 do 15 kg/kus do vysekaných kapes zdiva</t>
  </si>
  <si>
    <t>-453256194</t>
  </si>
  <si>
    <t>Osazování drobných kovových předmětů výrobků ostatních jinde neuvedených do vynechaných či vysekaných kapes zdiva, se zajištěním polohy se zalitím maltou cementovou, hmotnosti přes 5 do 15 kg/kus</t>
  </si>
  <si>
    <t>26</t>
  </si>
  <si>
    <t>797670R01.1</t>
  </si>
  <si>
    <t>zemní pouzdro pro uchycení sloupku na volejbal, nohejbal</t>
  </si>
  <si>
    <t>-1421381361</t>
  </si>
  <si>
    <t>953943125</t>
  </si>
  <si>
    <t>Osazování výrobků přes 30 do 120 kg/kus do betonu</t>
  </si>
  <si>
    <t>-1409940012</t>
  </si>
  <si>
    <t>Osazování drobných kovových předmětů výrobků ostatních jinde neuvedených do betonu se zajištěním polohy k bednění či k výztuži před zabetonováním hmotnosti přes 30 do 120 kg/kus</t>
  </si>
  <si>
    <t>28</t>
  </si>
  <si>
    <t>338R001</t>
  </si>
  <si>
    <t xml:space="preserve">sloupek pr 89/3mm dl. 5800mm vč plastové čepičky </t>
  </si>
  <si>
    <t>735072738</t>
  </si>
  <si>
    <t>96</t>
  </si>
  <si>
    <t xml:space="preserve"> Bourání konstrukcí</t>
  </si>
  <si>
    <t>29</t>
  </si>
  <si>
    <t>966001211</t>
  </si>
  <si>
    <t>Odstranění lavičky stabilní zabetonované</t>
  </si>
  <si>
    <t>1219246292</t>
  </si>
  <si>
    <t>Odstranění lavičky parkové stabilní zabetonované</t>
  </si>
  <si>
    <t>3 "přesouvané lavičky"</t>
  </si>
  <si>
    <t>30</t>
  </si>
  <si>
    <t>966071823</t>
  </si>
  <si>
    <t>Rozebrání oplocení z drátěného pletiva se čtvercovými oky v přes 2,0 do 4,0 m</t>
  </si>
  <si>
    <t>20611003</t>
  </si>
  <si>
    <t>Rozebrání oplocení z pletiva drátěného se čtvercovými oky, výšky přes 2,0 do 4,0 m</t>
  </si>
  <si>
    <t>21*2 "stávající záchytná síť"</t>
  </si>
  <si>
    <t>99</t>
  </si>
  <si>
    <t>Přesun hmot</t>
  </si>
  <si>
    <t>31</t>
  </si>
  <si>
    <t>997221561</t>
  </si>
  <si>
    <t>Vodorovná doprava suti z kusových materiálů do 1 km</t>
  </si>
  <si>
    <t>557493765</t>
  </si>
  <si>
    <t>Vodorovná doprava suti bez naložení, ale se složením a s hrubým urovnáním z kusových materiálů, na vzdálenost do 1 km</t>
  </si>
  <si>
    <t>32</t>
  </si>
  <si>
    <t>997221569</t>
  </si>
  <si>
    <t>Příplatek ZKD 1 km u vodorovné dopravy suti z kusových materiálů</t>
  </si>
  <si>
    <t>8294029</t>
  </si>
  <si>
    <t>Vodorovná doprava suti bez naložení, ale se složením a s hrubým urovnáním Příplatek k ceně za každý další i započatý 1 km přes 1 km</t>
  </si>
  <si>
    <t>19*30,926 "skládka AVE Jílové 20km"</t>
  </si>
  <si>
    <t>33</t>
  </si>
  <si>
    <t>997013813</t>
  </si>
  <si>
    <t>Poplatek za uložení na skládce (skládkovné) stavebního odpadu z plastických hmot kód odpadu 17 02 03</t>
  </si>
  <si>
    <t>1698313443</t>
  </si>
  <si>
    <t>Poplatek za uložení stavebního odpadu na skládce (skládkovné) z plastických hmot zatříděného do Katalogu odpadů pod kódem 17 02 03</t>
  </si>
  <si>
    <t>34</t>
  </si>
  <si>
    <t>997013601</t>
  </si>
  <si>
    <t>Poplatek za uložení na skládce (skládkovné) stavebního odpadu betonového kód odpadu 17 01 01</t>
  </si>
  <si>
    <t>671308528</t>
  </si>
  <si>
    <t>Poplatek za uložení stavebního odpadu na skládce (skládkovné) z prostého betonu zatříděného do Katalogu odpadů pod kódem 17 01 01</t>
  </si>
  <si>
    <t>35</t>
  </si>
  <si>
    <t>998222012</t>
  </si>
  <si>
    <t>Přesun hmot pro tělovýchovné plochy</t>
  </si>
  <si>
    <t>1774641310</t>
  </si>
  <si>
    <t>Přesun hmot pro tělovýchovné plochy dopravní vzdálenost do 200 m</t>
  </si>
  <si>
    <t>PSV</t>
  </si>
  <si>
    <t xml:space="preserve"> Práce a dodávky PSV</t>
  </si>
  <si>
    <t>767</t>
  </si>
  <si>
    <t>Konstrukce zámečnické</t>
  </si>
  <si>
    <t>36</t>
  </si>
  <si>
    <t>767995111</t>
  </si>
  <si>
    <t>Montáž atypických zámečnických konstrukcí hm do 5 kg</t>
  </si>
  <si>
    <t>kg</t>
  </si>
  <si>
    <t>1962128181</t>
  </si>
  <si>
    <t>Montáž ostatních atypických zámečnických konstrukcí hmotnosti do 5 kg</t>
  </si>
  <si>
    <t>42*1,87 "trubka"</t>
  </si>
  <si>
    <t>210*0,1 "síť"</t>
  </si>
  <si>
    <t>37</t>
  </si>
  <si>
    <t>141109800</t>
  </si>
  <si>
    <t>trubka ocelová bezešvá hladká kruhová D31,8 tl 2,6 mm</t>
  </si>
  <si>
    <t>bm</t>
  </si>
  <si>
    <t>-379767265</t>
  </si>
  <si>
    <t xml:space="preserve">trubka ocelová bezešvá hladká kruhová D31,8 tl 2,6 mm </t>
  </si>
  <si>
    <t>21*2 "celková délka"</t>
  </si>
  <si>
    <t>38</t>
  </si>
  <si>
    <t>797670R02</t>
  </si>
  <si>
    <t>ochranná síť na oplocení s oky PE 45/45/3 zelené barvy včetně šňůry pro uchycení</t>
  </si>
  <si>
    <t>-1707535240</t>
  </si>
  <si>
    <t>21*5*2</t>
  </si>
  <si>
    <t>39</t>
  </si>
  <si>
    <t>797670R10</t>
  </si>
  <si>
    <t xml:space="preserve">ocelové lanko vč uchycení </t>
  </si>
  <si>
    <t>-1658221862</t>
  </si>
  <si>
    <t>2*21 "lanko pro uchycení sítě"</t>
  </si>
  <si>
    <t>40</t>
  </si>
  <si>
    <t>998767101</t>
  </si>
  <si>
    <t>Přesun hmot tonážní pro zámečnické konstrukce v objektech v do 6 m</t>
  </si>
  <si>
    <t>1259978701</t>
  </si>
  <si>
    <t>Přesun hmot pro zámečnické konstrukce stanovený z hmotnosti přesunovaného materiálu vodorovná dopravní vzdálenost do 50 m v objektech výšky do 6 m</t>
  </si>
  <si>
    <t>783</t>
  </si>
  <si>
    <t>Dokončovací práce - nátěry</t>
  </si>
  <si>
    <t>41</t>
  </si>
  <si>
    <t>783306809</t>
  </si>
  <si>
    <t>Odstranění nátěru ze zámečnických konstrukcí okartáčováním</t>
  </si>
  <si>
    <t>-1990630082</t>
  </si>
  <si>
    <t>Odstranění nátěrů ze zámečnických konstrukcí okartáčováním</t>
  </si>
  <si>
    <t>2*Pi*0,0445*5*8 "sloupky pr. 89"</t>
  </si>
  <si>
    <t>2*Pi*0,016*4*2+2*Pi*0,024*5,2*2 "vzpěry pr. 32 a 48"</t>
  </si>
  <si>
    <t>(0,05*2+0,03*2)*21 "horní ztužení"</t>
  </si>
  <si>
    <t>42</t>
  </si>
  <si>
    <t>783314201</t>
  </si>
  <si>
    <t>Základní antikorozní jednonásobný syntetický standardní nátěr zámečnických konstrukcí</t>
  </si>
  <si>
    <t>1490206634</t>
  </si>
  <si>
    <t>Základní antikorozní nátěr zámečnických konstrukcí jednonásobný syntetický standardní</t>
  </si>
  <si>
    <t>2*Pi*0,0445*5,8*8 "nové sloupky"</t>
  </si>
  <si>
    <t>16,917 "přetření okartáčovaných stavajících kcí"</t>
  </si>
  <si>
    <t>2*pi*0,016*42 "vodící trubka"</t>
  </si>
  <si>
    <t>43</t>
  </si>
  <si>
    <t>783315101</t>
  </si>
  <si>
    <t>Mezinátěr jednonásobný syntetický standardní zámečnických konstrukcí</t>
  </si>
  <si>
    <t>-868270619</t>
  </si>
  <si>
    <t>Mezinátěr zámečnických konstrukcí jednonásobný syntetický standardní</t>
  </si>
  <si>
    <t>44</t>
  </si>
  <si>
    <t>783317101</t>
  </si>
  <si>
    <t>Krycí jednonásobný syntetický standardní nátěr zámečnických konstrukcí</t>
  </si>
  <si>
    <t>453670603</t>
  </si>
  <si>
    <t>Krycí nátěr (email) zámečnických konstrukcí jednonásobný syntetický standardní</t>
  </si>
  <si>
    <t>797</t>
  </si>
  <si>
    <t>Vybavení sportovišť</t>
  </si>
  <si>
    <t>45</t>
  </si>
  <si>
    <t>797670012.1</t>
  </si>
  <si>
    <t>D+M branka pro malou kopanou 2x3m vč. sítě, zástěrky a ochrany proti převrácení (závaží)</t>
  </si>
  <si>
    <t>250718885</t>
  </si>
  <si>
    <t>46</t>
  </si>
  <si>
    <t>797670R01</t>
  </si>
  <si>
    <t xml:space="preserve">D+M 2 x sloupek a 1 x síť pro volejbal, nohejbal </t>
  </si>
  <si>
    <t>-454800114</t>
  </si>
  <si>
    <t>47</t>
  </si>
  <si>
    <t>797R002</t>
  </si>
  <si>
    <t>D+M kompletní konstrukce pro streetbal - konstrukce, deska, obroučka, síťka</t>
  </si>
  <si>
    <t>87519919</t>
  </si>
  <si>
    <t>VRN</t>
  </si>
  <si>
    <t xml:space="preserve"> Vedlejší rozpočtové náklady</t>
  </si>
  <si>
    <t>Vedlejší rozpočtové náklady</t>
  </si>
  <si>
    <t>48</t>
  </si>
  <si>
    <t>999011111</t>
  </si>
  <si>
    <t>Zařízení staveniště</t>
  </si>
  <si>
    <t>1747817242</t>
  </si>
  <si>
    <t>Zařízení staveniště -  Součástí zařízení staveniště je pronájem následujících zařízení po dobu výstavby: Zázemí odpovídající charakteru stavby. Dále je počítáno s vybudováním dočasných přípojek vody a elektro ze stávajícího objektu investora (případně si zajistí dodavatel svépomocí).</t>
  </si>
  <si>
    <t>49</t>
  </si>
  <si>
    <t>999111112</t>
  </si>
  <si>
    <t>Úprava vjezdu na staveniště</t>
  </si>
  <si>
    <t>1422747142</t>
  </si>
  <si>
    <t>Úprava vjezdu na staveniště vč. ochrany stávajících kcí, stromů apod, oprava travnatých ploch užívaných stavbou atd.</t>
  </si>
  <si>
    <t>SO 02 - STAVEBNÍ ÚPRAVY ATLETICKÉ DRÁHY 68x3,5 m A DOSKOČIŠTĚ</t>
  </si>
  <si>
    <t xml:space="preserve">      16 - Zemní práce - přemístění výkopku</t>
  </si>
  <si>
    <t xml:space="preserve">      18 - Zemní práce - povrchové úpravy terénu</t>
  </si>
  <si>
    <t xml:space="preserve">    2 - Zakládání</t>
  </si>
  <si>
    <t xml:space="preserve">      21 - Zakládání - úprava podloží a základové spáry, zlepšování vlastností hornin</t>
  </si>
  <si>
    <t xml:space="preserve">    5 - Komunikace</t>
  </si>
  <si>
    <t xml:space="preserve">      91 - Doplňující konstrukce a práce pozemních komunikací, letišť a ploch</t>
  </si>
  <si>
    <t>PSV - Práce a dodávky PSV</t>
  </si>
  <si>
    <t>113107313</t>
  </si>
  <si>
    <t>Odstranění podkladu z kameniva těženého tl přes 200 do 300 mm strojně pl do 50 m2</t>
  </si>
  <si>
    <t>86296831</t>
  </si>
  <si>
    <t>Odstranění podkladů nebo krytů strojně plochy jednotlivě do 50 m2 s přemístěním hmot na skládku na vzdálenost do 3 m nebo s naložením na dopravní prostředek z kameniva těženého, o tl. vrstvy přes 200 do 300 mm</t>
  </si>
  <si>
    <t>3,5*8 "doskočiště"</t>
  </si>
  <si>
    <t>-1572678737</t>
  </si>
  <si>
    <t>2*3,5+2*8 "doskočiště"</t>
  </si>
  <si>
    <t>11R04</t>
  </si>
  <si>
    <t xml:space="preserve">Odstranění stávajícího umělého povrchu rozřezáním a otrhnutím  </t>
  </si>
  <si>
    <t>-21664614</t>
  </si>
  <si>
    <t>Odstranění stávajícího umělého povrchu rozřezáním a otrhnutím v celé tlouštce stávajícího povrchu vč. naložení odstraňovaného materiálu na dopravní prostředek</t>
  </si>
  <si>
    <t>3,5*68 "dráha"</t>
  </si>
  <si>
    <t>Zemní práce - přemístění výkopku</t>
  </si>
  <si>
    <t>162751117</t>
  </si>
  <si>
    <t>Vodorovné přemístění přes 9 000 do 10000 m výkopku/sypaniny z horniny třídy těžitelnosti I skupiny 1 až 3</t>
  </si>
  <si>
    <t>-493000932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</si>
  <si>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</si>
  <si>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28*0,3 "odvoz písku na skládku, počítáno KARE 10km"</t>
  </si>
  <si>
    <t>-1462253858</t>
  </si>
  <si>
    <t>-1310333732</t>
  </si>
  <si>
    <t>Zemní práce - povrchové úpravy terénu</t>
  </si>
  <si>
    <t>181951112</t>
  </si>
  <si>
    <t>Úprava pláně v hornině třídy těžitelnosti I skupiny 1 až 3 se zhutněním strojně</t>
  </si>
  <si>
    <t>-1993205985</t>
  </si>
  <si>
    <t>Úprava pláně vyrovnáním výškových rozdílů strojně v hornině třídy těžitelnosti I, skupiny 1 až 3 se zhutněním</t>
  </si>
  <si>
    <t>3,5*8</t>
  </si>
  <si>
    <t>Zakládání</t>
  </si>
  <si>
    <t>Zakládání - úprava podloží a základové spáry, zlepšování vlastností hornin</t>
  </si>
  <si>
    <t>213141111</t>
  </si>
  <si>
    <t>Zřízení vrstvy z geotextilie v rovině nebo ve sklonu do 1:5 š do 3 m</t>
  </si>
  <si>
    <t>1152451963</t>
  </si>
  <si>
    <t>Zřízení vrstvy z geotextilie filtrační, separační, odvodňovací, ochranné, výztužné nebo protierozní v rovině nebo ve sklonu do 1:5, šířky do 3 m</t>
  </si>
  <si>
    <t>8,5*4 "doskočiště"</t>
  </si>
  <si>
    <t>69311068</t>
  </si>
  <si>
    <t>geotextilie netkaná separační, ochranná, filtrační, drenážní PP 300g/m2</t>
  </si>
  <si>
    <t>-1620456230</t>
  </si>
  <si>
    <t>34*1,15 "ztratné 15%"</t>
  </si>
  <si>
    <t>Komunikace</t>
  </si>
  <si>
    <t>5891161-01</t>
  </si>
  <si>
    <t>Umělý vodopropustný polyuretanový povrch EPDM tl. 11mm</t>
  </si>
  <si>
    <t>-1989249360</t>
  </si>
  <si>
    <t>5891161-04</t>
  </si>
  <si>
    <t>Barevné vyznačení hřišť nástřikem různobarevných pásů</t>
  </si>
  <si>
    <t>-1820731562</t>
  </si>
  <si>
    <t>4*68+3,5*3+4*1,2 "čáry drah, startu, cílů a odrazu"</t>
  </si>
  <si>
    <t>Doplňující konstrukce a práce pozemních komunikací, letišť a ploch</t>
  </si>
  <si>
    <t>-1444375902</t>
  </si>
  <si>
    <t>592R01</t>
  </si>
  <si>
    <t xml:space="preserve">obrubník pryžový 1000x5x25 cm </t>
  </si>
  <si>
    <t>-744475407</t>
  </si>
  <si>
    <t>(2*3,5+2*8)*1,02+0,54 "ztratné 2%, zaokrouhleno"</t>
  </si>
  <si>
    <t>936R001</t>
  </si>
  <si>
    <t xml:space="preserve">Písek doskočiště oblé valouny frakce 0-4 </t>
  </si>
  <si>
    <t>839165157</t>
  </si>
  <si>
    <t>3,5*8*0,3</t>
  </si>
  <si>
    <t>1863815735</t>
  </si>
  <si>
    <t>-985420857</t>
  </si>
  <si>
    <t>19*4,49 "skládka AVE Jílové 20km"</t>
  </si>
  <si>
    <t>-1932354534</t>
  </si>
  <si>
    <t>-146950364</t>
  </si>
  <si>
    <t>-2132763659</t>
  </si>
  <si>
    <t>Práce a dodávky PSV</t>
  </si>
  <si>
    <t>797R005</t>
  </si>
  <si>
    <t>D+M krycí plachta doskočiště skok daleký vč. uchycení</t>
  </si>
  <si>
    <t>263273014</t>
  </si>
  <si>
    <t>510726671</t>
  </si>
  <si>
    <t>-1369867299</t>
  </si>
  <si>
    <t>SO 03 - ROZŠÍŘENÍ WORKOUTOVÉHO HŘIŠTĚ</t>
  </si>
  <si>
    <t xml:space="preserve">    799 - Ostatní (specifikace viz PD; ceny za kompletní D+M vč betonáže)</t>
  </si>
  <si>
    <t>799</t>
  </si>
  <si>
    <t>Ostatní (specifikace viz PD; ceny za kompletní D+M vč betonáže)</t>
  </si>
  <si>
    <t>799670001</t>
  </si>
  <si>
    <t>D+M sestava kladin 2x1x2 vzor viz PD</t>
  </si>
  <si>
    <t>1797586165</t>
  </si>
  <si>
    <t>D+M sestava kladin 2x1x2 vzor viz PD -  kompletní dodávka a montáž vč základových patek</t>
  </si>
  <si>
    <t>799670002</t>
  </si>
  <si>
    <t>D+M prvek kliky vzor viz PD</t>
  </si>
  <si>
    <t>-1312916309</t>
  </si>
  <si>
    <t>D+M prvek kliky vzor viz PD -  kompletní dodávka a montáž vč základových patek</t>
  </si>
  <si>
    <t>799670003</t>
  </si>
  <si>
    <t>D+M žebřiny a hrazdy vzor viz PD</t>
  </si>
  <si>
    <t>1553733977</t>
  </si>
  <si>
    <t>D+M žebřiny a hrazdy vzor viz PD -  kompletní dodávka a montáž vč základových patek</t>
  </si>
  <si>
    <t>799670004</t>
  </si>
  <si>
    <t>D+M bradla vzor viz PD</t>
  </si>
  <si>
    <t>-1856892005</t>
  </si>
  <si>
    <t>D+M bradla vzor viz PD -  kompletní dodávka a montáž vč základových patek</t>
  </si>
  <si>
    <t>799670005</t>
  </si>
  <si>
    <t>D+M workoutová lavice se stalky triple vzor viz PD</t>
  </si>
  <si>
    <t>2089235030</t>
  </si>
  <si>
    <t>D+M workoutová lavice se stalky triple vzor viz PD -  kompletní dodávka a montáž vč základových patek</t>
  </si>
  <si>
    <t>799670006</t>
  </si>
  <si>
    <t>D+M prvek vzpřimování a sedy lehy vzor viz PD</t>
  </si>
  <si>
    <t>367789979</t>
  </si>
  <si>
    <t>D+M prvek vzpřimování a sedy lehy vzor viz PD -  kompletní dodávka a montáž vč základových patek</t>
  </si>
  <si>
    <t>799670007</t>
  </si>
  <si>
    <t>D+M posty pro slackline vzor viz PD</t>
  </si>
  <si>
    <t>1781834072</t>
  </si>
  <si>
    <t>D+M posty pro slackline vzor viz PD -  kompletní dodávka a montáž vč základových patek</t>
  </si>
  <si>
    <t>799670008</t>
  </si>
  <si>
    <t>D+M boxovací pytel na pružině vzor viz PD</t>
  </si>
  <si>
    <t>-1644106416</t>
  </si>
  <si>
    <t>D+M boxovací pytel na pružině vzor viz PD -  kompletní dodávka a montáž vč základových patek</t>
  </si>
  <si>
    <t>799670009</t>
  </si>
  <si>
    <t>D+M stolní tenis vzor viz PD</t>
  </si>
  <si>
    <t>1417734612</t>
  </si>
  <si>
    <t>D+M stolní tenis vzor viz PD -  kompletní dodávka a montáž vč základových patek</t>
  </si>
  <si>
    <t>799670011</t>
  </si>
  <si>
    <t>D+M provozní řád</t>
  </si>
  <si>
    <t>-505745557</t>
  </si>
  <si>
    <t>D+M provozní řád -  kompletní dodávka a montáž vč základových patek</t>
  </si>
  <si>
    <t>569102842</t>
  </si>
  <si>
    <t>Zařízení staveniště - Součástí zařízení staveniště je pronájem následujících zařízení po dobu výstavby: Zázemí odpovídající charakteru stavby. Dále je počítáno s vybudováním dočasných přípojek vody a elektro ze stávajícího objektu investora (případně si zajistí dodavatel svépomocí).</t>
  </si>
  <si>
    <t>-1265713224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</si>
</sst>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2"/>
      <c r="AQ5" s="22"/>
      <c r="AR5" s="20"/>
      <c r="BE5" s="25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6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2"/>
      <c r="AQ6" s="22"/>
      <c r="AR6" s="20"/>
      <c r="BE6" s="25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E7" s="25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2">
        <v>45275</v>
      </c>
      <c r="AO8" s="22"/>
      <c r="AP8" s="22"/>
      <c r="AQ8" s="22"/>
      <c r="AR8" s="20"/>
      <c r="BE8" s="252"/>
      <c r="BS8" s="17" t="s">
        <v>6</v>
      </c>
    </row>
    <row r="9" spans="1:74" s="1" customFormat="1" ht="29.25" customHeight="1">
      <c r="B9" s="21"/>
      <c r="C9" s="22"/>
      <c r="D9" s="26" t="s">
        <v>24</v>
      </c>
      <c r="E9" s="22"/>
      <c r="F9" s="22"/>
      <c r="G9" s="22"/>
      <c r="H9" s="22"/>
      <c r="I9" s="22"/>
      <c r="J9" s="22"/>
      <c r="K9" s="31" t="s">
        <v>25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2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25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1</v>
      </c>
      <c r="AO11" s="22"/>
      <c r="AP11" s="22"/>
      <c r="AQ11" s="22"/>
      <c r="AR11" s="20"/>
      <c r="BE11" s="25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2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2" t="s">
        <v>32</v>
      </c>
      <c r="AO13" s="22"/>
      <c r="AP13" s="22"/>
      <c r="AQ13" s="22"/>
      <c r="AR13" s="20"/>
      <c r="BE13" s="252"/>
      <c r="BS13" s="17" t="s">
        <v>6</v>
      </c>
    </row>
    <row r="14" spans="1:74" ht="12.75">
      <c r="B14" s="21"/>
      <c r="C14" s="22"/>
      <c r="D14" s="22"/>
      <c r="E14" s="257" t="s">
        <v>32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9" t="s">
        <v>30</v>
      </c>
      <c r="AL14" s="22"/>
      <c r="AM14" s="22"/>
      <c r="AN14" s="32" t="s">
        <v>32</v>
      </c>
      <c r="AO14" s="22"/>
      <c r="AP14" s="22"/>
      <c r="AQ14" s="22"/>
      <c r="AR14" s="20"/>
      <c r="BE14" s="25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2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34</v>
      </c>
      <c r="AO16" s="22"/>
      <c r="AP16" s="22"/>
      <c r="AQ16" s="22"/>
      <c r="AR16" s="20"/>
      <c r="BE16" s="25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36</v>
      </c>
      <c r="AO17" s="22"/>
      <c r="AP17" s="22"/>
      <c r="AQ17" s="22"/>
      <c r="AR17" s="20"/>
      <c r="BE17" s="252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2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25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1</v>
      </c>
      <c r="AO20" s="22"/>
      <c r="AP20" s="22"/>
      <c r="AQ20" s="22"/>
      <c r="AR20" s="20"/>
      <c r="BE20" s="252"/>
      <c r="BS20" s="17" t="s">
        <v>37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2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2"/>
    </row>
    <row r="23" spans="1:71" s="1" customFormat="1" ht="16.5" customHeight="1">
      <c r="B23" s="21"/>
      <c r="C23" s="22"/>
      <c r="D23" s="22"/>
      <c r="E23" s="259" t="s">
        <v>1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2"/>
      <c r="AP23" s="22"/>
      <c r="AQ23" s="22"/>
      <c r="AR23" s="20"/>
      <c r="BE23" s="25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2"/>
    </row>
    <row r="25" spans="1:71" s="1" customFormat="1" ht="6.95" customHeight="1">
      <c r="B25" s="21"/>
      <c r="C25" s="22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2"/>
      <c r="AQ25" s="22"/>
      <c r="AR25" s="20"/>
      <c r="BE25" s="252"/>
    </row>
    <row r="26" spans="1:71" s="2" customFormat="1" ht="25.9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60">
        <f>ROUND(AG94,2)</f>
        <v>0</v>
      </c>
      <c r="AL26" s="261"/>
      <c r="AM26" s="261"/>
      <c r="AN26" s="261"/>
      <c r="AO26" s="261"/>
      <c r="AP26" s="37"/>
      <c r="AQ26" s="37"/>
      <c r="AR26" s="40"/>
      <c r="BE26" s="25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5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62" t="s">
        <v>42</v>
      </c>
      <c r="M28" s="262"/>
      <c r="N28" s="262"/>
      <c r="O28" s="262"/>
      <c r="P28" s="262"/>
      <c r="Q28" s="37"/>
      <c r="R28" s="37"/>
      <c r="S28" s="37"/>
      <c r="T28" s="37"/>
      <c r="U28" s="37"/>
      <c r="V28" s="37"/>
      <c r="W28" s="262" t="s">
        <v>43</v>
      </c>
      <c r="X28" s="262"/>
      <c r="Y28" s="262"/>
      <c r="Z28" s="262"/>
      <c r="AA28" s="262"/>
      <c r="AB28" s="262"/>
      <c r="AC28" s="262"/>
      <c r="AD28" s="262"/>
      <c r="AE28" s="262"/>
      <c r="AF28" s="37"/>
      <c r="AG28" s="37"/>
      <c r="AH28" s="37"/>
      <c r="AI28" s="37"/>
      <c r="AJ28" s="37"/>
      <c r="AK28" s="262" t="s">
        <v>44</v>
      </c>
      <c r="AL28" s="262"/>
      <c r="AM28" s="262"/>
      <c r="AN28" s="262"/>
      <c r="AO28" s="262"/>
      <c r="AP28" s="37"/>
      <c r="AQ28" s="37"/>
      <c r="AR28" s="40"/>
      <c r="BE28" s="252"/>
    </row>
    <row r="29" spans="1:71" s="3" customFormat="1" ht="14.45" customHeight="1">
      <c r="B29" s="41"/>
      <c r="C29" s="42"/>
      <c r="D29" s="29" t="s">
        <v>45</v>
      </c>
      <c r="E29" s="42"/>
      <c r="F29" s="29" t="s">
        <v>46</v>
      </c>
      <c r="G29" s="42"/>
      <c r="H29" s="42"/>
      <c r="I29" s="42"/>
      <c r="J29" s="42"/>
      <c r="K29" s="42"/>
      <c r="L29" s="265">
        <v>0.21</v>
      </c>
      <c r="M29" s="264"/>
      <c r="N29" s="264"/>
      <c r="O29" s="264"/>
      <c r="P29" s="264"/>
      <c r="Q29" s="42"/>
      <c r="R29" s="42"/>
      <c r="S29" s="42"/>
      <c r="T29" s="42"/>
      <c r="U29" s="42"/>
      <c r="V29" s="42"/>
      <c r="W29" s="263">
        <f>ROUND(AZ94, 2)</f>
        <v>0</v>
      </c>
      <c r="X29" s="264"/>
      <c r="Y29" s="264"/>
      <c r="Z29" s="264"/>
      <c r="AA29" s="264"/>
      <c r="AB29" s="264"/>
      <c r="AC29" s="264"/>
      <c r="AD29" s="264"/>
      <c r="AE29" s="264"/>
      <c r="AF29" s="42"/>
      <c r="AG29" s="42"/>
      <c r="AH29" s="42"/>
      <c r="AI29" s="42"/>
      <c r="AJ29" s="42"/>
      <c r="AK29" s="263">
        <f>ROUND(AV94, 2)</f>
        <v>0</v>
      </c>
      <c r="AL29" s="264"/>
      <c r="AM29" s="264"/>
      <c r="AN29" s="264"/>
      <c r="AO29" s="264"/>
      <c r="AP29" s="42"/>
      <c r="AQ29" s="42"/>
      <c r="AR29" s="43"/>
      <c r="BE29" s="253"/>
    </row>
    <row r="30" spans="1:71" s="3" customFormat="1" ht="14.45" customHeight="1">
      <c r="B30" s="41"/>
      <c r="C30" s="42"/>
      <c r="D30" s="42"/>
      <c r="E30" s="42"/>
      <c r="F30" s="29" t="s">
        <v>47</v>
      </c>
      <c r="G30" s="42"/>
      <c r="H30" s="42"/>
      <c r="I30" s="42"/>
      <c r="J30" s="42"/>
      <c r="K30" s="42"/>
      <c r="L30" s="265">
        <v>0.15</v>
      </c>
      <c r="M30" s="264"/>
      <c r="N30" s="264"/>
      <c r="O30" s="264"/>
      <c r="P30" s="264"/>
      <c r="Q30" s="42"/>
      <c r="R30" s="42"/>
      <c r="S30" s="42"/>
      <c r="T30" s="42"/>
      <c r="U30" s="42"/>
      <c r="V30" s="42"/>
      <c r="W30" s="263">
        <f>ROUND(BA94, 2)</f>
        <v>0</v>
      </c>
      <c r="X30" s="264"/>
      <c r="Y30" s="264"/>
      <c r="Z30" s="264"/>
      <c r="AA30" s="264"/>
      <c r="AB30" s="264"/>
      <c r="AC30" s="264"/>
      <c r="AD30" s="264"/>
      <c r="AE30" s="264"/>
      <c r="AF30" s="42"/>
      <c r="AG30" s="42"/>
      <c r="AH30" s="42"/>
      <c r="AI30" s="42"/>
      <c r="AJ30" s="42"/>
      <c r="AK30" s="263">
        <f>ROUND(AW94, 2)</f>
        <v>0</v>
      </c>
      <c r="AL30" s="264"/>
      <c r="AM30" s="264"/>
      <c r="AN30" s="264"/>
      <c r="AO30" s="264"/>
      <c r="AP30" s="42"/>
      <c r="AQ30" s="42"/>
      <c r="AR30" s="43"/>
      <c r="BE30" s="253"/>
    </row>
    <row r="31" spans="1:71" s="3" customFormat="1" ht="14.45" hidden="1" customHeight="1">
      <c r="B31" s="41"/>
      <c r="C31" s="42"/>
      <c r="D31" s="42"/>
      <c r="E31" s="42"/>
      <c r="F31" s="29" t="s">
        <v>48</v>
      </c>
      <c r="G31" s="42"/>
      <c r="H31" s="42"/>
      <c r="I31" s="42"/>
      <c r="J31" s="42"/>
      <c r="K31" s="42"/>
      <c r="L31" s="265">
        <v>0.21</v>
      </c>
      <c r="M31" s="264"/>
      <c r="N31" s="264"/>
      <c r="O31" s="264"/>
      <c r="P31" s="264"/>
      <c r="Q31" s="42"/>
      <c r="R31" s="42"/>
      <c r="S31" s="42"/>
      <c r="T31" s="42"/>
      <c r="U31" s="42"/>
      <c r="V31" s="42"/>
      <c r="W31" s="263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F31" s="42"/>
      <c r="AG31" s="42"/>
      <c r="AH31" s="42"/>
      <c r="AI31" s="42"/>
      <c r="AJ31" s="42"/>
      <c r="AK31" s="263">
        <v>0</v>
      </c>
      <c r="AL31" s="264"/>
      <c r="AM31" s="264"/>
      <c r="AN31" s="264"/>
      <c r="AO31" s="264"/>
      <c r="AP31" s="42"/>
      <c r="AQ31" s="42"/>
      <c r="AR31" s="43"/>
      <c r="BE31" s="253"/>
    </row>
    <row r="32" spans="1:71" s="3" customFormat="1" ht="14.45" hidden="1" customHeight="1">
      <c r="B32" s="41"/>
      <c r="C32" s="42"/>
      <c r="D32" s="42"/>
      <c r="E32" s="42"/>
      <c r="F32" s="29" t="s">
        <v>49</v>
      </c>
      <c r="G32" s="42"/>
      <c r="H32" s="42"/>
      <c r="I32" s="42"/>
      <c r="J32" s="42"/>
      <c r="K32" s="42"/>
      <c r="L32" s="265">
        <v>0.15</v>
      </c>
      <c r="M32" s="264"/>
      <c r="N32" s="264"/>
      <c r="O32" s="264"/>
      <c r="P32" s="264"/>
      <c r="Q32" s="42"/>
      <c r="R32" s="42"/>
      <c r="S32" s="42"/>
      <c r="T32" s="42"/>
      <c r="U32" s="42"/>
      <c r="V32" s="42"/>
      <c r="W32" s="263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F32" s="42"/>
      <c r="AG32" s="42"/>
      <c r="AH32" s="42"/>
      <c r="AI32" s="42"/>
      <c r="AJ32" s="42"/>
      <c r="AK32" s="263">
        <v>0</v>
      </c>
      <c r="AL32" s="264"/>
      <c r="AM32" s="264"/>
      <c r="AN32" s="264"/>
      <c r="AO32" s="264"/>
      <c r="AP32" s="42"/>
      <c r="AQ32" s="42"/>
      <c r="AR32" s="43"/>
      <c r="BE32" s="253"/>
    </row>
    <row r="33" spans="1:57" s="3" customFormat="1" ht="14.45" hidden="1" customHeight="1">
      <c r="B33" s="41"/>
      <c r="C33" s="42"/>
      <c r="D33" s="42"/>
      <c r="E33" s="42"/>
      <c r="F33" s="29" t="s">
        <v>50</v>
      </c>
      <c r="G33" s="42"/>
      <c r="H33" s="42"/>
      <c r="I33" s="42"/>
      <c r="J33" s="42"/>
      <c r="K33" s="42"/>
      <c r="L33" s="265">
        <v>0</v>
      </c>
      <c r="M33" s="264"/>
      <c r="N33" s="264"/>
      <c r="O33" s="264"/>
      <c r="P33" s="264"/>
      <c r="Q33" s="42"/>
      <c r="R33" s="42"/>
      <c r="S33" s="42"/>
      <c r="T33" s="42"/>
      <c r="U33" s="42"/>
      <c r="V33" s="42"/>
      <c r="W33" s="263">
        <f>ROUND(BD94, 2)</f>
        <v>0</v>
      </c>
      <c r="X33" s="264"/>
      <c r="Y33" s="264"/>
      <c r="Z33" s="264"/>
      <c r="AA33" s="264"/>
      <c r="AB33" s="264"/>
      <c r="AC33" s="264"/>
      <c r="AD33" s="264"/>
      <c r="AE33" s="264"/>
      <c r="AF33" s="42"/>
      <c r="AG33" s="42"/>
      <c r="AH33" s="42"/>
      <c r="AI33" s="42"/>
      <c r="AJ33" s="42"/>
      <c r="AK33" s="263">
        <v>0</v>
      </c>
      <c r="AL33" s="264"/>
      <c r="AM33" s="264"/>
      <c r="AN33" s="264"/>
      <c r="AO33" s="264"/>
      <c r="AP33" s="42"/>
      <c r="AQ33" s="42"/>
      <c r="AR33" s="43"/>
      <c r="BE33" s="25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52"/>
    </row>
    <row r="35" spans="1:57" s="2" customFormat="1" ht="25.9" customHeight="1">
      <c r="A35" s="35"/>
      <c r="B35" s="36"/>
      <c r="C35" s="44"/>
      <c r="D35" s="45" t="s">
        <v>51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52</v>
      </c>
      <c r="U35" s="46"/>
      <c r="V35" s="46"/>
      <c r="W35" s="46"/>
      <c r="X35" s="266" t="s">
        <v>53</v>
      </c>
      <c r="Y35" s="267"/>
      <c r="Z35" s="267"/>
      <c r="AA35" s="267"/>
      <c r="AB35" s="267"/>
      <c r="AC35" s="46"/>
      <c r="AD35" s="46"/>
      <c r="AE35" s="46"/>
      <c r="AF35" s="46"/>
      <c r="AG35" s="46"/>
      <c r="AH35" s="46"/>
      <c r="AI35" s="46"/>
      <c r="AJ35" s="46"/>
      <c r="AK35" s="268">
        <f>SUM(AK26:AK33)</f>
        <v>0</v>
      </c>
      <c r="AL35" s="267"/>
      <c r="AM35" s="267"/>
      <c r="AN35" s="267"/>
      <c r="AO35" s="26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55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56</v>
      </c>
      <c r="AI60" s="39"/>
      <c r="AJ60" s="39"/>
      <c r="AK60" s="39"/>
      <c r="AL60" s="39"/>
      <c r="AM60" s="53" t="s">
        <v>57</v>
      </c>
      <c r="AN60" s="39"/>
      <c r="AO60" s="39"/>
      <c r="AP60" s="37"/>
      <c r="AQ60" s="37"/>
      <c r="AR60" s="40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59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56</v>
      </c>
      <c r="AI75" s="39"/>
      <c r="AJ75" s="39"/>
      <c r="AK75" s="39"/>
      <c r="AL75" s="39"/>
      <c r="AM75" s="53" t="s">
        <v>57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3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23-038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0" t="str">
        <f>K6</f>
        <v>Veřejný oddechový a sportovní areál VOSA - renovace hřiště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Areál ZŠ profesora Švejcara v Praze 12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272">
        <f>IF(AN8= "","",AN8)</f>
        <v>45275</v>
      </c>
      <c r="AN87" s="272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29" t="s">
        <v>26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Městská část Praha 12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33</v>
      </c>
      <c r="AJ89" s="37"/>
      <c r="AK89" s="37"/>
      <c r="AL89" s="37"/>
      <c r="AM89" s="273" t="str">
        <f>IF(E17="","",E17)</f>
        <v>Linhart spol. s r. o.</v>
      </c>
      <c r="AN89" s="274"/>
      <c r="AO89" s="274"/>
      <c r="AP89" s="274"/>
      <c r="AQ89" s="37"/>
      <c r="AR89" s="40"/>
      <c r="AS89" s="275" t="s">
        <v>61</v>
      </c>
      <c r="AT89" s="27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31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38</v>
      </c>
      <c r="AJ90" s="37"/>
      <c r="AK90" s="37"/>
      <c r="AL90" s="37"/>
      <c r="AM90" s="273" t="str">
        <f>IF(E20="","",E20)</f>
        <v>Libor Fouček</v>
      </c>
      <c r="AN90" s="274"/>
      <c r="AO90" s="274"/>
      <c r="AP90" s="274"/>
      <c r="AQ90" s="37"/>
      <c r="AR90" s="40"/>
      <c r="AS90" s="277"/>
      <c r="AT90" s="27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9"/>
      <c r="AT91" s="28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1" t="s">
        <v>62</v>
      </c>
      <c r="D92" s="282"/>
      <c r="E92" s="282"/>
      <c r="F92" s="282"/>
      <c r="G92" s="282"/>
      <c r="H92" s="74"/>
      <c r="I92" s="283" t="s">
        <v>63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4" t="s">
        <v>64</v>
      </c>
      <c r="AH92" s="282"/>
      <c r="AI92" s="282"/>
      <c r="AJ92" s="282"/>
      <c r="AK92" s="282"/>
      <c r="AL92" s="282"/>
      <c r="AM92" s="282"/>
      <c r="AN92" s="283" t="s">
        <v>65</v>
      </c>
      <c r="AO92" s="282"/>
      <c r="AP92" s="285"/>
      <c r="AQ92" s="75" t="s">
        <v>66</v>
      </c>
      <c r="AR92" s="40"/>
      <c r="AS92" s="76" t="s">
        <v>67</v>
      </c>
      <c r="AT92" s="77" t="s">
        <v>68</v>
      </c>
      <c r="AU92" s="77" t="s">
        <v>69</v>
      </c>
      <c r="AV92" s="77" t="s">
        <v>70</v>
      </c>
      <c r="AW92" s="77" t="s">
        <v>71</v>
      </c>
      <c r="AX92" s="77" t="s">
        <v>72</v>
      </c>
      <c r="AY92" s="77" t="s">
        <v>73</v>
      </c>
      <c r="AZ92" s="77" t="s">
        <v>74</v>
      </c>
      <c r="BA92" s="77" t="s">
        <v>75</v>
      </c>
      <c r="BB92" s="77" t="s">
        <v>76</v>
      </c>
      <c r="BC92" s="77" t="s">
        <v>77</v>
      </c>
      <c r="BD92" s="78" t="s">
        <v>78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79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9">
        <f>ROUND(SUM(AG95:AG97),2)</f>
        <v>0</v>
      </c>
      <c r="AH94" s="289"/>
      <c r="AI94" s="289"/>
      <c r="AJ94" s="289"/>
      <c r="AK94" s="289"/>
      <c r="AL94" s="289"/>
      <c r="AM94" s="289"/>
      <c r="AN94" s="290">
        <f>SUM(AG94,AT94)</f>
        <v>0</v>
      </c>
      <c r="AO94" s="290"/>
      <c r="AP94" s="290"/>
      <c r="AQ94" s="86" t="s">
        <v>1</v>
      </c>
      <c r="AR94" s="87"/>
      <c r="AS94" s="88">
        <f>ROUND(SUM(AS95:AS97),2)</f>
        <v>0</v>
      </c>
      <c r="AT94" s="89">
        <f>ROUND(SUM(AV94:AW94),2)</f>
        <v>0</v>
      </c>
      <c r="AU94" s="90">
        <f>ROUND(SUM(AU95:AU97),5)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ROUND(SUM(AZ95:AZ97),2)</f>
        <v>0</v>
      </c>
      <c r="BA94" s="89">
        <f>ROUND(SUM(BA95:BA97),2)</f>
        <v>0</v>
      </c>
      <c r="BB94" s="89">
        <f>ROUND(SUM(BB95:BB97),2)</f>
        <v>0</v>
      </c>
      <c r="BC94" s="89">
        <f>ROUND(SUM(BC95:BC97),2)</f>
        <v>0</v>
      </c>
      <c r="BD94" s="91">
        <f>ROUND(SUM(BD95:BD97),2)</f>
        <v>0</v>
      </c>
      <c r="BS94" s="92" t="s">
        <v>80</v>
      </c>
      <c r="BT94" s="92" t="s">
        <v>81</v>
      </c>
      <c r="BU94" s="93" t="s">
        <v>82</v>
      </c>
      <c r="BV94" s="92" t="s">
        <v>83</v>
      </c>
      <c r="BW94" s="92" t="s">
        <v>5</v>
      </c>
      <c r="BX94" s="92" t="s">
        <v>84</v>
      </c>
      <c r="CL94" s="92" t="s">
        <v>19</v>
      </c>
    </row>
    <row r="95" spans="1:91" s="7" customFormat="1" ht="24.75" customHeight="1">
      <c r="A95" s="94" t="s">
        <v>85</v>
      </c>
      <c r="B95" s="95"/>
      <c r="C95" s="96"/>
      <c r="D95" s="288" t="s">
        <v>86</v>
      </c>
      <c r="E95" s="288"/>
      <c r="F95" s="288"/>
      <c r="G95" s="288"/>
      <c r="H95" s="288"/>
      <c r="I95" s="97"/>
      <c r="J95" s="288" t="s">
        <v>87</v>
      </c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  <c r="AG95" s="286">
        <f>'SO 01 - VÍCEÚČELOVÉ HŘIŠT...'!J30</f>
        <v>0</v>
      </c>
      <c r="AH95" s="287"/>
      <c r="AI95" s="287"/>
      <c r="AJ95" s="287"/>
      <c r="AK95" s="287"/>
      <c r="AL95" s="287"/>
      <c r="AM95" s="287"/>
      <c r="AN95" s="286">
        <f>SUM(AG95,AT95)</f>
        <v>0</v>
      </c>
      <c r="AO95" s="287"/>
      <c r="AP95" s="287"/>
      <c r="AQ95" s="98" t="s">
        <v>88</v>
      </c>
      <c r="AR95" s="99"/>
      <c r="AS95" s="100">
        <v>0</v>
      </c>
      <c r="AT95" s="101">
        <f>ROUND(SUM(AV95:AW95),2)</f>
        <v>0</v>
      </c>
      <c r="AU95" s="102">
        <f>'SO 01 - VÍCEÚČELOVÉ HŘIŠT...'!P142</f>
        <v>0</v>
      </c>
      <c r="AV95" s="101">
        <f>'SO 01 - VÍCEÚČELOVÉ HŘIŠT...'!J33</f>
        <v>0</v>
      </c>
      <c r="AW95" s="101">
        <f>'SO 01 - VÍCEÚČELOVÉ HŘIŠT...'!J34</f>
        <v>0</v>
      </c>
      <c r="AX95" s="101">
        <f>'SO 01 - VÍCEÚČELOVÉ HŘIŠT...'!J35</f>
        <v>0</v>
      </c>
      <c r="AY95" s="101">
        <f>'SO 01 - VÍCEÚČELOVÉ HŘIŠT...'!J36</f>
        <v>0</v>
      </c>
      <c r="AZ95" s="101">
        <f>'SO 01 - VÍCEÚČELOVÉ HŘIŠT...'!F33</f>
        <v>0</v>
      </c>
      <c r="BA95" s="101">
        <f>'SO 01 - VÍCEÚČELOVÉ HŘIŠT...'!F34</f>
        <v>0</v>
      </c>
      <c r="BB95" s="101">
        <f>'SO 01 - VÍCEÚČELOVÉ HŘIŠT...'!F35</f>
        <v>0</v>
      </c>
      <c r="BC95" s="101">
        <f>'SO 01 - VÍCEÚČELOVÉ HŘIŠT...'!F36</f>
        <v>0</v>
      </c>
      <c r="BD95" s="103">
        <f>'SO 01 - VÍCEÚČELOVÉ HŘIŠT...'!F37</f>
        <v>0</v>
      </c>
      <c r="BT95" s="104" t="s">
        <v>89</v>
      </c>
      <c r="BV95" s="104" t="s">
        <v>83</v>
      </c>
      <c r="BW95" s="104" t="s">
        <v>90</v>
      </c>
      <c r="BX95" s="104" t="s">
        <v>5</v>
      </c>
      <c r="CL95" s="104" t="s">
        <v>19</v>
      </c>
      <c r="CM95" s="104" t="s">
        <v>91</v>
      </c>
    </row>
    <row r="96" spans="1:91" s="7" customFormat="1" ht="24.75" customHeight="1">
      <c r="A96" s="94" t="s">
        <v>85</v>
      </c>
      <c r="B96" s="95"/>
      <c r="C96" s="96"/>
      <c r="D96" s="288" t="s">
        <v>92</v>
      </c>
      <c r="E96" s="288"/>
      <c r="F96" s="288"/>
      <c r="G96" s="288"/>
      <c r="H96" s="288"/>
      <c r="I96" s="97"/>
      <c r="J96" s="288" t="s">
        <v>93</v>
      </c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  <c r="AG96" s="286">
        <f>'SO 02 - STAVEBNÍ ÚPRAVY A...'!J30</f>
        <v>0</v>
      </c>
      <c r="AH96" s="287"/>
      <c r="AI96" s="287"/>
      <c r="AJ96" s="287"/>
      <c r="AK96" s="287"/>
      <c r="AL96" s="287"/>
      <c r="AM96" s="287"/>
      <c r="AN96" s="286">
        <f>SUM(AG96,AT96)</f>
        <v>0</v>
      </c>
      <c r="AO96" s="287"/>
      <c r="AP96" s="287"/>
      <c r="AQ96" s="98" t="s">
        <v>88</v>
      </c>
      <c r="AR96" s="99"/>
      <c r="AS96" s="100">
        <v>0</v>
      </c>
      <c r="AT96" s="101">
        <f>ROUND(SUM(AV96:AW96),2)</f>
        <v>0</v>
      </c>
      <c r="AU96" s="102">
        <f>'SO 02 - STAVEBNÍ ÚPRAVY A...'!P134</f>
        <v>0</v>
      </c>
      <c r="AV96" s="101">
        <f>'SO 02 - STAVEBNÍ ÚPRAVY A...'!J33</f>
        <v>0</v>
      </c>
      <c r="AW96" s="101">
        <f>'SO 02 - STAVEBNÍ ÚPRAVY A...'!J34</f>
        <v>0</v>
      </c>
      <c r="AX96" s="101">
        <f>'SO 02 - STAVEBNÍ ÚPRAVY A...'!J35</f>
        <v>0</v>
      </c>
      <c r="AY96" s="101">
        <f>'SO 02 - STAVEBNÍ ÚPRAVY A...'!J36</f>
        <v>0</v>
      </c>
      <c r="AZ96" s="101">
        <f>'SO 02 - STAVEBNÍ ÚPRAVY A...'!F33</f>
        <v>0</v>
      </c>
      <c r="BA96" s="101">
        <f>'SO 02 - STAVEBNÍ ÚPRAVY A...'!F34</f>
        <v>0</v>
      </c>
      <c r="BB96" s="101">
        <f>'SO 02 - STAVEBNÍ ÚPRAVY A...'!F35</f>
        <v>0</v>
      </c>
      <c r="BC96" s="101">
        <f>'SO 02 - STAVEBNÍ ÚPRAVY A...'!F36</f>
        <v>0</v>
      </c>
      <c r="BD96" s="103">
        <f>'SO 02 - STAVEBNÍ ÚPRAVY A...'!F37</f>
        <v>0</v>
      </c>
      <c r="BT96" s="104" t="s">
        <v>89</v>
      </c>
      <c r="BV96" s="104" t="s">
        <v>83</v>
      </c>
      <c r="BW96" s="104" t="s">
        <v>94</v>
      </c>
      <c r="BX96" s="104" t="s">
        <v>5</v>
      </c>
      <c r="CL96" s="104" t="s">
        <v>19</v>
      </c>
      <c r="CM96" s="104" t="s">
        <v>91</v>
      </c>
    </row>
    <row r="97" spans="1:91" s="7" customFormat="1" ht="16.5" customHeight="1">
      <c r="A97" s="94" t="s">
        <v>85</v>
      </c>
      <c r="B97" s="95"/>
      <c r="C97" s="96"/>
      <c r="D97" s="288" t="s">
        <v>95</v>
      </c>
      <c r="E97" s="288"/>
      <c r="F97" s="288"/>
      <c r="G97" s="288"/>
      <c r="H97" s="288"/>
      <c r="I97" s="97"/>
      <c r="J97" s="288" t="s">
        <v>96</v>
      </c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286">
        <f>'SO 03 - ROZŠÍŘENÍ WORKOUT...'!J30</f>
        <v>0</v>
      </c>
      <c r="AH97" s="287"/>
      <c r="AI97" s="287"/>
      <c r="AJ97" s="287"/>
      <c r="AK97" s="287"/>
      <c r="AL97" s="287"/>
      <c r="AM97" s="287"/>
      <c r="AN97" s="286">
        <f>SUM(AG97,AT97)</f>
        <v>0</v>
      </c>
      <c r="AO97" s="287"/>
      <c r="AP97" s="287"/>
      <c r="AQ97" s="98" t="s">
        <v>88</v>
      </c>
      <c r="AR97" s="99"/>
      <c r="AS97" s="105">
        <v>0</v>
      </c>
      <c r="AT97" s="106">
        <f>ROUND(SUM(AV97:AW97),2)</f>
        <v>0</v>
      </c>
      <c r="AU97" s="107">
        <f>'SO 03 - ROZŠÍŘENÍ WORKOUT...'!P120</f>
        <v>0</v>
      </c>
      <c r="AV97" s="106">
        <f>'SO 03 - ROZŠÍŘENÍ WORKOUT...'!J33</f>
        <v>0</v>
      </c>
      <c r="AW97" s="106">
        <f>'SO 03 - ROZŠÍŘENÍ WORKOUT...'!J34</f>
        <v>0</v>
      </c>
      <c r="AX97" s="106">
        <f>'SO 03 - ROZŠÍŘENÍ WORKOUT...'!J35</f>
        <v>0</v>
      </c>
      <c r="AY97" s="106">
        <f>'SO 03 - ROZŠÍŘENÍ WORKOUT...'!J36</f>
        <v>0</v>
      </c>
      <c r="AZ97" s="106">
        <f>'SO 03 - ROZŠÍŘENÍ WORKOUT...'!F33</f>
        <v>0</v>
      </c>
      <c r="BA97" s="106">
        <f>'SO 03 - ROZŠÍŘENÍ WORKOUT...'!F34</f>
        <v>0</v>
      </c>
      <c r="BB97" s="106">
        <f>'SO 03 - ROZŠÍŘENÍ WORKOUT...'!F35</f>
        <v>0</v>
      </c>
      <c r="BC97" s="106">
        <f>'SO 03 - ROZŠÍŘENÍ WORKOUT...'!F36</f>
        <v>0</v>
      </c>
      <c r="BD97" s="108">
        <f>'SO 03 - ROZŠÍŘENÍ WORKOUT...'!F37</f>
        <v>0</v>
      </c>
      <c r="BT97" s="104" t="s">
        <v>89</v>
      </c>
      <c r="BV97" s="104" t="s">
        <v>83</v>
      </c>
      <c r="BW97" s="104" t="s">
        <v>97</v>
      </c>
      <c r="BX97" s="104" t="s">
        <v>5</v>
      </c>
      <c r="CL97" s="104" t="s">
        <v>19</v>
      </c>
      <c r="CM97" s="104" t="s">
        <v>91</v>
      </c>
    </row>
    <row r="98" spans="1:91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9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algorithmName="SHA-512" hashValue="vsuxRqs0+FP7bWBc6Fz9ndON/VN+QRcBzfiGyPqbwn4/kOUF2/G9Yplp4z68UEp+lfcMxJZRbWP3gIS/RLw+gg==" saltValue="usNSfaXE9yolErfEJDxva78gfEGIe7BSX12SPLFekOlCcLbkxLA9eGRjE9UeiPIt30tdpzCRYf1X3eFBZXR1e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VÍCEÚČELOVÉ HŘIŠT...'!C2" display="/"/>
    <hyperlink ref="A96" location="'SO 02 - STAVEBNÍ ÚPRAVY A...'!C2" display="/"/>
    <hyperlink ref="A97" location="'SO 03 - ROZŠÍŘENÍ WORKOU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8"/>
  <sheetViews>
    <sheetView showGridLines="0" workbookViewId="0">
      <selection activeCell="J12" sqref="J1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91</v>
      </c>
    </row>
    <row r="4" spans="1:46" s="1" customFormat="1" ht="24.95" customHeight="1">
      <c r="B4" s="20"/>
      <c r="D4" s="111" t="s">
        <v>98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2" t="str">
        <f>'Rekapitulace stavby'!K6</f>
        <v>Veřejný oddechový a sportovní areál VOSA - renovace hřiště</v>
      </c>
      <c r="F7" s="293"/>
      <c r="G7" s="293"/>
      <c r="H7" s="293"/>
      <c r="L7" s="20"/>
    </row>
    <row r="8" spans="1:46" s="2" customFormat="1" ht="12" customHeight="1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294" t="s">
        <v>100</v>
      </c>
      <c r="F9" s="295"/>
      <c r="G9" s="295"/>
      <c r="H9" s="29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>
        <f>'Rekapitulace stavby'!AN8</f>
        <v>45275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26</v>
      </c>
      <c r="E14" s="35"/>
      <c r="F14" s="35"/>
      <c r="G14" s="35"/>
      <c r="H14" s="35"/>
      <c r="I14" s="113" t="s">
        <v>27</v>
      </c>
      <c r="J14" s="114" t="s">
        <v>28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29</v>
      </c>
      <c r="F15" s="35"/>
      <c r="G15" s="35"/>
      <c r="H15" s="35"/>
      <c r="I15" s="113" t="s">
        <v>30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27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296" t="str">
        <f>'Rekapitulace stavby'!E14</f>
        <v>Vyplň údaj</v>
      </c>
      <c r="F18" s="297"/>
      <c r="G18" s="297"/>
      <c r="H18" s="297"/>
      <c r="I18" s="113" t="s">
        <v>30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27</v>
      </c>
      <c r="J20" s="114" t="s">
        <v>34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35</v>
      </c>
      <c r="F21" s="35"/>
      <c r="G21" s="35"/>
      <c r="H21" s="35"/>
      <c r="I21" s="113" t="s">
        <v>30</v>
      </c>
      <c r="J21" s="114" t="s">
        <v>36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38</v>
      </c>
      <c r="E23" s="35"/>
      <c r="F23" s="35"/>
      <c r="G23" s="35"/>
      <c r="H23" s="35"/>
      <c r="I23" s="113" t="s">
        <v>27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39</v>
      </c>
      <c r="F24" s="35"/>
      <c r="G24" s="35"/>
      <c r="H24" s="35"/>
      <c r="I24" s="113" t="s">
        <v>30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40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298" t="s">
        <v>1</v>
      </c>
      <c r="F27" s="298"/>
      <c r="G27" s="298"/>
      <c r="H27" s="29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41</v>
      </c>
      <c r="E30" s="35"/>
      <c r="F30" s="35"/>
      <c r="G30" s="35"/>
      <c r="H30" s="35"/>
      <c r="I30" s="35"/>
      <c r="J30" s="121">
        <f>ROUND(J142,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43</v>
      </c>
      <c r="G32" s="35"/>
      <c r="H32" s="35"/>
      <c r="I32" s="122" t="s">
        <v>42</v>
      </c>
      <c r="J32" s="122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45</v>
      </c>
      <c r="E33" s="113" t="s">
        <v>46</v>
      </c>
      <c r="F33" s="124">
        <f>ROUND((SUM(BE142:BE317)),  2)</f>
        <v>0</v>
      </c>
      <c r="G33" s="35"/>
      <c r="H33" s="35"/>
      <c r="I33" s="125">
        <v>0.21</v>
      </c>
      <c r="J33" s="124">
        <f>ROUND(((SUM(BE142:BE317))*I33),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47</v>
      </c>
      <c r="F34" s="124">
        <f>ROUND((SUM(BF142:BF317)),  2)</f>
        <v>0</v>
      </c>
      <c r="G34" s="35"/>
      <c r="H34" s="35"/>
      <c r="I34" s="125">
        <v>0.15</v>
      </c>
      <c r="J34" s="124">
        <f>ROUND(((SUM(BF142:BF317))*I34),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48</v>
      </c>
      <c r="F35" s="124">
        <f>ROUND((SUM(BG142:BG317)),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49</v>
      </c>
      <c r="F36" s="124">
        <f>ROUND((SUM(BH142:BH317)),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ROUND((SUM(BI142:BI317)),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101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299" t="str">
        <f>E7</f>
        <v>Veřejný oddechový a sportovní areál VOSA - renovace hřiště</v>
      </c>
      <c r="F85" s="300"/>
      <c r="G85" s="300"/>
      <c r="H85" s="300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99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270" t="str">
        <f>E9</f>
        <v>SO 01 - VÍCEÚČELOVÉ HŘIŠTĚ, VYBAVENÍ, OPLOCENÍ, ZPEVNĚNÉ PLOCHY</v>
      </c>
      <c r="F87" s="301"/>
      <c r="G87" s="301"/>
      <c r="H87" s="30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Areál ZŠ profesora Švejcara v Praze 12</v>
      </c>
      <c r="G89" s="37"/>
      <c r="H89" s="37"/>
      <c r="I89" s="29" t="s">
        <v>23</v>
      </c>
      <c r="J89" s="67">
        <f>IF(J12="","",J12)</f>
        <v>45275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26</v>
      </c>
      <c r="D91" s="37"/>
      <c r="E91" s="37"/>
      <c r="F91" s="27" t="str">
        <f>E15</f>
        <v>Městská část Praha 12</v>
      </c>
      <c r="G91" s="37"/>
      <c r="H91" s="37"/>
      <c r="I91" s="29" t="s">
        <v>33</v>
      </c>
      <c r="J91" s="33" t="str">
        <f>E21</f>
        <v>Linhart spol. s r. 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31</v>
      </c>
      <c r="D92" s="37"/>
      <c r="E92" s="37"/>
      <c r="F92" s="27" t="str">
        <f>IF(E18="","",E18)</f>
        <v>Vyplň údaj</v>
      </c>
      <c r="G92" s="37"/>
      <c r="H92" s="37"/>
      <c r="I92" s="29" t="s">
        <v>38</v>
      </c>
      <c r="J92" s="33" t="str">
        <f>E24</f>
        <v>Libor Fouček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104</v>
      </c>
      <c r="D96" s="37"/>
      <c r="E96" s="37"/>
      <c r="F96" s="37"/>
      <c r="G96" s="37"/>
      <c r="H96" s="37"/>
      <c r="I96" s="37"/>
      <c r="J96" s="85">
        <f>J142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105</v>
      </c>
    </row>
    <row r="97" spans="2:12" s="9" customFormat="1" ht="24.95" customHeight="1">
      <c r="B97" s="148"/>
      <c r="C97" s="149"/>
      <c r="D97" s="150" t="s">
        <v>106</v>
      </c>
      <c r="E97" s="151"/>
      <c r="F97" s="151"/>
      <c r="G97" s="151"/>
      <c r="H97" s="151"/>
      <c r="I97" s="151"/>
      <c r="J97" s="152">
        <f>J143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107</v>
      </c>
      <c r="E98" s="157"/>
      <c r="F98" s="157"/>
      <c r="G98" s="157"/>
      <c r="H98" s="157"/>
      <c r="I98" s="157"/>
      <c r="J98" s="158">
        <f>J144</f>
        <v>0</v>
      </c>
      <c r="K98" s="155"/>
      <c r="L98" s="159"/>
    </row>
    <row r="99" spans="2:12" s="10" customFormat="1" ht="14.85" customHeight="1">
      <c r="B99" s="154"/>
      <c r="C99" s="155"/>
      <c r="D99" s="156" t="s">
        <v>108</v>
      </c>
      <c r="E99" s="157"/>
      <c r="F99" s="157"/>
      <c r="G99" s="157"/>
      <c r="H99" s="157"/>
      <c r="I99" s="157"/>
      <c r="J99" s="158">
        <f>J145</f>
        <v>0</v>
      </c>
      <c r="K99" s="155"/>
      <c r="L99" s="159"/>
    </row>
    <row r="100" spans="2:12" s="10" customFormat="1" ht="14.85" customHeight="1">
      <c r="B100" s="154"/>
      <c r="C100" s="155"/>
      <c r="D100" s="156" t="s">
        <v>109</v>
      </c>
      <c r="E100" s="157"/>
      <c r="F100" s="157"/>
      <c r="G100" s="157"/>
      <c r="H100" s="157"/>
      <c r="I100" s="157"/>
      <c r="J100" s="158">
        <f>J158</f>
        <v>0</v>
      </c>
      <c r="K100" s="155"/>
      <c r="L100" s="159"/>
    </row>
    <row r="101" spans="2:12" s="10" customFormat="1" ht="14.85" customHeight="1">
      <c r="B101" s="154"/>
      <c r="C101" s="155"/>
      <c r="D101" s="156" t="s">
        <v>110</v>
      </c>
      <c r="E101" s="157"/>
      <c r="F101" s="157"/>
      <c r="G101" s="157"/>
      <c r="H101" s="157"/>
      <c r="I101" s="157"/>
      <c r="J101" s="158">
        <f>J162</f>
        <v>0</v>
      </c>
      <c r="K101" s="155"/>
      <c r="L101" s="159"/>
    </row>
    <row r="102" spans="2:12" s="10" customFormat="1" ht="14.85" customHeight="1">
      <c r="B102" s="154"/>
      <c r="C102" s="155"/>
      <c r="D102" s="156" t="s">
        <v>111</v>
      </c>
      <c r="E102" s="157"/>
      <c r="F102" s="157"/>
      <c r="G102" s="157"/>
      <c r="H102" s="157"/>
      <c r="I102" s="157"/>
      <c r="J102" s="158">
        <f>J172</f>
        <v>0</v>
      </c>
      <c r="K102" s="155"/>
      <c r="L102" s="159"/>
    </row>
    <row r="103" spans="2:12" s="10" customFormat="1" ht="14.85" customHeight="1">
      <c r="B103" s="154"/>
      <c r="C103" s="155"/>
      <c r="D103" s="156" t="s">
        <v>112</v>
      </c>
      <c r="E103" s="157"/>
      <c r="F103" s="157"/>
      <c r="G103" s="157"/>
      <c r="H103" s="157"/>
      <c r="I103" s="157"/>
      <c r="J103" s="158">
        <f>J176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113</v>
      </c>
      <c r="E104" s="157"/>
      <c r="F104" s="157"/>
      <c r="G104" s="157"/>
      <c r="H104" s="157"/>
      <c r="I104" s="157"/>
      <c r="J104" s="158">
        <f>J182</f>
        <v>0</v>
      </c>
      <c r="K104" s="155"/>
      <c r="L104" s="159"/>
    </row>
    <row r="105" spans="2:12" s="10" customFormat="1" ht="14.85" customHeight="1">
      <c r="B105" s="154"/>
      <c r="C105" s="155"/>
      <c r="D105" s="156" t="s">
        <v>114</v>
      </c>
      <c r="E105" s="157"/>
      <c r="F105" s="157"/>
      <c r="G105" s="157"/>
      <c r="H105" s="157"/>
      <c r="I105" s="157"/>
      <c r="J105" s="158">
        <f>J183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115</v>
      </c>
      <c r="E106" s="157"/>
      <c r="F106" s="157"/>
      <c r="G106" s="157"/>
      <c r="H106" s="157"/>
      <c r="I106" s="157"/>
      <c r="J106" s="158">
        <f>J193</f>
        <v>0</v>
      </c>
      <c r="K106" s="155"/>
      <c r="L106" s="159"/>
    </row>
    <row r="107" spans="2:12" s="10" customFormat="1" ht="14.85" customHeight="1">
      <c r="B107" s="154"/>
      <c r="C107" s="155"/>
      <c r="D107" s="156" t="s">
        <v>116</v>
      </c>
      <c r="E107" s="157"/>
      <c r="F107" s="157"/>
      <c r="G107" s="157"/>
      <c r="H107" s="157"/>
      <c r="I107" s="157"/>
      <c r="J107" s="158">
        <f>J194</f>
        <v>0</v>
      </c>
      <c r="K107" s="155"/>
      <c r="L107" s="159"/>
    </row>
    <row r="108" spans="2:12" s="10" customFormat="1" ht="14.85" customHeight="1">
      <c r="B108" s="154"/>
      <c r="C108" s="155"/>
      <c r="D108" s="156" t="s">
        <v>117</v>
      </c>
      <c r="E108" s="157"/>
      <c r="F108" s="157"/>
      <c r="G108" s="157"/>
      <c r="H108" s="157"/>
      <c r="I108" s="157"/>
      <c r="J108" s="158">
        <f>J201</f>
        <v>0</v>
      </c>
      <c r="K108" s="155"/>
      <c r="L108" s="159"/>
    </row>
    <row r="109" spans="2:12" s="10" customFormat="1" ht="14.85" customHeight="1">
      <c r="B109" s="154"/>
      <c r="C109" s="155"/>
      <c r="D109" s="156" t="s">
        <v>118</v>
      </c>
      <c r="E109" s="157"/>
      <c r="F109" s="157"/>
      <c r="G109" s="157"/>
      <c r="H109" s="157"/>
      <c r="I109" s="157"/>
      <c r="J109" s="158">
        <f>J211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119</v>
      </c>
      <c r="E110" s="157"/>
      <c r="F110" s="157"/>
      <c r="G110" s="157"/>
      <c r="H110" s="157"/>
      <c r="I110" s="157"/>
      <c r="J110" s="158">
        <f>J218</f>
        <v>0</v>
      </c>
      <c r="K110" s="155"/>
      <c r="L110" s="159"/>
    </row>
    <row r="111" spans="2:12" s="10" customFormat="1" ht="14.85" customHeight="1">
      <c r="B111" s="154"/>
      <c r="C111" s="155"/>
      <c r="D111" s="156" t="s">
        <v>120</v>
      </c>
      <c r="E111" s="157"/>
      <c r="F111" s="157"/>
      <c r="G111" s="157"/>
      <c r="H111" s="157"/>
      <c r="I111" s="157"/>
      <c r="J111" s="158">
        <f>J219</f>
        <v>0</v>
      </c>
      <c r="K111" s="155"/>
      <c r="L111" s="159"/>
    </row>
    <row r="112" spans="2:12" s="10" customFormat="1" ht="14.85" customHeight="1">
      <c r="B112" s="154"/>
      <c r="C112" s="155"/>
      <c r="D112" s="156" t="s">
        <v>121</v>
      </c>
      <c r="E112" s="157"/>
      <c r="F112" s="157"/>
      <c r="G112" s="157"/>
      <c r="H112" s="157"/>
      <c r="I112" s="157"/>
      <c r="J112" s="158">
        <f>J226</f>
        <v>0</v>
      </c>
      <c r="K112" s="155"/>
      <c r="L112" s="159"/>
    </row>
    <row r="113" spans="1:31" s="10" customFormat="1" ht="14.85" customHeight="1">
      <c r="B113" s="154"/>
      <c r="C113" s="155"/>
      <c r="D113" s="156" t="s">
        <v>122</v>
      </c>
      <c r="E113" s="157"/>
      <c r="F113" s="157"/>
      <c r="G113" s="157"/>
      <c r="H113" s="157"/>
      <c r="I113" s="157"/>
      <c r="J113" s="158">
        <f>J236</f>
        <v>0</v>
      </c>
      <c r="K113" s="155"/>
      <c r="L113" s="159"/>
    </row>
    <row r="114" spans="1:31" s="10" customFormat="1" ht="14.85" customHeight="1">
      <c r="B114" s="154"/>
      <c r="C114" s="155"/>
      <c r="D114" s="156" t="s">
        <v>123</v>
      </c>
      <c r="E114" s="157"/>
      <c r="F114" s="157"/>
      <c r="G114" s="157"/>
      <c r="H114" s="157"/>
      <c r="I114" s="157"/>
      <c r="J114" s="158">
        <f>J242</f>
        <v>0</v>
      </c>
      <c r="K114" s="155"/>
      <c r="L114" s="159"/>
    </row>
    <row r="115" spans="1:31" s="10" customFormat="1" ht="14.85" customHeight="1">
      <c r="B115" s="154"/>
      <c r="C115" s="155"/>
      <c r="D115" s="156" t="s">
        <v>124</v>
      </c>
      <c r="E115" s="157"/>
      <c r="F115" s="157"/>
      <c r="G115" s="157"/>
      <c r="H115" s="157"/>
      <c r="I115" s="157"/>
      <c r="J115" s="158">
        <f>J251</f>
        <v>0</v>
      </c>
      <c r="K115" s="155"/>
      <c r="L115" s="159"/>
    </row>
    <row r="116" spans="1:31" s="10" customFormat="1" ht="14.85" customHeight="1">
      <c r="B116" s="154"/>
      <c r="C116" s="155"/>
      <c r="D116" s="156" t="s">
        <v>125</v>
      </c>
      <c r="E116" s="157"/>
      <c r="F116" s="157"/>
      <c r="G116" s="157"/>
      <c r="H116" s="157"/>
      <c r="I116" s="157"/>
      <c r="J116" s="158">
        <f>J258</f>
        <v>0</v>
      </c>
      <c r="K116" s="155"/>
      <c r="L116" s="159"/>
    </row>
    <row r="117" spans="1:31" s="9" customFormat="1" ht="24.95" customHeight="1">
      <c r="B117" s="148"/>
      <c r="C117" s="149"/>
      <c r="D117" s="150" t="s">
        <v>126</v>
      </c>
      <c r="E117" s="151"/>
      <c r="F117" s="151"/>
      <c r="G117" s="151"/>
      <c r="H117" s="151"/>
      <c r="I117" s="151"/>
      <c r="J117" s="152">
        <f>J270</f>
        <v>0</v>
      </c>
      <c r="K117" s="149"/>
      <c r="L117" s="153"/>
    </row>
    <row r="118" spans="1:31" s="10" customFormat="1" ht="19.899999999999999" customHeight="1">
      <c r="B118" s="154"/>
      <c r="C118" s="155"/>
      <c r="D118" s="156" t="s">
        <v>127</v>
      </c>
      <c r="E118" s="157"/>
      <c r="F118" s="157"/>
      <c r="G118" s="157"/>
      <c r="H118" s="157"/>
      <c r="I118" s="157"/>
      <c r="J118" s="158">
        <f>J271</f>
        <v>0</v>
      </c>
      <c r="K118" s="155"/>
      <c r="L118" s="159"/>
    </row>
    <row r="119" spans="1:31" s="10" customFormat="1" ht="19.899999999999999" customHeight="1">
      <c r="B119" s="154"/>
      <c r="C119" s="155"/>
      <c r="D119" s="156" t="s">
        <v>128</v>
      </c>
      <c r="E119" s="157"/>
      <c r="F119" s="157"/>
      <c r="G119" s="157"/>
      <c r="H119" s="157"/>
      <c r="I119" s="157"/>
      <c r="J119" s="158">
        <f>J288</f>
        <v>0</v>
      </c>
      <c r="K119" s="155"/>
      <c r="L119" s="159"/>
    </row>
    <row r="120" spans="1:31" s="10" customFormat="1" ht="19.899999999999999" customHeight="1">
      <c r="B120" s="154"/>
      <c r="C120" s="155"/>
      <c r="D120" s="156" t="s">
        <v>129</v>
      </c>
      <c r="E120" s="157"/>
      <c r="F120" s="157"/>
      <c r="G120" s="157"/>
      <c r="H120" s="157"/>
      <c r="I120" s="157"/>
      <c r="J120" s="158">
        <f>J305</f>
        <v>0</v>
      </c>
      <c r="K120" s="155"/>
      <c r="L120" s="159"/>
    </row>
    <row r="121" spans="1:31" s="9" customFormat="1" ht="24.95" customHeight="1">
      <c r="B121" s="148"/>
      <c r="C121" s="149"/>
      <c r="D121" s="150" t="s">
        <v>130</v>
      </c>
      <c r="E121" s="151"/>
      <c r="F121" s="151"/>
      <c r="G121" s="151"/>
      <c r="H121" s="151"/>
      <c r="I121" s="151"/>
      <c r="J121" s="152">
        <f>J312</f>
        <v>0</v>
      </c>
      <c r="K121" s="149"/>
      <c r="L121" s="153"/>
    </row>
    <row r="122" spans="1:31" s="10" customFormat="1" ht="19.899999999999999" customHeight="1">
      <c r="B122" s="154"/>
      <c r="C122" s="155"/>
      <c r="D122" s="156" t="s">
        <v>131</v>
      </c>
      <c r="E122" s="157"/>
      <c r="F122" s="157"/>
      <c r="G122" s="157"/>
      <c r="H122" s="157"/>
      <c r="I122" s="157"/>
      <c r="J122" s="158">
        <f>J313</f>
        <v>0</v>
      </c>
      <c r="K122" s="155"/>
      <c r="L122" s="159"/>
    </row>
    <row r="123" spans="1:31" s="2" customFormat="1" ht="21.7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8" spans="1:31" s="2" customFormat="1" ht="6.95" customHeight="1">
      <c r="A128" s="35"/>
      <c r="B128" s="57"/>
      <c r="C128" s="58"/>
      <c r="D128" s="58"/>
      <c r="E128" s="58"/>
      <c r="F128" s="58"/>
      <c r="G128" s="58"/>
      <c r="H128" s="58"/>
      <c r="I128" s="58"/>
      <c r="J128" s="58"/>
      <c r="K128" s="58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3" s="2" customFormat="1" ht="24.95" customHeight="1">
      <c r="A129" s="35"/>
      <c r="B129" s="36"/>
      <c r="C129" s="23" t="s">
        <v>132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3" s="2" customFormat="1" ht="6.9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3" s="2" customFormat="1" ht="12" customHeight="1">
      <c r="A131" s="35"/>
      <c r="B131" s="36"/>
      <c r="C131" s="29" t="s">
        <v>16</v>
      </c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3" s="2" customFormat="1" ht="16.5" customHeight="1">
      <c r="A132" s="35"/>
      <c r="B132" s="36"/>
      <c r="C132" s="37"/>
      <c r="D132" s="37"/>
      <c r="E132" s="299" t="str">
        <f>E7</f>
        <v>Veřejný oddechový a sportovní areál VOSA - renovace hřiště</v>
      </c>
      <c r="F132" s="300"/>
      <c r="G132" s="300"/>
      <c r="H132" s="300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3" s="2" customFormat="1" ht="12" customHeight="1">
      <c r="A133" s="35"/>
      <c r="B133" s="36"/>
      <c r="C133" s="29" t="s">
        <v>99</v>
      </c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3" s="2" customFormat="1" ht="30" customHeight="1">
      <c r="A134" s="35"/>
      <c r="B134" s="36"/>
      <c r="C134" s="37"/>
      <c r="D134" s="37"/>
      <c r="E134" s="270" t="str">
        <f>E9</f>
        <v>SO 01 - VÍCEÚČELOVÉ HŘIŠTĚ, VYBAVENÍ, OPLOCENÍ, ZPEVNĚNÉ PLOCHY</v>
      </c>
      <c r="F134" s="301"/>
      <c r="G134" s="301"/>
      <c r="H134" s="301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3" s="2" customFormat="1" ht="6.9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3" s="2" customFormat="1" ht="12" customHeight="1">
      <c r="A136" s="35"/>
      <c r="B136" s="36"/>
      <c r="C136" s="29" t="s">
        <v>21</v>
      </c>
      <c r="D136" s="37"/>
      <c r="E136" s="37"/>
      <c r="F136" s="27" t="str">
        <f>F12</f>
        <v>Areál ZŠ profesora Švejcara v Praze 12</v>
      </c>
      <c r="G136" s="37"/>
      <c r="H136" s="37"/>
      <c r="I136" s="29" t="s">
        <v>23</v>
      </c>
      <c r="J136" s="67">
        <f>IF(J12="","",J12)</f>
        <v>45275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3" s="2" customFormat="1" ht="6.95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3" s="2" customFormat="1" ht="15.2" customHeight="1">
      <c r="A138" s="35"/>
      <c r="B138" s="36"/>
      <c r="C138" s="29" t="s">
        <v>26</v>
      </c>
      <c r="D138" s="37"/>
      <c r="E138" s="37"/>
      <c r="F138" s="27" t="str">
        <f>E15</f>
        <v>Městská část Praha 12</v>
      </c>
      <c r="G138" s="37"/>
      <c r="H138" s="37"/>
      <c r="I138" s="29" t="s">
        <v>33</v>
      </c>
      <c r="J138" s="33" t="str">
        <f>E21</f>
        <v>Linhart spol. s r. o.</v>
      </c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3" s="2" customFormat="1" ht="15.2" customHeight="1">
      <c r="A139" s="35"/>
      <c r="B139" s="36"/>
      <c r="C139" s="29" t="s">
        <v>31</v>
      </c>
      <c r="D139" s="37"/>
      <c r="E139" s="37"/>
      <c r="F139" s="27" t="str">
        <f>IF(E18="","",E18)</f>
        <v>Vyplň údaj</v>
      </c>
      <c r="G139" s="37"/>
      <c r="H139" s="37"/>
      <c r="I139" s="29" t="s">
        <v>38</v>
      </c>
      <c r="J139" s="33" t="str">
        <f>E24</f>
        <v>Libor Fouček</v>
      </c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63" s="2" customFormat="1" ht="10.35" customHeight="1">
      <c r="A140" s="35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63" s="11" customFormat="1" ht="29.25" customHeight="1">
      <c r="A141" s="160"/>
      <c r="B141" s="161"/>
      <c r="C141" s="162" t="s">
        <v>133</v>
      </c>
      <c r="D141" s="163" t="s">
        <v>66</v>
      </c>
      <c r="E141" s="163" t="s">
        <v>62</v>
      </c>
      <c r="F141" s="163" t="s">
        <v>63</v>
      </c>
      <c r="G141" s="163" t="s">
        <v>134</v>
      </c>
      <c r="H141" s="163" t="s">
        <v>135</v>
      </c>
      <c r="I141" s="163" t="s">
        <v>136</v>
      </c>
      <c r="J141" s="163" t="s">
        <v>103</v>
      </c>
      <c r="K141" s="164" t="s">
        <v>137</v>
      </c>
      <c r="L141" s="165"/>
      <c r="M141" s="76" t="s">
        <v>1</v>
      </c>
      <c r="N141" s="77" t="s">
        <v>45</v>
      </c>
      <c r="O141" s="77" t="s">
        <v>138</v>
      </c>
      <c r="P141" s="77" t="s">
        <v>139</v>
      </c>
      <c r="Q141" s="77" t="s">
        <v>140</v>
      </c>
      <c r="R141" s="77" t="s">
        <v>141</v>
      </c>
      <c r="S141" s="77" t="s">
        <v>142</v>
      </c>
      <c r="T141" s="78" t="s">
        <v>143</v>
      </c>
      <c r="U141" s="160"/>
      <c r="V141" s="160"/>
      <c r="W141" s="160"/>
      <c r="X141" s="160"/>
      <c r="Y141" s="160"/>
      <c r="Z141" s="160"/>
      <c r="AA141" s="160"/>
      <c r="AB141" s="160"/>
      <c r="AC141" s="160"/>
      <c r="AD141" s="160"/>
      <c r="AE141" s="160"/>
    </row>
    <row r="142" spans="1:63" s="2" customFormat="1" ht="22.9" customHeight="1">
      <c r="A142" s="35"/>
      <c r="B142" s="36"/>
      <c r="C142" s="83" t="s">
        <v>144</v>
      </c>
      <c r="D142" s="37"/>
      <c r="E142" s="37"/>
      <c r="F142" s="37"/>
      <c r="G142" s="37"/>
      <c r="H142" s="37"/>
      <c r="I142" s="37"/>
      <c r="J142" s="166">
        <f>BK142</f>
        <v>0</v>
      </c>
      <c r="K142" s="37"/>
      <c r="L142" s="40"/>
      <c r="M142" s="79"/>
      <c r="N142" s="167"/>
      <c r="O142" s="80"/>
      <c r="P142" s="168">
        <f>P143+P270+P312</f>
        <v>0</v>
      </c>
      <c r="Q142" s="80"/>
      <c r="R142" s="168">
        <f>R143+R270+R312</f>
        <v>55.350831810000003</v>
      </c>
      <c r="S142" s="80"/>
      <c r="T142" s="169">
        <f>T143+T270+T312</f>
        <v>39.172159999999998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80</v>
      </c>
      <c r="AU142" s="17" t="s">
        <v>105</v>
      </c>
      <c r="BK142" s="170">
        <f>BK143+BK270+BK312</f>
        <v>0</v>
      </c>
    </row>
    <row r="143" spans="1:63" s="12" customFormat="1" ht="25.9" customHeight="1">
      <c r="B143" s="171"/>
      <c r="C143" s="172"/>
      <c r="D143" s="173" t="s">
        <v>80</v>
      </c>
      <c r="E143" s="174" t="s">
        <v>145</v>
      </c>
      <c r="F143" s="174" t="s">
        <v>146</v>
      </c>
      <c r="G143" s="172"/>
      <c r="H143" s="172"/>
      <c r="I143" s="175"/>
      <c r="J143" s="176">
        <f>BK143</f>
        <v>0</v>
      </c>
      <c r="K143" s="172"/>
      <c r="L143" s="177"/>
      <c r="M143" s="178"/>
      <c r="N143" s="179"/>
      <c r="O143" s="179"/>
      <c r="P143" s="180">
        <f>P144+P182+P193+P218</f>
        <v>0</v>
      </c>
      <c r="Q143" s="179"/>
      <c r="R143" s="180">
        <f>R144+R182+R193+R218</f>
        <v>55.251287680000004</v>
      </c>
      <c r="S143" s="179"/>
      <c r="T143" s="181">
        <f>T144+T182+T193+T218</f>
        <v>39.172159999999998</v>
      </c>
      <c r="AR143" s="182" t="s">
        <v>89</v>
      </c>
      <c r="AT143" s="183" t="s">
        <v>80</v>
      </c>
      <c r="AU143" s="183" t="s">
        <v>81</v>
      </c>
      <c r="AY143" s="182" t="s">
        <v>147</v>
      </c>
      <c r="BK143" s="184">
        <f>BK144+BK182+BK193+BK218</f>
        <v>0</v>
      </c>
    </row>
    <row r="144" spans="1:63" s="12" customFormat="1" ht="22.9" customHeight="1">
      <c r="B144" s="171"/>
      <c r="C144" s="172"/>
      <c r="D144" s="173" t="s">
        <v>80</v>
      </c>
      <c r="E144" s="185" t="s">
        <v>89</v>
      </c>
      <c r="F144" s="185" t="s">
        <v>148</v>
      </c>
      <c r="G144" s="172"/>
      <c r="H144" s="172"/>
      <c r="I144" s="175"/>
      <c r="J144" s="186">
        <f>BK144</f>
        <v>0</v>
      </c>
      <c r="K144" s="172"/>
      <c r="L144" s="177"/>
      <c r="M144" s="178"/>
      <c r="N144" s="179"/>
      <c r="O144" s="179"/>
      <c r="P144" s="180">
        <f>P145+P158+P162+P172+P176</f>
        <v>0</v>
      </c>
      <c r="Q144" s="179"/>
      <c r="R144" s="180">
        <f>R145+R158+R162+R172+R176</f>
        <v>0</v>
      </c>
      <c r="S144" s="179"/>
      <c r="T144" s="181">
        <f>T145+T158+T162+T172+T176</f>
        <v>37.58</v>
      </c>
      <c r="AR144" s="182" t="s">
        <v>89</v>
      </c>
      <c r="AT144" s="183" t="s">
        <v>80</v>
      </c>
      <c r="AU144" s="183" t="s">
        <v>89</v>
      </c>
      <c r="AY144" s="182" t="s">
        <v>147</v>
      </c>
      <c r="BK144" s="184">
        <f>BK145+BK158+BK162+BK172+BK176</f>
        <v>0</v>
      </c>
    </row>
    <row r="145" spans="1:65" s="12" customFormat="1" ht="20.85" customHeight="1">
      <c r="B145" s="171"/>
      <c r="C145" s="172"/>
      <c r="D145" s="173" t="s">
        <v>80</v>
      </c>
      <c r="E145" s="185" t="s">
        <v>149</v>
      </c>
      <c r="F145" s="185" t="s">
        <v>150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SUM(P146:P157)</f>
        <v>0</v>
      </c>
      <c r="Q145" s="179"/>
      <c r="R145" s="180">
        <f>SUM(R146:R157)</f>
        <v>0</v>
      </c>
      <c r="S145" s="179"/>
      <c r="T145" s="181">
        <f>SUM(T146:T157)</f>
        <v>37.58</v>
      </c>
      <c r="AR145" s="182" t="s">
        <v>89</v>
      </c>
      <c r="AT145" s="183" t="s">
        <v>80</v>
      </c>
      <c r="AU145" s="183" t="s">
        <v>91</v>
      </c>
      <c r="AY145" s="182" t="s">
        <v>147</v>
      </c>
      <c r="BK145" s="184">
        <f>SUM(BK146:BK157)</f>
        <v>0</v>
      </c>
    </row>
    <row r="146" spans="1:65" s="2" customFormat="1" ht="24.2" customHeight="1">
      <c r="A146" s="35"/>
      <c r="B146" s="36"/>
      <c r="C146" s="187" t="s">
        <v>89</v>
      </c>
      <c r="D146" s="187" t="s">
        <v>151</v>
      </c>
      <c r="E146" s="188" t="s">
        <v>152</v>
      </c>
      <c r="F146" s="189" t="s">
        <v>153</v>
      </c>
      <c r="G146" s="190" t="s">
        <v>154</v>
      </c>
      <c r="H146" s="191">
        <v>630</v>
      </c>
      <c r="I146" s="192"/>
      <c r="J146" s="193">
        <f>ROUND(I146*H146,2)</f>
        <v>0</v>
      </c>
      <c r="K146" s="189" t="s">
        <v>155</v>
      </c>
      <c r="L146" s="40"/>
      <c r="M146" s="194" t="s">
        <v>1</v>
      </c>
      <c r="N146" s="195" t="s">
        <v>46</v>
      </c>
      <c r="O146" s="72"/>
      <c r="P146" s="196">
        <f>O146*H146</f>
        <v>0</v>
      </c>
      <c r="Q146" s="196">
        <v>0</v>
      </c>
      <c r="R146" s="196">
        <f>Q146*H146</f>
        <v>0</v>
      </c>
      <c r="S146" s="196">
        <v>0.03</v>
      </c>
      <c r="T146" s="197">
        <f>S146*H146</f>
        <v>18.899999999999999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156</v>
      </c>
      <c r="AT146" s="198" t="s">
        <v>151</v>
      </c>
      <c r="AU146" s="198" t="s">
        <v>157</v>
      </c>
      <c r="AY146" s="17" t="s">
        <v>147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7" t="s">
        <v>89</v>
      </c>
      <c r="BK146" s="199">
        <f>ROUND(I146*H146,2)</f>
        <v>0</v>
      </c>
      <c r="BL146" s="17" t="s">
        <v>156</v>
      </c>
      <c r="BM146" s="198" t="s">
        <v>158</v>
      </c>
    </row>
    <row r="147" spans="1:65" s="2" customFormat="1" ht="19.5">
      <c r="A147" s="35"/>
      <c r="B147" s="36"/>
      <c r="C147" s="37"/>
      <c r="D147" s="200" t="s">
        <v>159</v>
      </c>
      <c r="E147" s="37"/>
      <c r="F147" s="201" t="s">
        <v>160</v>
      </c>
      <c r="G147" s="37"/>
      <c r="H147" s="37"/>
      <c r="I147" s="202"/>
      <c r="J147" s="37"/>
      <c r="K147" s="37"/>
      <c r="L147" s="40"/>
      <c r="M147" s="203"/>
      <c r="N147" s="204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159</v>
      </c>
      <c r="AU147" s="17" t="s">
        <v>157</v>
      </c>
    </row>
    <row r="148" spans="1:65" s="13" customFormat="1" ht="11.25">
      <c r="B148" s="205"/>
      <c r="C148" s="206"/>
      <c r="D148" s="200" t="s">
        <v>161</v>
      </c>
      <c r="E148" s="207" t="s">
        <v>1</v>
      </c>
      <c r="F148" s="208" t="s">
        <v>162</v>
      </c>
      <c r="G148" s="206"/>
      <c r="H148" s="209">
        <v>630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161</v>
      </c>
      <c r="AU148" s="215" t="s">
        <v>157</v>
      </c>
      <c r="AV148" s="13" t="s">
        <v>91</v>
      </c>
      <c r="AW148" s="13" t="s">
        <v>37</v>
      </c>
      <c r="AX148" s="13" t="s">
        <v>89</v>
      </c>
      <c r="AY148" s="215" t="s">
        <v>147</v>
      </c>
    </row>
    <row r="149" spans="1:65" s="2" customFormat="1" ht="24.2" customHeight="1">
      <c r="A149" s="35"/>
      <c r="B149" s="36"/>
      <c r="C149" s="187" t="s">
        <v>91</v>
      </c>
      <c r="D149" s="187" t="s">
        <v>151</v>
      </c>
      <c r="E149" s="188" t="s">
        <v>163</v>
      </c>
      <c r="F149" s="189" t="s">
        <v>164</v>
      </c>
      <c r="G149" s="190" t="s">
        <v>154</v>
      </c>
      <c r="H149" s="191">
        <v>40</v>
      </c>
      <c r="I149" s="192"/>
      <c r="J149" s="193">
        <f>ROUND(I149*H149,2)</f>
        <v>0</v>
      </c>
      <c r="K149" s="189" t="s">
        <v>155</v>
      </c>
      <c r="L149" s="40"/>
      <c r="M149" s="194" t="s">
        <v>1</v>
      </c>
      <c r="N149" s="195" t="s">
        <v>46</v>
      </c>
      <c r="O149" s="72"/>
      <c r="P149" s="196">
        <f>O149*H149</f>
        <v>0</v>
      </c>
      <c r="Q149" s="196">
        <v>0</v>
      </c>
      <c r="R149" s="196">
        <f>Q149*H149</f>
        <v>0</v>
      </c>
      <c r="S149" s="196">
        <v>0.255</v>
      </c>
      <c r="T149" s="197">
        <f>S149*H149</f>
        <v>10.199999999999999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156</v>
      </c>
      <c r="AT149" s="198" t="s">
        <v>151</v>
      </c>
      <c r="AU149" s="198" t="s">
        <v>157</v>
      </c>
      <c r="AY149" s="17" t="s">
        <v>147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7" t="s">
        <v>89</v>
      </c>
      <c r="BK149" s="199">
        <f>ROUND(I149*H149,2)</f>
        <v>0</v>
      </c>
      <c r="BL149" s="17" t="s">
        <v>156</v>
      </c>
      <c r="BM149" s="198" t="s">
        <v>165</v>
      </c>
    </row>
    <row r="150" spans="1:65" s="2" customFormat="1" ht="48.75">
      <c r="A150" s="35"/>
      <c r="B150" s="36"/>
      <c r="C150" s="37"/>
      <c r="D150" s="200" t="s">
        <v>159</v>
      </c>
      <c r="E150" s="37"/>
      <c r="F150" s="201" t="s">
        <v>166</v>
      </c>
      <c r="G150" s="37"/>
      <c r="H150" s="37"/>
      <c r="I150" s="202"/>
      <c r="J150" s="37"/>
      <c r="K150" s="37"/>
      <c r="L150" s="40"/>
      <c r="M150" s="203"/>
      <c r="N150" s="204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159</v>
      </c>
      <c r="AU150" s="17" t="s">
        <v>157</v>
      </c>
    </row>
    <row r="151" spans="1:65" s="13" customFormat="1" ht="11.25">
      <c r="B151" s="205"/>
      <c r="C151" s="206"/>
      <c r="D151" s="200" t="s">
        <v>161</v>
      </c>
      <c r="E151" s="207" t="s">
        <v>1</v>
      </c>
      <c r="F151" s="208" t="s">
        <v>167</v>
      </c>
      <c r="G151" s="206"/>
      <c r="H151" s="209">
        <v>40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161</v>
      </c>
      <c r="AU151" s="215" t="s">
        <v>157</v>
      </c>
      <c r="AV151" s="13" t="s">
        <v>91</v>
      </c>
      <c r="AW151" s="13" t="s">
        <v>37</v>
      </c>
      <c r="AX151" s="13" t="s">
        <v>89</v>
      </c>
      <c r="AY151" s="215" t="s">
        <v>147</v>
      </c>
    </row>
    <row r="152" spans="1:65" s="2" customFormat="1" ht="24.2" customHeight="1">
      <c r="A152" s="35"/>
      <c r="B152" s="36"/>
      <c r="C152" s="187" t="s">
        <v>157</v>
      </c>
      <c r="D152" s="187" t="s">
        <v>151</v>
      </c>
      <c r="E152" s="188" t="s">
        <v>168</v>
      </c>
      <c r="F152" s="189" t="s">
        <v>169</v>
      </c>
      <c r="G152" s="190" t="s">
        <v>154</v>
      </c>
      <c r="H152" s="191">
        <v>40</v>
      </c>
      <c r="I152" s="192"/>
      <c r="J152" s="193">
        <f>ROUND(I152*H152,2)</f>
        <v>0</v>
      </c>
      <c r="K152" s="189" t="s">
        <v>155</v>
      </c>
      <c r="L152" s="40"/>
      <c r="M152" s="194" t="s">
        <v>1</v>
      </c>
      <c r="N152" s="195" t="s">
        <v>46</v>
      </c>
      <c r="O152" s="72"/>
      <c r="P152" s="196">
        <f>O152*H152</f>
        <v>0</v>
      </c>
      <c r="Q152" s="196">
        <v>0</v>
      </c>
      <c r="R152" s="196">
        <f>Q152*H152</f>
        <v>0</v>
      </c>
      <c r="S152" s="196">
        <v>0.17</v>
      </c>
      <c r="T152" s="197">
        <f>S152*H152</f>
        <v>6.8000000000000007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156</v>
      </c>
      <c r="AT152" s="198" t="s">
        <v>151</v>
      </c>
      <c r="AU152" s="198" t="s">
        <v>157</v>
      </c>
      <c r="AY152" s="17" t="s">
        <v>147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7" t="s">
        <v>89</v>
      </c>
      <c r="BK152" s="199">
        <f>ROUND(I152*H152,2)</f>
        <v>0</v>
      </c>
      <c r="BL152" s="17" t="s">
        <v>156</v>
      </c>
      <c r="BM152" s="198" t="s">
        <v>170</v>
      </c>
    </row>
    <row r="153" spans="1:65" s="2" customFormat="1" ht="29.25">
      <c r="A153" s="35"/>
      <c r="B153" s="36"/>
      <c r="C153" s="37"/>
      <c r="D153" s="200" t="s">
        <v>159</v>
      </c>
      <c r="E153" s="37"/>
      <c r="F153" s="201" t="s">
        <v>171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159</v>
      </c>
      <c r="AU153" s="17" t="s">
        <v>157</v>
      </c>
    </row>
    <row r="154" spans="1:65" s="13" customFormat="1" ht="11.25">
      <c r="B154" s="205"/>
      <c r="C154" s="206"/>
      <c r="D154" s="200" t="s">
        <v>161</v>
      </c>
      <c r="E154" s="207" t="s">
        <v>1</v>
      </c>
      <c r="F154" s="208" t="s">
        <v>172</v>
      </c>
      <c r="G154" s="206"/>
      <c r="H154" s="209">
        <v>40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161</v>
      </c>
      <c r="AU154" s="215" t="s">
        <v>157</v>
      </c>
      <c r="AV154" s="13" t="s">
        <v>91</v>
      </c>
      <c r="AW154" s="13" t="s">
        <v>37</v>
      </c>
      <c r="AX154" s="13" t="s">
        <v>89</v>
      </c>
      <c r="AY154" s="215" t="s">
        <v>147</v>
      </c>
    </row>
    <row r="155" spans="1:65" s="2" customFormat="1" ht="16.5" customHeight="1">
      <c r="A155" s="35"/>
      <c r="B155" s="36"/>
      <c r="C155" s="187" t="s">
        <v>156</v>
      </c>
      <c r="D155" s="187" t="s">
        <v>151</v>
      </c>
      <c r="E155" s="188" t="s">
        <v>173</v>
      </c>
      <c r="F155" s="189" t="s">
        <v>174</v>
      </c>
      <c r="G155" s="190" t="s">
        <v>175</v>
      </c>
      <c r="H155" s="191">
        <v>42</v>
      </c>
      <c r="I155" s="192"/>
      <c r="J155" s="193">
        <f>ROUND(I155*H155,2)</f>
        <v>0</v>
      </c>
      <c r="K155" s="189" t="s">
        <v>155</v>
      </c>
      <c r="L155" s="40"/>
      <c r="M155" s="194" t="s">
        <v>1</v>
      </c>
      <c r="N155" s="195" t="s">
        <v>46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0.04</v>
      </c>
      <c r="T155" s="197">
        <f>S155*H155</f>
        <v>1.68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156</v>
      </c>
      <c r="AT155" s="198" t="s">
        <v>151</v>
      </c>
      <c r="AU155" s="198" t="s">
        <v>157</v>
      </c>
      <c r="AY155" s="17" t="s">
        <v>147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7" t="s">
        <v>89</v>
      </c>
      <c r="BK155" s="199">
        <f>ROUND(I155*H155,2)</f>
        <v>0</v>
      </c>
      <c r="BL155" s="17" t="s">
        <v>156</v>
      </c>
      <c r="BM155" s="198" t="s">
        <v>176</v>
      </c>
    </row>
    <row r="156" spans="1:65" s="2" customFormat="1" ht="29.25">
      <c r="A156" s="35"/>
      <c r="B156" s="36"/>
      <c r="C156" s="37"/>
      <c r="D156" s="200" t="s">
        <v>159</v>
      </c>
      <c r="E156" s="37"/>
      <c r="F156" s="201" t="s">
        <v>177</v>
      </c>
      <c r="G156" s="37"/>
      <c r="H156" s="37"/>
      <c r="I156" s="202"/>
      <c r="J156" s="37"/>
      <c r="K156" s="37"/>
      <c r="L156" s="40"/>
      <c r="M156" s="203"/>
      <c r="N156" s="204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7" t="s">
        <v>159</v>
      </c>
      <c r="AU156" s="17" t="s">
        <v>157</v>
      </c>
    </row>
    <row r="157" spans="1:65" s="13" customFormat="1" ht="11.25">
      <c r="B157" s="205"/>
      <c r="C157" s="206"/>
      <c r="D157" s="200" t="s">
        <v>161</v>
      </c>
      <c r="E157" s="207" t="s">
        <v>1</v>
      </c>
      <c r="F157" s="208" t="s">
        <v>178</v>
      </c>
      <c r="G157" s="206"/>
      <c r="H157" s="209">
        <v>42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161</v>
      </c>
      <c r="AU157" s="215" t="s">
        <v>157</v>
      </c>
      <c r="AV157" s="13" t="s">
        <v>91</v>
      </c>
      <c r="AW157" s="13" t="s">
        <v>37</v>
      </c>
      <c r="AX157" s="13" t="s">
        <v>89</v>
      </c>
      <c r="AY157" s="215" t="s">
        <v>147</v>
      </c>
    </row>
    <row r="158" spans="1:65" s="12" customFormat="1" ht="20.85" customHeight="1">
      <c r="B158" s="171"/>
      <c r="C158" s="172"/>
      <c r="D158" s="173" t="s">
        <v>80</v>
      </c>
      <c r="E158" s="185" t="s">
        <v>179</v>
      </c>
      <c r="F158" s="185" t="s">
        <v>180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SUM(P159:P161)</f>
        <v>0</v>
      </c>
      <c r="Q158" s="179"/>
      <c r="R158" s="180">
        <f>SUM(R159:R161)</f>
        <v>0</v>
      </c>
      <c r="S158" s="179"/>
      <c r="T158" s="181">
        <f>SUM(T159:T161)</f>
        <v>0</v>
      </c>
      <c r="AR158" s="182" t="s">
        <v>89</v>
      </c>
      <c r="AT158" s="183" t="s">
        <v>80</v>
      </c>
      <c r="AU158" s="183" t="s">
        <v>91</v>
      </c>
      <c r="AY158" s="182" t="s">
        <v>147</v>
      </c>
      <c r="BK158" s="184">
        <f>SUM(BK159:BK161)</f>
        <v>0</v>
      </c>
    </row>
    <row r="159" spans="1:65" s="2" customFormat="1" ht="21.75" customHeight="1">
      <c r="A159" s="35"/>
      <c r="B159" s="36"/>
      <c r="C159" s="187" t="s">
        <v>181</v>
      </c>
      <c r="D159" s="187" t="s">
        <v>151</v>
      </c>
      <c r="E159" s="188" t="s">
        <v>182</v>
      </c>
      <c r="F159" s="189" t="s">
        <v>183</v>
      </c>
      <c r="G159" s="190" t="s">
        <v>154</v>
      </c>
      <c r="H159" s="191">
        <v>15</v>
      </c>
      <c r="I159" s="192"/>
      <c r="J159" s="193">
        <f>ROUND(I159*H159,2)</f>
        <v>0</v>
      </c>
      <c r="K159" s="189" t="s">
        <v>155</v>
      </c>
      <c r="L159" s="40"/>
      <c r="M159" s="194" t="s">
        <v>1</v>
      </c>
      <c r="N159" s="195" t="s">
        <v>46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156</v>
      </c>
      <c r="AT159" s="198" t="s">
        <v>151</v>
      </c>
      <c r="AU159" s="198" t="s">
        <v>157</v>
      </c>
      <c r="AY159" s="17" t="s">
        <v>147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7" t="s">
        <v>89</v>
      </c>
      <c r="BK159" s="199">
        <f>ROUND(I159*H159,2)</f>
        <v>0</v>
      </c>
      <c r="BL159" s="17" t="s">
        <v>156</v>
      </c>
      <c r="BM159" s="198" t="s">
        <v>184</v>
      </c>
    </row>
    <row r="160" spans="1:65" s="2" customFormat="1" ht="19.5">
      <c r="A160" s="35"/>
      <c r="B160" s="36"/>
      <c r="C160" s="37"/>
      <c r="D160" s="200" t="s">
        <v>159</v>
      </c>
      <c r="E160" s="37"/>
      <c r="F160" s="201" t="s">
        <v>185</v>
      </c>
      <c r="G160" s="37"/>
      <c r="H160" s="37"/>
      <c r="I160" s="202"/>
      <c r="J160" s="37"/>
      <c r="K160" s="37"/>
      <c r="L160" s="40"/>
      <c r="M160" s="203"/>
      <c r="N160" s="204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159</v>
      </c>
      <c r="AU160" s="17" t="s">
        <v>157</v>
      </c>
    </row>
    <row r="161" spans="1:65" s="13" customFormat="1" ht="11.25">
      <c r="B161" s="205"/>
      <c r="C161" s="206"/>
      <c r="D161" s="200" t="s">
        <v>161</v>
      </c>
      <c r="E161" s="207" t="s">
        <v>1</v>
      </c>
      <c r="F161" s="208" t="s">
        <v>186</v>
      </c>
      <c r="G161" s="206"/>
      <c r="H161" s="209">
        <v>15</v>
      </c>
      <c r="I161" s="210"/>
      <c r="J161" s="206"/>
      <c r="K161" s="206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161</v>
      </c>
      <c r="AU161" s="215" t="s">
        <v>157</v>
      </c>
      <c r="AV161" s="13" t="s">
        <v>91</v>
      </c>
      <c r="AW161" s="13" t="s">
        <v>37</v>
      </c>
      <c r="AX161" s="13" t="s">
        <v>89</v>
      </c>
      <c r="AY161" s="215" t="s">
        <v>147</v>
      </c>
    </row>
    <row r="162" spans="1:65" s="12" customFormat="1" ht="20.85" customHeight="1">
      <c r="B162" s="171"/>
      <c r="C162" s="172"/>
      <c r="D162" s="173" t="s">
        <v>80</v>
      </c>
      <c r="E162" s="185" t="s">
        <v>187</v>
      </c>
      <c r="F162" s="185" t="s">
        <v>188</v>
      </c>
      <c r="G162" s="172"/>
      <c r="H162" s="172"/>
      <c r="I162" s="175"/>
      <c r="J162" s="186">
        <f>BK162</f>
        <v>0</v>
      </c>
      <c r="K162" s="172"/>
      <c r="L162" s="177"/>
      <c r="M162" s="178"/>
      <c r="N162" s="179"/>
      <c r="O162" s="179"/>
      <c r="P162" s="180">
        <f>SUM(P163:P171)</f>
        <v>0</v>
      </c>
      <c r="Q162" s="179"/>
      <c r="R162" s="180">
        <f>SUM(R163:R171)</f>
        <v>0</v>
      </c>
      <c r="S162" s="179"/>
      <c r="T162" s="181">
        <f>SUM(T163:T171)</f>
        <v>0</v>
      </c>
      <c r="AR162" s="182" t="s">
        <v>89</v>
      </c>
      <c r="AT162" s="183" t="s">
        <v>80</v>
      </c>
      <c r="AU162" s="183" t="s">
        <v>91</v>
      </c>
      <c r="AY162" s="182" t="s">
        <v>147</v>
      </c>
      <c r="BK162" s="184">
        <f>SUM(BK163:BK171)</f>
        <v>0</v>
      </c>
    </row>
    <row r="163" spans="1:65" s="2" customFormat="1" ht="24.2" customHeight="1">
      <c r="A163" s="35"/>
      <c r="B163" s="36"/>
      <c r="C163" s="187" t="s">
        <v>189</v>
      </c>
      <c r="D163" s="187" t="s">
        <v>151</v>
      </c>
      <c r="E163" s="188" t="s">
        <v>190</v>
      </c>
      <c r="F163" s="189" t="s">
        <v>191</v>
      </c>
      <c r="G163" s="190" t="s">
        <v>192</v>
      </c>
      <c r="H163" s="191">
        <v>4.6840000000000002</v>
      </c>
      <c r="I163" s="192"/>
      <c r="J163" s="193">
        <f>ROUND(I163*H163,2)</f>
        <v>0</v>
      </c>
      <c r="K163" s="189" t="s">
        <v>155</v>
      </c>
      <c r="L163" s="40"/>
      <c r="M163" s="194" t="s">
        <v>1</v>
      </c>
      <c r="N163" s="195" t="s">
        <v>46</v>
      </c>
      <c r="O163" s="72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8" t="s">
        <v>156</v>
      </c>
      <c r="AT163" s="198" t="s">
        <v>151</v>
      </c>
      <c r="AU163" s="198" t="s">
        <v>157</v>
      </c>
      <c r="AY163" s="17" t="s">
        <v>147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7" t="s">
        <v>89</v>
      </c>
      <c r="BK163" s="199">
        <f>ROUND(I163*H163,2)</f>
        <v>0</v>
      </c>
      <c r="BL163" s="17" t="s">
        <v>156</v>
      </c>
      <c r="BM163" s="198" t="s">
        <v>193</v>
      </c>
    </row>
    <row r="164" spans="1:65" s="2" customFormat="1" ht="19.5">
      <c r="A164" s="35"/>
      <c r="B164" s="36"/>
      <c r="C164" s="37"/>
      <c r="D164" s="200" t="s">
        <v>159</v>
      </c>
      <c r="E164" s="37"/>
      <c r="F164" s="201" t="s">
        <v>194</v>
      </c>
      <c r="G164" s="37"/>
      <c r="H164" s="37"/>
      <c r="I164" s="202"/>
      <c r="J164" s="37"/>
      <c r="K164" s="37"/>
      <c r="L164" s="40"/>
      <c r="M164" s="203"/>
      <c r="N164" s="204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159</v>
      </c>
      <c r="AU164" s="17" t="s">
        <v>157</v>
      </c>
    </row>
    <row r="165" spans="1:65" s="14" customFormat="1" ht="11.25">
      <c r="B165" s="216"/>
      <c r="C165" s="217"/>
      <c r="D165" s="200" t="s">
        <v>161</v>
      </c>
      <c r="E165" s="218" t="s">
        <v>1</v>
      </c>
      <c r="F165" s="219" t="s">
        <v>195</v>
      </c>
      <c r="G165" s="217"/>
      <c r="H165" s="218" t="s">
        <v>1</v>
      </c>
      <c r="I165" s="220"/>
      <c r="J165" s="217"/>
      <c r="K165" s="217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161</v>
      </c>
      <c r="AU165" s="225" t="s">
        <v>157</v>
      </c>
      <c r="AV165" s="14" t="s">
        <v>89</v>
      </c>
      <c r="AW165" s="14" t="s">
        <v>37</v>
      </c>
      <c r="AX165" s="14" t="s">
        <v>81</v>
      </c>
      <c r="AY165" s="225" t="s">
        <v>147</v>
      </c>
    </row>
    <row r="166" spans="1:65" s="13" customFormat="1" ht="11.25">
      <c r="B166" s="205"/>
      <c r="C166" s="206"/>
      <c r="D166" s="200" t="s">
        <v>161</v>
      </c>
      <c r="E166" s="207" t="s">
        <v>1</v>
      </c>
      <c r="F166" s="208" t="s">
        <v>196</v>
      </c>
      <c r="G166" s="206"/>
      <c r="H166" s="209">
        <v>1.9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161</v>
      </c>
      <c r="AU166" s="215" t="s">
        <v>157</v>
      </c>
      <c r="AV166" s="13" t="s">
        <v>91</v>
      </c>
      <c r="AW166" s="13" t="s">
        <v>37</v>
      </c>
      <c r="AX166" s="13" t="s">
        <v>81</v>
      </c>
      <c r="AY166" s="215" t="s">
        <v>147</v>
      </c>
    </row>
    <row r="167" spans="1:65" s="14" customFormat="1" ht="11.25">
      <c r="B167" s="216"/>
      <c r="C167" s="217"/>
      <c r="D167" s="200" t="s">
        <v>161</v>
      </c>
      <c r="E167" s="218" t="s">
        <v>1</v>
      </c>
      <c r="F167" s="219" t="s">
        <v>197</v>
      </c>
      <c r="G167" s="217"/>
      <c r="H167" s="218" t="s">
        <v>1</v>
      </c>
      <c r="I167" s="220"/>
      <c r="J167" s="217"/>
      <c r="K167" s="217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161</v>
      </c>
      <c r="AU167" s="225" t="s">
        <v>157</v>
      </c>
      <c r="AV167" s="14" t="s">
        <v>89</v>
      </c>
      <c r="AW167" s="14" t="s">
        <v>37</v>
      </c>
      <c r="AX167" s="14" t="s">
        <v>81</v>
      </c>
      <c r="AY167" s="225" t="s">
        <v>147</v>
      </c>
    </row>
    <row r="168" spans="1:65" s="13" customFormat="1" ht="11.25">
      <c r="B168" s="205"/>
      <c r="C168" s="206"/>
      <c r="D168" s="200" t="s">
        <v>161</v>
      </c>
      <c r="E168" s="207" t="s">
        <v>1</v>
      </c>
      <c r="F168" s="208" t="s">
        <v>198</v>
      </c>
      <c r="G168" s="206"/>
      <c r="H168" s="209">
        <v>2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161</v>
      </c>
      <c r="AU168" s="215" t="s">
        <v>157</v>
      </c>
      <c r="AV168" s="13" t="s">
        <v>91</v>
      </c>
      <c r="AW168" s="13" t="s">
        <v>37</v>
      </c>
      <c r="AX168" s="13" t="s">
        <v>81</v>
      </c>
      <c r="AY168" s="215" t="s">
        <v>147</v>
      </c>
    </row>
    <row r="169" spans="1:65" s="14" customFormat="1" ht="11.25">
      <c r="B169" s="216"/>
      <c r="C169" s="217"/>
      <c r="D169" s="200" t="s">
        <v>161</v>
      </c>
      <c r="E169" s="218" t="s">
        <v>1</v>
      </c>
      <c r="F169" s="219" t="s">
        <v>199</v>
      </c>
      <c r="G169" s="217"/>
      <c r="H169" s="218" t="s">
        <v>1</v>
      </c>
      <c r="I169" s="220"/>
      <c r="J169" s="217"/>
      <c r="K169" s="217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161</v>
      </c>
      <c r="AU169" s="225" t="s">
        <v>157</v>
      </c>
      <c r="AV169" s="14" t="s">
        <v>89</v>
      </c>
      <c r="AW169" s="14" t="s">
        <v>37</v>
      </c>
      <c r="AX169" s="14" t="s">
        <v>81</v>
      </c>
      <c r="AY169" s="225" t="s">
        <v>147</v>
      </c>
    </row>
    <row r="170" spans="1:65" s="13" customFormat="1" ht="11.25">
      <c r="B170" s="205"/>
      <c r="C170" s="206"/>
      <c r="D170" s="200" t="s">
        <v>161</v>
      </c>
      <c r="E170" s="207" t="s">
        <v>1</v>
      </c>
      <c r="F170" s="208" t="s">
        <v>200</v>
      </c>
      <c r="G170" s="206"/>
      <c r="H170" s="209">
        <v>0.78400000000000003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161</v>
      </c>
      <c r="AU170" s="215" t="s">
        <v>157</v>
      </c>
      <c r="AV170" s="13" t="s">
        <v>91</v>
      </c>
      <c r="AW170" s="13" t="s">
        <v>37</v>
      </c>
      <c r="AX170" s="13" t="s">
        <v>81</v>
      </c>
      <c r="AY170" s="215" t="s">
        <v>147</v>
      </c>
    </row>
    <row r="171" spans="1:65" s="15" customFormat="1" ht="11.25">
      <c r="B171" s="226"/>
      <c r="C171" s="227"/>
      <c r="D171" s="200" t="s">
        <v>161</v>
      </c>
      <c r="E171" s="228" t="s">
        <v>1</v>
      </c>
      <c r="F171" s="229" t="s">
        <v>201</v>
      </c>
      <c r="G171" s="227"/>
      <c r="H171" s="230">
        <v>4.6840000000000002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AT171" s="236" t="s">
        <v>161</v>
      </c>
      <c r="AU171" s="236" t="s">
        <v>157</v>
      </c>
      <c r="AV171" s="15" t="s">
        <v>156</v>
      </c>
      <c r="AW171" s="15" t="s">
        <v>37</v>
      </c>
      <c r="AX171" s="15" t="s">
        <v>89</v>
      </c>
      <c r="AY171" s="236" t="s">
        <v>147</v>
      </c>
    </row>
    <row r="172" spans="1:65" s="12" customFormat="1" ht="20.85" customHeight="1">
      <c r="B172" s="171"/>
      <c r="C172" s="172"/>
      <c r="D172" s="173" t="s">
        <v>80</v>
      </c>
      <c r="E172" s="185" t="s">
        <v>202</v>
      </c>
      <c r="F172" s="185" t="s">
        <v>203</v>
      </c>
      <c r="G172" s="172"/>
      <c r="H172" s="172"/>
      <c r="I172" s="175"/>
      <c r="J172" s="186">
        <f>BK172</f>
        <v>0</v>
      </c>
      <c r="K172" s="172"/>
      <c r="L172" s="177"/>
      <c r="M172" s="178"/>
      <c r="N172" s="179"/>
      <c r="O172" s="179"/>
      <c r="P172" s="180">
        <f>SUM(P173:P175)</f>
        <v>0</v>
      </c>
      <c r="Q172" s="179"/>
      <c r="R172" s="180">
        <f>SUM(R173:R175)</f>
        <v>0</v>
      </c>
      <c r="S172" s="179"/>
      <c r="T172" s="181">
        <f>SUM(T173:T175)</f>
        <v>0</v>
      </c>
      <c r="AR172" s="182" t="s">
        <v>89</v>
      </c>
      <c r="AT172" s="183" t="s">
        <v>80</v>
      </c>
      <c r="AU172" s="183" t="s">
        <v>91</v>
      </c>
      <c r="AY172" s="182" t="s">
        <v>147</v>
      </c>
      <c r="BK172" s="184">
        <f>SUM(BK173:BK175)</f>
        <v>0</v>
      </c>
    </row>
    <row r="173" spans="1:65" s="2" customFormat="1" ht="37.9" customHeight="1">
      <c r="A173" s="35"/>
      <c r="B173" s="36"/>
      <c r="C173" s="187" t="s">
        <v>204</v>
      </c>
      <c r="D173" s="187" t="s">
        <v>151</v>
      </c>
      <c r="E173" s="188" t="s">
        <v>205</v>
      </c>
      <c r="F173" s="189" t="s">
        <v>206</v>
      </c>
      <c r="G173" s="190" t="s">
        <v>192</v>
      </c>
      <c r="H173" s="191">
        <v>9.6340000000000003</v>
      </c>
      <c r="I173" s="192"/>
      <c r="J173" s="193">
        <f>ROUND(I173*H173,2)</f>
        <v>0</v>
      </c>
      <c r="K173" s="189" t="s">
        <v>155</v>
      </c>
      <c r="L173" s="40"/>
      <c r="M173" s="194" t="s">
        <v>1</v>
      </c>
      <c r="N173" s="195" t="s">
        <v>46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156</v>
      </c>
      <c r="AT173" s="198" t="s">
        <v>151</v>
      </c>
      <c r="AU173" s="198" t="s">
        <v>157</v>
      </c>
      <c r="AY173" s="17" t="s">
        <v>147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7" t="s">
        <v>89</v>
      </c>
      <c r="BK173" s="199">
        <f>ROUND(I173*H173,2)</f>
        <v>0</v>
      </c>
      <c r="BL173" s="17" t="s">
        <v>156</v>
      </c>
      <c r="BM173" s="198" t="s">
        <v>207</v>
      </c>
    </row>
    <row r="174" spans="1:65" s="2" customFormat="1" ht="39">
      <c r="A174" s="35"/>
      <c r="B174" s="36"/>
      <c r="C174" s="37"/>
      <c r="D174" s="200" t="s">
        <v>159</v>
      </c>
      <c r="E174" s="37"/>
      <c r="F174" s="201" t="s">
        <v>208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159</v>
      </c>
      <c r="AU174" s="17" t="s">
        <v>157</v>
      </c>
    </row>
    <row r="175" spans="1:65" s="13" customFormat="1" ht="22.5">
      <c r="B175" s="205"/>
      <c r="C175" s="206"/>
      <c r="D175" s="200" t="s">
        <v>161</v>
      </c>
      <c r="E175" s="207" t="s">
        <v>1</v>
      </c>
      <c r="F175" s="208" t="s">
        <v>209</v>
      </c>
      <c r="G175" s="206"/>
      <c r="H175" s="209">
        <v>9.6340000000000003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161</v>
      </c>
      <c r="AU175" s="215" t="s">
        <v>157</v>
      </c>
      <c r="AV175" s="13" t="s">
        <v>91</v>
      </c>
      <c r="AW175" s="13" t="s">
        <v>37</v>
      </c>
      <c r="AX175" s="13" t="s">
        <v>89</v>
      </c>
      <c r="AY175" s="215" t="s">
        <v>147</v>
      </c>
    </row>
    <row r="176" spans="1:65" s="12" customFormat="1" ht="20.85" customHeight="1">
      <c r="B176" s="171"/>
      <c r="C176" s="172"/>
      <c r="D176" s="173" t="s">
        <v>80</v>
      </c>
      <c r="E176" s="185" t="s">
        <v>210</v>
      </c>
      <c r="F176" s="185" t="s">
        <v>211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SUM(P177:P181)</f>
        <v>0</v>
      </c>
      <c r="Q176" s="179"/>
      <c r="R176" s="180">
        <f>SUM(R177:R181)</f>
        <v>0</v>
      </c>
      <c r="S176" s="179"/>
      <c r="T176" s="181">
        <f>SUM(T177:T181)</f>
        <v>0</v>
      </c>
      <c r="AR176" s="182" t="s">
        <v>89</v>
      </c>
      <c r="AT176" s="183" t="s">
        <v>80</v>
      </c>
      <c r="AU176" s="183" t="s">
        <v>91</v>
      </c>
      <c r="AY176" s="182" t="s">
        <v>147</v>
      </c>
      <c r="BK176" s="184">
        <f>SUM(BK177:BK181)</f>
        <v>0</v>
      </c>
    </row>
    <row r="177" spans="1:65" s="2" customFormat="1" ht="16.5" customHeight="1">
      <c r="A177" s="35"/>
      <c r="B177" s="36"/>
      <c r="C177" s="187" t="s">
        <v>212</v>
      </c>
      <c r="D177" s="187" t="s">
        <v>151</v>
      </c>
      <c r="E177" s="188" t="s">
        <v>213</v>
      </c>
      <c r="F177" s="189" t="s">
        <v>214</v>
      </c>
      <c r="G177" s="190" t="s">
        <v>192</v>
      </c>
      <c r="H177" s="191">
        <v>9.6340000000000003</v>
      </c>
      <c r="I177" s="192"/>
      <c r="J177" s="193">
        <f>ROUND(I177*H177,2)</f>
        <v>0</v>
      </c>
      <c r="K177" s="189" t="s">
        <v>155</v>
      </c>
      <c r="L177" s="40"/>
      <c r="M177" s="194" t="s">
        <v>1</v>
      </c>
      <c r="N177" s="195" t="s">
        <v>46</v>
      </c>
      <c r="O177" s="72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8" t="s">
        <v>156</v>
      </c>
      <c r="AT177" s="198" t="s">
        <v>151</v>
      </c>
      <c r="AU177" s="198" t="s">
        <v>157</v>
      </c>
      <c r="AY177" s="17" t="s">
        <v>147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7" t="s">
        <v>89</v>
      </c>
      <c r="BK177" s="199">
        <f>ROUND(I177*H177,2)</f>
        <v>0</v>
      </c>
      <c r="BL177" s="17" t="s">
        <v>156</v>
      </c>
      <c r="BM177" s="198" t="s">
        <v>215</v>
      </c>
    </row>
    <row r="178" spans="1:65" s="2" customFormat="1" ht="19.5">
      <c r="A178" s="35"/>
      <c r="B178" s="36"/>
      <c r="C178" s="37"/>
      <c r="D178" s="200" t="s">
        <v>159</v>
      </c>
      <c r="E178" s="37"/>
      <c r="F178" s="201" t="s">
        <v>216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159</v>
      </c>
      <c r="AU178" s="17" t="s">
        <v>157</v>
      </c>
    </row>
    <row r="179" spans="1:65" s="2" customFormat="1" ht="33" customHeight="1">
      <c r="A179" s="35"/>
      <c r="B179" s="36"/>
      <c r="C179" s="187" t="s">
        <v>217</v>
      </c>
      <c r="D179" s="187" t="s">
        <v>151</v>
      </c>
      <c r="E179" s="188" t="s">
        <v>218</v>
      </c>
      <c r="F179" s="189" t="s">
        <v>219</v>
      </c>
      <c r="G179" s="190" t="s">
        <v>220</v>
      </c>
      <c r="H179" s="191">
        <v>15.414</v>
      </c>
      <c r="I179" s="192"/>
      <c r="J179" s="193">
        <f>ROUND(I179*H179,2)</f>
        <v>0</v>
      </c>
      <c r="K179" s="189" t="s">
        <v>155</v>
      </c>
      <c r="L179" s="40"/>
      <c r="M179" s="194" t="s">
        <v>1</v>
      </c>
      <c r="N179" s="195" t="s">
        <v>46</v>
      </c>
      <c r="O179" s="7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8" t="s">
        <v>156</v>
      </c>
      <c r="AT179" s="198" t="s">
        <v>151</v>
      </c>
      <c r="AU179" s="198" t="s">
        <v>157</v>
      </c>
      <c r="AY179" s="17" t="s">
        <v>147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7" t="s">
        <v>89</v>
      </c>
      <c r="BK179" s="199">
        <f>ROUND(I179*H179,2)</f>
        <v>0</v>
      </c>
      <c r="BL179" s="17" t="s">
        <v>156</v>
      </c>
      <c r="BM179" s="198" t="s">
        <v>221</v>
      </c>
    </row>
    <row r="180" spans="1:65" s="2" customFormat="1" ht="29.25">
      <c r="A180" s="35"/>
      <c r="B180" s="36"/>
      <c r="C180" s="37"/>
      <c r="D180" s="200" t="s">
        <v>159</v>
      </c>
      <c r="E180" s="37"/>
      <c r="F180" s="201" t="s">
        <v>222</v>
      </c>
      <c r="G180" s="37"/>
      <c r="H180" s="37"/>
      <c r="I180" s="202"/>
      <c r="J180" s="37"/>
      <c r="K180" s="37"/>
      <c r="L180" s="40"/>
      <c r="M180" s="203"/>
      <c r="N180" s="204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159</v>
      </c>
      <c r="AU180" s="17" t="s">
        <v>157</v>
      </c>
    </row>
    <row r="181" spans="1:65" s="13" customFormat="1" ht="11.25">
      <c r="B181" s="205"/>
      <c r="C181" s="206"/>
      <c r="D181" s="200" t="s">
        <v>161</v>
      </c>
      <c r="E181" s="207" t="s">
        <v>1</v>
      </c>
      <c r="F181" s="208" t="s">
        <v>223</v>
      </c>
      <c r="G181" s="206"/>
      <c r="H181" s="209">
        <v>15.414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161</v>
      </c>
      <c r="AU181" s="215" t="s">
        <v>157</v>
      </c>
      <c r="AV181" s="13" t="s">
        <v>91</v>
      </c>
      <c r="AW181" s="13" t="s">
        <v>37</v>
      </c>
      <c r="AX181" s="13" t="s">
        <v>89</v>
      </c>
      <c r="AY181" s="215" t="s">
        <v>147</v>
      </c>
    </row>
    <row r="182" spans="1:65" s="12" customFormat="1" ht="22.9" customHeight="1">
      <c r="B182" s="171"/>
      <c r="C182" s="172"/>
      <c r="D182" s="173" t="s">
        <v>80</v>
      </c>
      <c r="E182" s="185" t="s">
        <v>91</v>
      </c>
      <c r="F182" s="185" t="s">
        <v>224</v>
      </c>
      <c r="G182" s="172"/>
      <c r="H182" s="172"/>
      <c r="I182" s="175"/>
      <c r="J182" s="186">
        <f>BK182</f>
        <v>0</v>
      </c>
      <c r="K182" s="172"/>
      <c r="L182" s="177"/>
      <c r="M182" s="178"/>
      <c r="N182" s="179"/>
      <c r="O182" s="179"/>
      <c r="P182" s="180">
        <f>P183</f>
        <v>0</v>
      </c>
      <c r="Q182" s="179"/>
      <c r="R182" s="180">
        <f>R183</f>
        <v>10.777977679999999</v>
      </c>
      <c r="S182" s="179"/>
      <c r="T182" s="181">
        <f>T183</f>
        <v>0</v>
      </c>
      <c r="AR182" s="182" t="s">
        <v>89</v>
      </c>
      <c r="AT182" s="183" t="s">
        <v>80</v>
      </c>
      <c r="AU182" s="183" t="s">
        <v>89</v>
      </c>
      <c r="AY182" s="182" t="s">
        <v>147</v>
      </c>
      <c r="BK182" s="184">
        <f>BK183</f>
        <v>0</v>
      </c>
    </row>
    <row r="183" spans="1:65" s="12" customFormat="1" ht="20.85" customHeight="1">
      <c r="B183" s="171"/>
      <c r="C183" s="172"/>
      <c r="D183" s="173" t="s">
        <v>80</v>
      </c>
      <c r="E183" s="185" t="s">
        <v>225</v>
      </c>
      <c r="F183" s="185" t="s">
        <v>226</v>
      </c>
      <c r="G183" s="172"/>
      <c r="H183" s="172"/>
      <c r="I183" s="175"/>
      <c r="J183" s="186">
        <f>BK183</f>
        <v>0</v>
      </c>
      <c r="K183" s="172"/>
      <c r="L183" s="177"/>
      <c r="M183" s="178"/>
      <c r="N183" s="179"/>
      <c r="O183" s="179"/>
      <c r="P183" s="180">
        <f>SUM(P184:P192)</f>
        <v>0</v>
      </c>
      <c r="Q183" s="179"/>
      <c r="R183" s="180">
        <f>SUM(R184:R192)</f>
        <v>10.777977679999999</v>
      </c>
      <c r="S183" s="179"/>
      <c r="T183" s="181">
        <f>SUM(T184:T192)</f>
        <v>0</v>
      </c>
      <c r="AR183" s="182" t="s">
        <v>89</v>
      </c>
      <c r="AT183" s="183" t="s">
        <v>80</v>
      </c>
      <c r="AU183" s="183" t="s">
        <v>91</v>
      </c>
      <c r="AY183" s="182" t="s">
        <v>147</v>
      </c>
      <c r="BK183" s="184">
        <f>SUM(BK184:BK192)</f>
        <v>0</v>
      </c>
    </row>
    <row r="184" spans="1:65" s="2" customFormat="1" ht="16.5" customHeight="1">
      <c r="A184" s="35"/>
      <c r="B184" s="36"/>
      <c r="C184" s="187" t="s">
        <v>227</v>
      </c>
      <c r="D184" s="187" t="s">
        <v>151</v>
      </c>
      <c r="E184" s="188" t="s">
        <v>228</v>
      </c>
      <c r="F184" s="189" t="s">
        <v>229</v>
      </c>
      <c r="G184" s="190" t="s">
        <v>192</v>
      </c>
      <c r="H184" s="191">
        <v>4.6840000000000002</v>
      </c>
      <c r="I184" s="192"/>
      <c r="J184" s="193">
        <f>ROUND(I184*H184,2)</f>
        <v>0</v>
      </c>
      <c r="K184" s="189" t="s">
        <v>155</v>
      </c>
      <c r="L184" s="40"/>
      <c r="M184" s="194" t="s">
        <v>1</v>
      </c>
      <c r="N184" s="195" t="s">
        <v>46</v>
      </c>
      <c r="O184" s="72"/>
      <c r="P184" s="196">
        <f>O184*H184</f>
        <v>0</v>
      </c>
      <c r="Q184" s="196">
        <v>2.3010199999999998</v>
      </c>
      <c r="R184" s="196">
        <f>Q184*H184</f>
        <v>10.777977679999999</v>
      </c>
      <c r="S184" s="196">
        <v>0</v>
      </c>
      <c r="T184" s="19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8" t="s">
        <v>156</v>
      </c>
      <c r="AT184" s="198" t="s">
        <v>151</v>
      </c>
      <c r="AU184" s="198" t="s">
        <v>157</v>
      </c>
      <c r="AY184" s="17" t="s">
        <v>147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7" t="s">
        <v>89</v>
      </c>
      <c r="BK184" s="199">
        <f>ROUND(I184*H184,2)</f>
        <v>0</v>
      </c>
      <c r="BL184" s="17" t="s">
        <v>156</v>
      </c>
      <c r="BM184" s="198" t="s">
        <v>230</v>
      </c>
    </row>
    <row r="185" spans="1:65" s="2" customFormat="1" ht="19.5">
      <c r="A185" s="35"/>
      <c r="B185" s="36"/>
      <c r="C185" s="37"/>
      <c r="D185" s="200" t="s">
        <v>159</v>
      </c>
      <c r="E185" s="37"/>
      <c r="F185" s="201" t="s">
        <v>231</v>
      </c>
      <c r="G185" s="37"/>
      <c r="H185" s="37"/>
      <c r="I185" s="202"/>
      <c r="J185" s="37"/>
      <c r="K185" s="37"/>
      <c r="L185" s="40"/>
      <c r="M185" s="203"/>
      <c r="N185" s="204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159</v>
      </c>
      <c r="AU185" s="17" t="s">
        <v>157</v>
      </c>
    </row>
    <row r="186" spans="1:65" s="14" customFormat="1" ht="11.25">
      <c r="B186" s="216"/>
      <c r="C186" s="217"/>
      <c r="D186" s="200" t="s">
        <v>161</v>
      </c>
      <c r="E186" s="218" t="s">
        <v>1</v>
      </c>
      <c r="F186" s="219" t="s">
        <v>195</v>
      </c>
      <c r="G186" s="217"/>
      <c r="H186" s="218" t="s">
        <v>1</v>
      </c>
      <c r="I186" s="220"/>
      <c r="J186" s="217"/>
      <c r="K186" s="217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161</v>
      </c>
      <c r="AU186" s="225" t="s">
        <v>157</v>
      </c>
      <c r="AV186" s="14" t="s">
        <v>89</v>
      </c>
      <c r="AW186" s="14" t="s">
        <v>37</v>
      </c>
      <c r="AX186" s="14" t="s">
        <v>81</v>
      </c>
      <c r="AY186" s="225" t="s">
        <v>147</v>
      </c>
    </row>
    <row r="187" spans="1:65" s="13" customFormat="1" ht="11.25">
      <c r="B187" s="205"/>
      <c r="C187" s="206"/>
      <c r="D187" s="200" t="s">
        <v>161</v>
      </c>
      <c r="E187" s="207" t="s">
        <v>1</v>
      </c>
      <c r="F187" s="208" t="s">
        <v>196</v>
      </c>
      <c r="G187" s="206"/>
      <c r="H187" s="209">
        <v>1.9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161</v>
      </c>
      <c r="AU187" s="215" t="s">
        <v>157</v>
      </c>
      <c r="AV187" s="13" t="s">
        <v>91</v>
      </c>
      <c r="AW187" s="13" t="s">
        <v>37</v>
      </c>
      <c r="AX187" s="13" t="s">
        <v>81</v>
      </c>
      <c r="AY187" s="215" t="s">
        <v>147</v>
      </c>
    </row>
    <row r="188" spans="1:65" s="14" customFormat="1" ht="11.25">
      <c r="B188" s="216"/>
      <c r="C188" s="217"/>
      <c r="D188" s="200" t="s">
        <v>161</v>
      </c>
      <c r="E188" s="218" t="s">
        <v>1</v>
      </c>
      <c r="F188" s="219" t="s">
        <v>197</v>
      </c>
      <c r="G188" s="217"/>
      <c r="H188" s="218" t="s">
        <v>1</v>
      </c>
      <c r="I188" s="220"/>
      <c r="J188" s="217"/>
      <c r="K188" s="217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161</v>
      </c>
      <c r="AU188" s="225" t="s">
        <v>157</v>
      </c>
      <c r="AV188" s="14" t="s">
        <v>89</v>
      </c>
      <c r="AW188" s="14" t="s">
        <v>37</v>
      </c>
      <c r="AX188" s="14" t="s">
        <v>81</v>
      </c>
      <c r="AY188" s="225" t="s">
        <v>147</v>
      </c>
    </row>
    <row r="189" spans="1:65" s="13" customFormat="1" ht="11.25">
      <c r="B189" s="205"/>
      <c r="C189" s="206"/>
      <c r="D189" s="200" t="s">
        <v>161</v>
      </c>
      <c r="E189" s="207" t="s">
        <v>1</v>
      </c>
      <c r="F189" s="208" t="s">
        <v>198</v>
      </c>
      <c r="G189" s="206"/>
      <c r="H189" s="209">
        <v>2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161</v>
      </c>
      <c r="AU189" s="215" t="s">
        <v>157</v>
      </c>
      <c r="AV189" s="13" t="s">
        <v>91</v>
      </c>
      <c r="AW189" s="13" t="s">
        <v>37</v>
      </c>
      <c r="AX189" s="13" t="s">
        <v>81</v>
      </c>
      <c r="AY189" s="215" t="s">
        <v>147</v>
      </c>
    </row>
    <row r="190" spans="1:65" s="14" customFormat="1" ht="11.25">
      <c r="B190" s="216"/>
      <c r="C190" s="217"/>
      <c r="D190" s="200" t="s">
        <v>161</v>
      </c>
      <c r="E190" s="218" t="s">
        <v>1</v>
      </c>
      <c r="F190" s="219" t="s">
        <v>199</v>
      </c>
      <c r="G190" s="217"/>
      <c r="H190" s="218" t="s">
        <v>1</v>
      </c>
      <c r="I190" s="220"/>
      <c r="J190" s="217"/>
      <c r="K190" s="217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161</v>
      </c>
      <c r="AU190" s="225" t="s">
        <v>157</v>
      </c>
      <c r="AV190" s="14" t="s">
        <v>89</v>
      </c>
      <c r="AW190" s="14" t="s">
        <v>37</v>
      </c>
      <c r="AX190" s="14" t="s">
        <v>81</v>
      </c>
      <c r="AY190" s="225" t="s">
        <v>147</v>
      </c>
    </row>
    <row r="191" spans="1:65" s="13" customFormat="1" ht="11.25">
      <c r="B191" s="205"/>
      <c r="C191" s="206"/>
      <c r="D191" s="200" t="s">
        <v>161</v>
      </c>
      <c r="E191" s="207" t="s">
        <v>1</v>
      </c>
      <c r="F191" s="208" t="s">
        <v>200</v>
      </c>
      <c r="G191" s="206"/>
      <c r="H191" s="209">
        <v>0.78400000000000003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161</v>
      </c>
      <c r="AU191" s="215" t="s">
        <v>157</v>
      </c>
      <c r="AV191" s="13" t="s">
        <v>91</v>
      </c>
      <c r="AW191" s="13" t="s">
        <v>37</v>
      </c>
      <c r="AX191" s="13" t="s">
        <v>81</v>
      </c>
      <c r="AY191" s="215" t="s">
        <v>147</v>
      </c>
    </row>
    <row r="192" spans="1:65" s="15" customFormat="1" ht="11.25">
      <c r="B192" s="226"/>
      <c r="C192" s="227"/>
      <c r="D192" s="200" t="s">
        <v>161</v>
      </c>
      <c r="E192" s="228" t="s">
        <v>1</v>
      </c>
      <c r="F192" s="229" t="s">
        <v>201</v>
      </c>
      <c r="G192" s="227"/>
      <c r="H192" s="230">
        <v>4.6840000000000002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161</v>
      </c>
      <c r="AU192" s="236" t="s">
        <v>157</v>
      </c>
      <c r="AV192" s="15" t="s">
        <v>156</v>
      </c>
      <c r="AW192" s="15" t="s">
        <v>37</v>
      </c>
      <c r="AX192" s="15" t="s">
        <v>89</v>
      </c>
      <c r="AY192" s="236" t="s">
        <v>147</v>
      </c>
    </row>
    <row r="193" spans="1:65" s="12" customFormat="1" ht="22.9" customHeight="1">
      <c r="B193" s="171"/>
      <c r="C193" s="172"/>
      <c r="D193" s="173" t="s">
        <v>80</v>
      </c>
      <c r="E193" s="185" t="s">
        <v>181</v>
      </c>
      <c r="F193" s="185" t="s">
        <v>232</v>
      </c>
      <c r="G193" s="172"/>
      <c r="H193" s="172"/>
      <c r="I193" s="175"/>
      <c r="J193" s="186">
        <f>BK193</f>
        <v>0</v>
      </c>
      <c r="K193" s="172"/>
      <c r="L193" s="177"/>
      <c r="M193" s="178"/>
      <c r="N193" s="179"/>
      <c r="O193" s="179"/>
      <c r="P193" s="180">
        <f>P194+P201+P211</f>
        <v>0</v>
      </c>
      <c r="Q193" s="179"/>
      <c r="R193" s="180">
        <f>R194+R201+R211</f>
        <v>35.271630000000002</v>
      </c>
      <c r="S193" s="179"/>
      <c r="T193" s="181">
        <f>T194+T201+T211</f>
        <v>0</v>
      </c>
      <c r="AR193" s="182" t="s">
        <v>89</v>
      </c>
      <c r="AT193" s="183" t="s">
        <v>80</v>
      </c>
      <c r="AU193" s="183" t="s">
        <v>89</v>
      </c>
      <c r="AY193" s="182" t="s">
        <v>147</v>
      </c>
      <c r="BK193" s="184">
        <f>BK194+BK201+BK211</f>
        <v>0</v>
      </c>
    </row>
    <row r="194" spans="1:65" s="12" customFormat="1" ht="20.85" customHeight="1">
      <c r="B194" s="171"/>
      <c r="C194" s="172"/>
      <c r="D194" s="173" t="s">
        <v>80</v>
      </c>
      <c r="E194" s="185" t="s">
        <v>233</v>
      </c>
      <c r="F194" s="185" t="s">
        <v>234</v>
      </c>
      <c r="G194" s="172"/>
      <c r="H194" s="172"/>
      <c r="I194" s="175"/>
      <c r="J194" s="186">
        <f>BK194</f>
        <v>0</v>
      </c>
      <c r="K194" s="172"/>
      <c r="L194" s="177"/>
      <c r="M194" s="178"/>
      <c r="N194" s="179"/>
      <c r="O194" s="179"/>
      <c r="P194" s="180">
        <f>SUM(P195:P200)</f>
        <v>0</v>
      </c>
      <c r="Q194" s="179"/>
      <c r="R194" s="180">
        <f>SUM(R195:R200)</f>
        <v>8.1111599999999999</v>
      </c>
      <c r="S194" s="179"/>
      <c r="T194" s="181">
        <f>SUM(T195:T200)</f>
        <v>0</v>
      </c>
      <c r="AR194" s="182" t="s">
        <v>89</v>
      </c>
      <c r="AT194" s="183" t="s">
        <v>80</v>
      </c>
      <c r="AU194" s="183" t="s">
        <v>91</v>
      </c>
      <c r="AY194" s="182" t="s">
        <v>147</v>
      </c>
      <c r="BK194" s="184">
        <f>SUM(BK195:BK200)</f>
        <v>0</v>
      </c>
    </row>
    <row r="195" spans="1:65" s="2" customFormat="1" ht="24.2" customHeight="1">
      <c r="A195" s="35"/>
      <c r="B195" s="36"/>
      <c r="C195" s="187" t="s">
        <v>149</v>
      </c>
      <c r="D195" s="187" t="s">
        <v>151</v>
      </c>
      <c r="E195" s="188" t="s">
        <v>235</v>
      </c>
      <c r="F195" s="189" t="s">
        <v>236</v>
      </c>
      <c r="G195" s="190" t="s">
        <v>154</v>
      </c>
      <c r="H195" s="191">
        <v>15</v>
      </c>
      <c r="I195" s="192"/>
      <c r="J195" s="193">
        <f>ROUND(I195*H195,2)</f>
        <v>0</v>
      </c>
      <c r="K195" s="189" t="s">
        <v>155</v>
      </c>
      <c r="L195" s="40"/>
      <c r="M195" s="194" t="s">
        <v>1</v>
      </c>
      <c r="N195" s="195" t="s">
        <v>46</v>
      </c>
      <c r="O195" s="72"/>
      <c r="P195" s="196">
        <f>O195*H195</f>
        <v>0</v>
      </c>
      <c r="Q195" s="196">
        <v>0.29899999999999999</v>
      </c>
      <c r="R195" s="196">
        <f>Q195*H195</f>
        <v>4.4849999999999994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156</v>
      </c>
      <c r="AT195" s="198" t="s">
        <v>151</v>
      </c>
      <c r="AU195" s="198" t="s">
        <v>157</v>
      </c>
      <c r="AY195" s="17" t="s">
        <v>147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7" t="s">
        <v>89</v>
      </c>
      <c r="BK195" s="199">
        <f>ROUND(I195*H195,2)</f>
        <v>0</v>
      </c>
      <c r="BL195" s="17" t="s">
        <v>156</v>
      </c>
      <c r="BM195" s="198" t="s">
        <v>237</v>
      </c>
    </row>
    <row r="196" spans="1:65" s="2" customFormat="1" ht="29.25">
      <c r="A196" s="35"/>
      <c r="B196" s="36"/>
      <c r="C196" s="37"/>
      <c r="D196" s="200" t="s">
        <v>159</v>
      </c>
      <c r="E196" s="37"/>
      <c r="F196" s="201" t="s">
        <v>238</v>
      </c>
      <c r="G196" s="37"/>
      <c r="H196" s="37"/>
      <c r="I196" s="202"/>
      <c r="J196" s="37"/>
      <c r="K196" s="37"/>
      <c r="L196" s="40"/>
      <c r="M196" s="203"/>
      <c r="N196" s="204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159</v>
      </c>
      <c r="AU196" s="17" t="s">
        <v>157</v>
      </c>
    </row>
    <row r="197" spans="1:65" s="13" customFormat="1" ht="11.25">
      <c r="B197" s="205"/>
      <c r="C197" s="206"/>
      <c r="D197" s="200" t="s">
        <v>161</v>
      </c>
      <c r="E197" s="207" t="s">
        <v>1</v>
      </c>
      <c r="F197" s="208" t="s">
        <v>239</v>
      </c>
      <c r="G197" s="206"/>
      <c r="H197" s="209">
        <v>15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161</v>
      </c>
      <c r="AU197" s="215" t="s">
        <v>157</v>
      </c>
      <c r="AV197" s="13" t="s">
        <v>91</v>
      </c>
      <c r="AW197" s="13" t="s">
        <v>37</v>
      </c>
      <c r="AX197" s="13" t="s">
        <v>89</v>
      </c>
      <c r="AY197" s="215" t="s">
        <v>147</v>
      </c>
    </row>
    <row r="198" spans="1:65" s="2" customFormat="1" ht="37.9" customHeight="1">
      <c r="A198" s="35"/>
      <c r="B198" s="36"/>
      <c r="C198" s="187" t="s">
        <v>179</v>
      </c>
      <c r="D198" s="187" t="s">
        <v>151</v>
      </c>
      <c r="E198" s="188" t="s">
        <v>240</v>
      </c>
      <c r="F198" s="189" t="s">
        <v>241</v>
      </c>
      <c r="G198" s="190" t="s">
        <v>154</v>
      </c>
      <c r="H198" s="191">
        <v>14.5</v>
      </c>
      <c r="I198" s="192"/>
      <c r="J198" s="193">
        <f>ROUND(I198*H198,2)</f>
        <v>0</v>
      </c>
      <c r="K198" s="189" t="s">
        <v>155</v>
      </c>
      <c r="L198" s="40"/>
      <c r="M198" s="194" t="s">
        <v>1</v>
      </c>
      <c r="N198" s="195" t="s">
        <v>46</v>
      </c>
      <c r="O198" s="72"/>
      <c r="P198" s="196">
        <f>O198*H198</f>
        <v>0</v>
      </c>
      <c r="Q198" s="196">
        <v>0.25008000000000002</v>
      </c>
      <c r="R198" s="196">
        <f>Q198*H198</f>
        <v>3.6261600000000005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156</v>
      </c>
      <c r="AT198" s="198" t="s">
        <v>151</v>
      </c>
      <c r="AU198" s="198" t="s">
        <v>157</v>
      </c>
      <c r="AY198" s="17" t="s">
        <v>147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7" t="s">
        <v>89</v>
      </c>
      <c r="BK198" s="199">
        <f>ROUND(I198*H198,2)</f>
        <v>0</v>
      </c>
      <c r="BL198" s="17" t="s">
        <v>156</v>
      </c>
      <c r="BM198" s="198" t="s">
        <v>242</v>
      </c>
    </row>
    <row r="199" spans="1:65" s="2" customFormat="1" ht="29.25">
      <c r="A199" s="35"/>
      <c r="B199" s="36"/>
      <c r="C199" s="37"/>
      <c r="D199" s="200" t="s">
        <v>159</v>
      </c>
      <c r="E199" s="37"/>
      <c r="F199" s="201" t="s">
        <v>243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7" t="s">
        <v>159</v>
      </c>
      <c r="AU199" s="17" t="s">
        <v>157</v>
      </c>
    </row>
    <row r="200" spans="1:65" s="13" customFormat="1" ht="22.5">
      <c r="B200" s="205"/>
      <c r="C200" s="206"/>
      <c r="D200" s="200" t="s">
        <v>161</v>
      </c>
      <c r="E200" s="207" t="s">
        <v>1</v>
      </c>
      <c r="F200" s="208" t="s">
        <v>244</v>
      </c>
      <c r="G200" s="206"/>
      <c r="H200" s="209">
        <v>14.5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161</v>
      </c>
      <c r="AU200" s="215" t="s">
        <v>157</v>
      </c>
      <c r="AV200" s="13" t="s">
        <v>91</v>
      </c>
      <c r="AW200" s="13" t="s">
        <v>37</v>
      </c>
      <c r="AX200" s="13" t="s">
        <v>89</v>
      </c>
      <c r="AY200" s="215" t="s">
        <v>147</v>
      </c>
    </row>
    <row r="201" spans="1:65" s="12" customFormat="1" ht="20.85" customHeight="1">
      <c r="B201" s="171"/>
      <c r="C201" s="172"/>
      <c r="D201" s="173" t="s">
        <v>80</v>
      </c>
      <c r="E201" s="185" t="s">
        <v>245</v>
      </c>
      <c r="F201" s="185" t="s">
        <v>246</v>
      </c>
      <c r="G201" s="172"/>
      <c r="H201" s="172"/>
      <c r="I201" s="175"/>
      <c r="J201" s="186">
        <f>BK201</f>
        <v>0</v>
      </c>
      <c r="K201" s="172"/>
      <c r="L201" s="177"/>
      <c r="M201" s="178"/>
      <c r="N201" s="179"/>
      <c r="O201" s="179"/>
      <c r="P201" s="180">
        <f>SUM(P202:P210)</f>
        <v>0</v>
      </c>
      <c r="Q201" s="179"/>
      <c r="R201" s="180">
        <f>SUM(R202:R210)</f>
        <v>16.955819999999999</v>
      </c>
      <c r="S201" s="179"/>
      <c r="T201" s="181">
        <f>SUM(T202:T210)</f>
        <v>0</v>
      </c>
      <c r="AR201" s="182" t="s">
        <v>89</v>
      </c>
      <c r="AT201" s="183" t="s">
        <v>80</v>
      </c>
      <c r="AU201" s="183" t="s">
        <v>91</v>
      </c>
      <c r="AY201" s="182" t="s">
        <v>147</v>
      </c>
      <c r="BK201" s="184">
        <f>SUM(BK202:BK210)</f>
        <v>0</v>
      </c>
    </row>
    <row r="202" spans="1:65" s="2" customFormat="1" ht="24.2" customHeight="1">
      <c r="A202" s="35"/>
      <c r="B202" s="36"/>
      <c r="C202" s="187" t="s">
        <v>187</v>
      </c>
      <c r="D202" s="187" t="s">
        <v>151</v>
      </c>
      <c r="E202" s="188" t="s">
        <v>247</v>
      </c>
      <c r="F202" s="189" t="s">
        <v>248</v>
      </c>
      <c r="G202" s="190" t="s">
        <v>154</v>
      </c>
      <c r="H202" s="191">
        <v>630</v>
      </c>
      <c r="I202" s="192"/>
      <c r="J202" s="193">
        <f>ROUND(I202*H202,2)</f>
        <v>0</v>
      </c>
      <c r="K202" s="189" t="s">
        <v>155</v>
      </c>
      <c r="L202" s="40"/>
      <c r="M202" s="194" t="s">
        <v>1</v>
      </c>
      <c r="N202" s="195" t="s">
        <v>46</v>
      </c>
      <c r="O202" s="72"/>
      <c r="P202" s="196">
        <f>O202*H202</f>
        <v>0</v>
      </c>
      <c r="Q202" s="196">
        <v>2.6790000000000001E-2</v>
      </c>
      <c r="R202" s="196">
        <f>Q202*H202</f>
        <v>16.877700000000001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156</v>
      </c>
      <c r="AT202" s="198" t="s">
        <v>151</v>
      </c>
      <c r="AU202" s="198" t="s">
        <v>157</v>
      </c>
      <c r="AY202" s="17" t="s">
        <v>147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7" t="s">
        <v>89</v>
      </c>
      <c r="BK202" s="199">
        <f>ROUND(I202*H202,2)</f>
        <v>0</v>
      </c>
      <c r="BL202" s="17" t="s">
        <v>156</v>
      </c>
      <c r="BM202" s="198" t="s">
        <v>249</v>
      </c>
    </row>
    <row r="203" spans="1:65" s="2" customFormat="1" ht="19.5">
      <c r="A203" s="35"/>
      <c r="B203" s="36"/>
      <c r="C203" s="37"/>
      <c r="D203" s="200" t="s">
        <v>159</v>
      </c>
      <c r="E203" s="37"/>
      <c r="F203" s="201" t="s">
        <v>250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7" t="s">
        <v>159</v>
      </c>
      <c r="AU203" s="17" t="s">
        <v>157</v>
      </c>
    </row>
    <row r="204" spans="1:65" s="13" customFormat="1" ht="11.25">
      <c r="B204" s="205"/>
      <c r="C204" s="206"/>
      <c r="D204" s="200" t="s">
        <v>161</v>
      </c>
      <c r="E204" s="207" t="s">
        <v>1</v>
      </c>
      <c r="F204" s="208" t="s">
        <v>251</v>
      </c>
      <c r="G204" s="206"/>
      <c r="H204" s="209">
        <v>630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161</v>
      </c>
      <c r="AU204" s="215" t="s">
        <v>157</v>
      </c>
      <c r="AV204" s="13" t="s">
        <v>91</v>
      </c>
      <c r="AW204" s="13" t="s">
        <v>37</v>
      </c>
      <c r="AX204" s="13" t="s">
        <v>89</v>
      </c>
      <c r="AY204" s="215" t="s">
        <v>147</v>
      </c>
    </row>
    <row r="205" spans="1:65" s="2" customFormat="1" ht="24.2" customHeight="1">
      <c r="A205" s="35"/>
      <c r="B205" s="36"/>
      <c r="C205" s="187" t="s">
        <v>252</v>
      </c>
      <c r="D205" s="187" t="s">
        <v>151</v>
      </c>
      <c r="E205" s="188" t="s">
        <v>253</v>
      </c>
      <c r="F205" s="189" t="s">
        <v>254</v>
      </c>
      <c r="G205" s="190" t="s">
        <v>175</v>
      </c>
      <c r="H205" s="191">
        <v>252</v>
      </c>
      <c r="I205" s="192"/>
      <c r="J205" s="193">
        <f>ROUND(I205*H205,2)</f>
        <v>0</v>
      </c>
      <c r="K205" s="189" t="s">
        <v>155</v>
      </c>
      <c r="L205" s="40"/>
      <c r="M205" s="194" t="s">
        <v>1</v>
      </c>
      <c r="N205" s="195" t="s">
        <v>46</v>
      </c>
      <c r="O205" s="72"/>
      <c r="P205" s="196">
        <f>O205*H205</f>
        <v>0</v>
      </c>
      <c r="Q205" s="196">
        <v>3.1E-4</v>
      </c>
      <c r="R205" s="196">
        <f>Q205*H205</f>
        <v>7.8119999999999995E-2</v>
      </c>
      <c r="S205" s="196">
        <v>0</v>
      </c>
      <c r="T205" s="19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8" t="s">
        <v>156</v>
      </c>
      <c r="AT205" s="198" t="s">
        <v>151</v>
      </c>
      <c r="AU205" s="198" t="s">
        <v>157</v>
      </c>
      <c r="AY205" s="17" t="s">
        <v>147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7" t="s">
        <v>89</v>
      </c>
      <c r="BK205" s="199">
        <f>ROUND(I205*H205,2)</f>
        <v>0</v>
      </c>
      <c r="BL205" s="17" t="s">
        <v>156</v>
      </c>
      <c r="BM205" s="198" t="s">
        <v>255</v>
      </c>
    </row>
    <row r="206" spans="1:65" s="2" customFormat="1" ht="19.5">
      <c r="A206" s="35"/>
      <c r="B206" s="36"/>
      <c r="C206" s="37"/>
      <c r="D206" s="200" t="s">
        <v>159</v>
      </c>
      <c r="E206" s="37"/>
      <c r="F206" s="201" t="s">
        <v>256</v>
      </c>
      <c r="G206" s="37"/>
      <c r="H206" s="37"/>
      <c r="I206" s="202"/>
      <c r="J206" s="37"/>
      <c r="K206" s="37"/>
      <c r="L206" s="40"/>
      <c r="M206" s="203"/>
      <c r="N206" s="204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7" t="s">
        <v>159</v>
      </c>
      <c r="AU206" s="17" t="s">
        <v>157</v>
      </c>
    </row>
    <row r="207" spans="1:65" s="13" customFormat="1" ht="11.25">
      <c r="B207" s="205"/>
      <c r="C207" s="206"/>
      <c r="D207" s="200" t="s">
        <v>161</v>
      </c>
      <c r="E207" s="207" t="s">
        <v>1</v>
      </c>
      <c r="F207" s="208" t="s">
        <v>257</v>
      </c>
      <c r="G207" s="206"/>
      <c r="H207" s="209">
        <v>99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161</v>
      </c>
      <c r="AU207" s="215" t="s">
        <v>157</v>
      </c>
      <c r="AV207" s="13" t="s">
        <v>91</v>
      </c>
      <c r="AW207" s="13" t="s">
        <v>37</v>
      </c>
      <c r="AX207" s="13" t="s">
        <v>81</v>
      </c>
      <c r="AY207" s="215" t="s">
        <v>147</v>
      </c>
    </row>
    <row r="208" spans="1:65" s="13" customFormat="1" ht="11.25">
      <c r="B208" s="205"/>
      <c r="C208" s="206"/>
      <c r="D208" s="200" t="s">
        <v>161</v>
      </c>
      <c r="E208" s="207" t="s">
        <v>1</v>
      </c>
      <c r="F208" s="208" t="s">
        <v>258</v>
      </c>
      <c r="G208" s="206"/>
      <c r="H208" s="209">
        <v>103</v>
      </c>
      <c r="I208" s="210"/>
      <c r="J208" s="206"/>
      <c r="K208" s="206"/>
      <c r="L208" s="211"/>
      <c r="M208" s="212"/>
      <c r="N208" s="213"/>
      <c r="O208" s="213"/>
      <c r="P208" s="213"/>
      <c r="Q208" s="213"/>
      <c r="R208" s="213"/>
      <c r="S208" s="213"/>
      <c r="T208" s="214"/>
      <c r="AT208" s="215" t="s">
        <v>161</v>
      </c>
      <c r="AU208" s="215" t="s">
        <v>157</v>
      </c>
      <c r="AV208" s="13" t="s">
        <v>91</v>
      </c>
      <c r="AW208" s="13" t="s">
        <v>37</v>
      </c>
      <c r="AX208" s="13" t="s">
        <v>81</v>
      </c>
      <c r="AY208" s="215" t="s">
        <v>147</v>
      </c>
    </row>
    <row r="209" spans="1:65" s="13" customFormat="1" ht="11.25">
      <c r="B209" s="205"/>
      <c r="C209" s="206"/>
      <c r="D209" s="200" t="s">
        <v>161</v>
      </c>
      <c r="E209" s="207" t="s">
        <v>1</v>
      </c>
      <c r="F209" s="208" t="s">
        <v>259</v>
      </c>
      <c r="G209" s="206"/>
      <c r="H209" s="209">
        <v>50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161</v>
      </c>
      <c r="AU209" s="215" t="s">
        <v>157</v>
      </c>
      <c r="AV209" s="13" t="s">
        <v>91</v>
      </c>
      <c r="AW209" s="13" t="s">
        <v>37</v>
      </c>
      <c r="AX209" s="13" t="s">
        <v>81</v>
      </c>
      <c r="AY209" s="215" t="s">
        <v>147</v>
      </c>
    </row>
    <row r="210" spans="1:65" s="15" customFormat="1" ht="11.25">
      <c r="B210" s="226"/>
      <c r="C210" s="227"/>
      <c r="D210" s="200" t="s">
        <v>161</v>
      </c>
      <c r="E210" s="228" t="s">
        <v>1</v>
      </c>
      <c r="F210" s="229" t="s">
        <v>201</v>
      </c>
      <c r="G210" s="227"/>
      <c r="H210" s="230">
        <v>252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161</v>
      </c>
      <c r="AU210" s="236" t="s">
        <v>157</v>
      </c>
      <c r="AV210" s="15" t="s">
        <v>156</v>
      </c>
      <c r="AW210" s="15" t="s">
        <v>37</v>
      </c>
      <c r="AX210" s="15" t="s">
        <v>89</v>
      </c>
      <c r="AY210" s="236" t="s">
        <v>147</v>
      </c>
    </row>
    <row r="211" spans="1:65" s="12" customFormat="1" ht="20.85" customHeight="1">
      <c r="B211" s="171"/>
      <c r="C211" s="172"/>
      <c r="D211" s="173" t="s">
        <v>80</v>
      </c>
      <c r="E211" s="185" t="s">
        <v>260</v>
      </c>
      <c r="F211" s="185" t="s">
        <v>261</v>
      </c>
      <c r="G211" s="172"/>
      <c r="H211" s="172"/>
      <c r="I211" s="175"/>
      <c r="J211" s="186">
        <f>BK211</f>
        <v>0</v>
      </c>
      <c r="K211" s="172"/>
      <c r="L211" s="177"/>
      <c r="M211" s="178"/>
      <c r="N211" s="179"/>
      <c r="O211" s="179"/>
      <c r="P211" s="180">
        <f>SUM(P212:P217)</f>
        <v>0</v>
      </c>
      <c r="Q211" s="179"/>
      <c r="R211" s="180">
        <f>SUM(R212:R217)</f>
        <v>10.204650000000001</v>
      </c>
      <c r="S211" s="179"/>
      <c r="T211" s="181">
        <f>SUM(T212:T217)</f>
        <v>0</v>
      </c>
      <c r="AR211" s="182" t="s">
        <v>89</v>
      </c>
      <c r="AT211" s="183" t="s">
        <v>80</v>
      </c>
      <c r="AU211" s="183" t="s">
        <v>91</v>
      </c>
      <c r="AY211" s="182" t="s">
        <v>147</v>
      </c>
      <c r="BK211" s="184">
        <f>SUM(BK212:BK217)</f>
        <v>0</v>
      </c>
    </row>
    <row r="212" spans="1:65" s="2" customFormat="1" ht="24.2" customHeight="1">
      <c r="A212" s="35"/>
      <c r="B212" s="36"/>
      <c r="C212" s="187" t="s">
        <v>8</v>
      </c>
      <c r="D212" s="187" t="s">
        <v>151</v>
      </c>
      <c r="E212" s="188" t="s">
        <v>262</v>
      </c>
      <c r="F212" s="189" t="s">
        <v>263</v>
      </c>
      <c r="G212" s="190" t="s">
        <v>154</v>
      </c>
      <c r="H212" s="191">
        <v>45</v>
      </c>
      <c r="I212" s="192"/>
      <c r="J212" s="193">
        <f>ROUND(I212*H212,2)</f>
        <v>0</v>
      </c>
      <c r="K212" s="189" t="s">
        <v>155</v>
      </c>
      <c r="L212" s="40"/>
      <c r="M212" s="194" t="s">
        <v>1</v>
      </c>
      <c r="N212" s="195" t="s">
        <v>46</v>
      </c>
      <c r="O212" s="72"/>
      <c r="P212" s="196">
        <f>O212*H212</f>
        <v>0</v>
      </c>
      <c r="Q212" s="196">
        <v>8.9219999999999994E-2</v>
      </c>
      <c r="R212" s="196">
        <f>Q212*H212</f>
        <v>4.0148999999999999</v>
      </c>
      <c r="S212" s="196">
        <v>0</v>
      </c>
      <c r="T212" s="19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8" t="s">
        <v>156</v>
      </c>
      <c r="AT212" s="198" t="s">
        <v>151</v>
      </c>
      <c r="AU212" s="198" t="s">
        <v>157</v>
      </c>
      <c r="AY212" s="17" t="s">
        <v>147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7" t="s">
        <v>89</v>
      </c>
      <c r="BK212" s="199">
        <f>ROUND(I212*H212,2)</f>
        <v>0</v>
      </c>
      <c r="BL212" s="17" t="s">
        <v>156</v>
      </c>
      <c r="BM212" s="198" t="s">
        <v>264</v>
      </c>
    </row>
    <row r="213" spans="1:65" s="2" customFormat="1" ht="48.75">
      <c r="A213" s="35"/>
      <c r="B213" s="36"/>
      <c r="C213" s="37"/>
      <c r="D213" s="200" t="s">
        <v>159</v>
      </c>
      <c r="E213" s="37"/>
      <c r="F213" s="201" t="s">
        <v>265</v>
      </c>
      <c r="G213" s="37"/>
      <c r="H213" s="37"/>
      <c r="I213" s="202"/>
      <c r="J213" s="37"/>
      <c r="K213" s="37"/>
      <c r="L213" s="40"/>
      <c r="M213" s="203"/>
      <c r="N213" s="204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7" t="s">
        <v>159</v>
      </c>
      <c r="AU213" s="17" t="s">
        <v>157</v>
      </c>
    </row>
    <row r="214" spans="1:65" s="13" customFormat="1" ht="11.25">
      <c r="B214" s="205"/>
      <c r="C214" s="206"/>
      <c r="D214" s="200" t="s">
        <v>161</v>
      </c>
      <c r="E214" s="207" t="s">
        <v>1</v>
      </c>
      <c r="F214" s="208" t="s">
        <v>266</v>
      </c>
      <c r="G214" s="206"/>
      <c r="H214" s="209">
        <v>45</v>
      </c>
      <c r="I214" s="210"/>
      <c r="J214" s="206"/>
      <c r="K214" s="206"/>
      <c r="L214" s="211"/>
      <c r="M214" s="212"/>
      <c r="N214" s="213"/>
      <c r="O214" s="213"/>
      <c r="P214" s="213"/>
      <c r="Q214" s="213"/>
      <c r="R214" s="213"/>
      <c r="S214" s="213"/>
      <c r="T214" s="214"/>
      <c r="AT214" s="215" t="s">
        <v>161</v>
      </c>
      <c r="AU214" s="215" t="s">
        <v>157</v>
      </c>
      <c r="AV214" s="13" t="s">
        <v>91</v>
      </c>
      <c r="AW214" s="13" t="s">
        <v>37</v>
      </c>
      <c r="AX214" s="13" t="s">
        <v>89</v>
      </c>
      <c r="AY214" s="215" t="s">
        <v>147</v>
      </c>
    </row>
    <row r="215" spans="1:65" s="2" customFormat="1" ht="21.75" customHeight="1">
      <c r="A215" s="35"/>
      <c r="B215" s="36"/>
      <c r="C215" s="237" t="s">
        <v>202</v>
      </c>
      <c r="D215" s="237" t="s">
        <v>267</v>
      </c>
      <c r="E215" s="238" t="s">
        <v>268</v>
      </c>
      <c r="F215" s="239" t="s">
        <v>269</v>
      </c>
      <c r="G215" s="240" t="s">
        <v>154</v>
      </c>
      <c r="H215" s="241">
        <v>47.25</v>
      </c>
      <c r="I215" s="242"/>
      <c r="J215" s="243">
        <f>ROUND(I215*H215,2)</f>
        <v>0</v>
      </c>
      <c r="K215" s="239" t="s">
        <v>155</v>
      </c>
      <c r="L215" s="244"/>
      <c r="M215" s="245" t="s">
        <v>1</v>
      </c>
      <c r="N215" s="246" t="s">
        <v>46</v>
      </c>
      <c r="O215" s="72"/>
      <c r="P215" s="196">
        <f>O215*H215</f>
        <v>0</v>
      </c>
      <c r="Q215" s="196">
        <v>0.13100000000000001</v>
      </c>
      <c r="R215" s="196">
        <f>Q215*H215</f>
        <v>6.1897500000000001</v>
      </c>
      <c r="S215" s="196">
        <v>0</v>
      </c>
      <c r="T215" s="19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8" t="s">
        <v>212</v>
      </c>
      <c r="AT215" s="198" t="s">
        <v>267</v>
      </c>
      <c r="AU215" s="198" t="s">
        <v>157</v>
      </c>
      <c r="AY215" s="17" t="s">
        <v>147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7" t="s">
        <v>89</v>
      </c>
      <c r="BK215" s="199">
        <f>ROUND(I215*H215,2)</f>
        <v>0</v>
      </c>
      <c r="BL215" s="17" t="s">
        <v>156</v>
      </c>
      <c r="BM215" s="198" t="s">
        <v>270</v>
      </c>
    </row>
    <row r="216" spans="1:65" s="2" customFormat="1" ht="11.25">
      <c r="A216" s="35"/>
      <c r="B216" s="36"/>
      <c r="C216" s="37"/>
      <c r="D216" s="200" t="s">
        <v>159</v>
      </c>
      <c r="E216" s="37"/>
      <c r="F216" s="201" t="s">
        <v>269</v>
      </c>
      <c r="G216" s="37"/>
      <c r="H216" s="37"/>
      <c r="I216" s="202"/>
      <c r="J216" s="37"/>
      <c r="K216" s="37"/>
      <c r="L216" s="40"/>
      <c r="M216" s="203"/>
      <c r="N216" s="204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7" t="s">
        <v>159</v>
      </c>
      <c r="AU216" s="17" t="s">
        <v>157</v>
      </c>
    </row>
    <row r="217" spans="1:65" s="13" customFormat="1" ht="11.25">
      <c r="B217" s="205"/>
      <c r="C217" s="206"/>
      <c r="D217" s="200" t="s">
        <v>161</v>
      </c>
      <c r="E217" s="207" t="s">
        <v>1</v>
      </c>
      <c r="F217" s="208" t="s">
        <v>271</v>
      </c>
      <c r="G217" s="206"/>
      <c r="H217" s="209">
        <v>47.25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161</v>
      </c>
      <c r="AU217" s="215" t="s">
        <v>157</v>
      </c>
      <c r="AV217" s="13" t="s">
        <v>91</v>
      </c>
      <c r="AW217" s="13" t="s">
        <v>37</v>
      </c>
      <c r="AX217" s="13" t="s">
        <v>89</v>
      </c>
      <c r="AY217" s="215" t="s">
        <v>147</v>
      </c>
    </row>
    <row r="218" spans="1:65" s="12" customFormat="1" ht="22.9" customHeight="1">
      <c r="B218" s="171"/>
      <c r="C218" s="172"/>
      <c r="D218" s="173" t="s">
        <v>80</v>
      </c>
      <c r="E218" s="185" t="s">
        <v>217</v>
      </c>
      <c r="F218" s="185" t="s">
        <v>272</v>
      </c>
      <c r="G218" s="172"/>
      <c r="H218" s="172"/>
      <c r="I218" s="175"/>
      <c r="J218" s="186">
        <f>BK218</f>
        <v>0</v>
      </c>
      <c r="K218" s="172"/>
      <c r="L218" s="177"/>
      <c r="M218" s="178"/>
      <c r="N218" s="179"/>
      <c r="O218" s="179"/>
      <c r="P218" s="180">
        <f>P219+P226+P236+P242+P251+P258</f>
        <v>0</v>
      </c>
      <c r="Q218" s="179"/>
      <c r="R218" s="180">
        <f>R219+R226+R236+R242+R251+R258</f>
        <v>9.2016799999999996</v>
      </c>
      <c r="S218" s="179"/>
      <c r="T218" s="181">
        <f>T219+T226+T236+T242+T251+T258</f>
        <v>1.59216</v>
      </c>
      <c r="AR218" s="182" t="s">
        <v>89</v>
      </c>
      <c r="AT218" s="183" t="s">
        <v>80</v>
      </c>
      <c r="AU218" s="183" t="s">
        <v>89</v>
      </c>
      <c r="AY218" s="182" t="s">
        <v>147</v>
      </c>
      <c r="BK218" s="184">
        <f>BK219+BK226+BK236+BK242+BK251+BK258</f>
        <v>0</v>
      </c>
    </row>
    <row r="219" spans="1:65" s="12" customFormat="1" ht="20.85" customHeight="1">
      <c r="B219" s="171"/>
      <c r="C219" s="172"/>
      <c r="D219" s="173" t="s">
        <v>80</v>
      </c>
      <c r="E219" s="185" t="s">
        <v>273</v>
      </c>
      <c r="F219" s="185" t="s">
        <v>274</v>
      </c>
      <c r="G219" s="172"/>
      <c r="H219" s="172"/>
      <c r="I219" s="175"/>
      <c r="J219" s="186">
        <f>BK219</f>
        <v>0</v>
      </c>
      <c r="K219" s="172"/>
      <c r="L219" s="177"/>
      <c r="M219" s="178"/>
      <c r="N219" s="179"/>
      <c r="O219" s="179"/>
      <c r="P219" s="180">
        <f>SUM(P220:P225)</f>
        <v>0</v>
      </c>
      <c r="Q219" s="179"/>
      <c r="R219" s="180">
        <f>SUM(R220:R225)</f>
        <v>6.7713000000000001</v>
      </c>
      <c r="S219" s="179"/>
      <c r="T219" s="181">
        <f>SUM(T220:T225)</f>
        <v>0</v>
      </c>
      <c r="AR219" s="182" t="s">
        <v>89</v>
      </c>
      <c r="AT219" s="183" t="s">
        <v>80</v>
      </c>
      <c r="AU219" s="183" t="s">
        <v>91</v>
      </c>
      <c r="AY219" s="182" t="s">
        <v>147</v>
      </c>
      <c r="BK219" s="184">
        <f>SUM(BK220:BK225)</f>
        <v>0</v>
      </c>
    </row>
    <row r="220" spans="1:65" s="2" customFormat="1" ht="24.2" customHeight="1">
      <c r="A220" s="35"/>
      <c r="B220" s="36"/>
      <c r="C220" s="187" t="s">
        <v>210</v>
      </c>
      <c r="D220" s="187" t="s">
        <v>151</v>
      </c>
      <c r="E220" s="188" t="s">
        <v>275</v>
      </c>
      <c r="F220" s="189" t="s">
        <v>276</v>
      </c>
      <c r="G220" s="190" t="s">
        <v>175</v>
      </c>
      <c r="H220" s="191">
        <v>54</v>
      </c>
      <c r="I220" s="192"/>
      <c r="J220" s="193">
        <f>ROUND(I220*H220,2)</f>
        <v>0</v>
      </c>
      <c r="K220" s="189" t="s">
        <v>155</v>
      </c>
      <c r="L220" s="40"/>
      <c r="M220" s="194" t="s">
        <v>1</v>
      </c>
      <c r="N220" s="195" t="s">
        <v>46</v>
      </c>
      <c r="O220" s="72"/>
      <c r="P220" s="196">
        <f>O220*H220</f>
        <v>0</v>
      </c>
      <c r="Q220" s="196">
        <v>0.10095</v>
      </c>
      <c r="R220" s="196">
        <f>Q220*H220</f>
        <v>5.4512999999999998</v>
      </c>
      <c r="S220" s="196">
        <v>0</v>
      </c>
      <c r="T220" s="19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8" t="s">
        <v>156</v>
      </c>
      <c r="AT220" s="198" t="s">
        <v>151</v>
      </c>
      <c r="AU220" s="198" t="s">
        <v>157</v>
      </c>
      <c r="AY220" s="17" t="s">
        <v>147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7" t="s">
        <v>89</v>
      </c>
      <c r="BK220" s="199">
        <f>ROUND(I220*H220,2)</f>
        <v>0</v>
      </c>
      <c r="BL220" s="17" t="s">
        <v>156</v>
      </c>
      <c r="BM220" s="198" t="s">
        <v>277</v>
      </c>
    </row>
    <row r="221" spans="1:65" s="2" customFormat="1" ht="29.25">
      <c r="A221" s="35"/>
      <c r="B221" s="36"/>
      <c r="C221" s="37"/>
      <c r="D221" s="200" t="s">
        <v>159</v>
      </c>
      <c r="E221" s="37"/>
      <c r="F221" s="201" t="s">
        <v>278</v>
      </c>
      <c r="G221" s="37"/>
      <c r="H221" s="37"/>
      <c r="I221" s="202"/>
      <c r="J221" s="37"/>
      <c r="K221" s="37"/>
      <c r="L221" s="40"/>
      <c r="M221" s="203"/>
      <c r="N221" s="204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7" t="s">
        <v>159</v>
      </c>
      <c r="AU221" s="17" t="s">
        <v>157</v>
      </c>
    </row>
    <row r="222" spans="1:65" s="13" customFormat="1" ht="22.5">
      <c r="B222" s="205"/>
      <c r="C222" s="206"/>
      <c r="D222" s="200" t="s">
        <v>161</v>
      </c>
      <c r="E222" s="207" t="s">
        <v>1</v>
      </c>
      <c r="F222" s="208" t="s">
        <v>279</v>
      </c>
      <c r="G222" s="206"/>
      <c r="H222" s="209">
        <v>54</v>
      </c>
      <c r="I222" s="210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161</v>
      </c>
      <c r="AU222" s="215" t="s">
        <v>157</v>
      </c>
      <c r="AV222" s="13" t="s">
        <v>91</v>
      </c>
      <c r="AW222" s="13" t="s">
        <v>37</v>
      </c>
      <c r="AX222" s="13" t="s">
        <v>89</v>
      </c>
      <c r="AY222" s="215" t="s">
        <v>147</v>
      </c>
    </row>
    <row r="223" spans="1:65" s="2" customFormat="1" ht="16.5" customHeight="1">
      <c r="A223" s="35"/>
      <c r="B223" s="36"/>
      <c r="C223" s="237" t="s">
        <v>280</v>
      </c>
      <c r="D223" s="237" t="s">
        <v>267</v>
      </c>
      <c r="E223" s="238" t="s">
        <v>281</v>
      </c>
      <c r="F223" s="239" t="s">
        <v>282</v>
      </c>
      <c r="G223" s="240" t="s">
        <v>175</v>
      </c>
      <c r="H223" s="241">
        <v>55</v>
      </c>
      <c r="I223" s="242"/>
      <c r="J223" s="243">
        <f>ROUND(I223*H223,2)</f>
        <v>0</v>
      </c>
      <c r="K223" s="239" t="s">
        <v>155</v>
      </c>
      <c r="L223" s="244"/>
      <c r="M223" s="245" t="s">
        <v>1</v>
      </c>
      <c r="N223" s="246" t="s">
        <v>46</v>
      </c>
      <c r="O223" s="72"/>
      <c r="P223" s="196">
        <f>O223*H223</f>
        <v>0</v>
      </c>
      <c r="Q223" s="196">
        <v>2.4E-2</v>
      </c>
      <c r="R223" s="196">
        <f>Q223*H223</f>
        <v>1.32</v>
      </c>
      <c r="S223" s="196">
        <v>0</v>
      </c>
      <c r="T223" s="19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8" t="s">
        <v>212</v>
      </c>
      <c r="AT223" s="198" t="s">
        <v>267</v>
      </c>
      <c r="AU223" s="198" t="s">
        <v>157</v>
      </c>
      <c r="AY223" s="17" t="s">
        <v>147</v>
      </c>
      <c r="BE223" s="199">
        <f>IF(N223="základní",J223,0)</f>
        <v>0</v>
      </c>
      <c r="BF223" s="199">
        <f>IF(N223="snížená",J223,0)</f>
        <v>0</v>
      </c>
      <c r="BG223" s="199">
        <f>IF(N223="zákl. přenesená",J223,0)</f>
        <v>0</v>
      </c>
      <c r="BH223" s="199">
        <f>IF(N223="sníž. přenesená",J223,0)</f>
        <v>0</v>
      </c>
      <c r="BI223" s="199">
        <f>IF(N223="nulová",J223,0)</f>
        <v>0</v>
      </c>
      <c r="BJ223" s="17" t="s">
        <v>89</v>
      </c>
      <c r="BK223" s="199">
        <f>ROUND(I223*H223,2)</f>
        <v>0</v>
      </c>
      <c r="BL223" s="17" t="s">
        <v>156</v>
      </c>
      <c r="BM223" s="198" t="s">
        <v>283</v>
      </c>
    </row>
    <row r="224" spans="1:65" s="2" customFormat="1" ht="11.25">
      <c r="A224" s="35"/>
      <c r="B224" s="36"/>
      <c r="C224" s="37"/>
      <c r="D224" s="200" t="s">
        <v>159</v>
      </c>
      <c r="E224" s="37"/>
      <c r="F224" s="201" t="s">
        <v>282</v>
      </c>
      <c r="G224" s="37"/>
      <c r="H224" s="37"/>
      <c r="I224" s="202"/>
      <c r="J224" s="37"/>
      <c r="K224" s="37"/>
      <c r="L224" s="40"/>
      <c r="M224" s="203"/>
      <c r="N224" s="204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7" t="s">
        <v>159</v>
      </c>
      <c r="AU224" s="17" t="s">
        <v>157</v>
      </c>
    </row>
    <row r="225" spans="1:65" s="13" customFormat="1" ht="11.25">
      <c r="B225" s="205"/>
      <c r="C225" s="206"/>
      <c r="D225" s="200" t="s">
        <v>161</v>
      </c>
      <c r="E225" s="207" t="s">
        <v>1</v>
      </c>
      <c r="F225" s="208" t="s">
        <v>284</v>
      </c>
      <c r="G225" s="206"/>
      <c r="H225" s="209">
        <v>55</v>
      </c>
      <c r="I225" s="210"/>
      <c r="J225" s="206"/>
      <c r="K225" s="206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161</v>
      </c>
      <c r="AU225" s="215" t="s">
        <v>157</v>
      </c>
      <c r="AV225" s="13" t="s">
        <v>91</v>
      </c>
      <c r="AW225" s="13" t="s">
        <v>37</v>
      </c>
      <c r="AX225" s="13" t="s">
        <v>89</v>
      </c>
      <c r="AY225" s="215" t="s">
        <v>147</v>
      </c>
    </row>
    <row r="226" spans="1:65" s="12" customFormat="1" ht="20.85" customHeight="1">
      <c r="B226" s="171"/>
      <c r="C226" s="172"/>
      <c r="D226" s="173" t="s">
        <v>80</v>
      </c>
      <c r="E226" s="185" t="s">
        <v>285</v>
      </c>
      <c r="F226" s="185" t="s">
        <v>286</v>
      </c>
      <c r="G226" s="172"/>
      <c r="H226" s="172"/>
      <c r="I226" s="175"/>
      <c r="J226" s="186">
        <f>BK226</f>
        <v>0</v>
      </c>
      <c r="K226" s="172"/>
      <c r="L226" s="177"/>
      <c r="M226" s="178"/>
      <c r="N226" s="179"/>
      <c r="O226" s="179"/>
      <c r="P226" s="180">
        <f>SUM(P227:P235)</f>
        <v>0</v>
      </c>
      <c r="Q226" s="179"/>
      <c r="R226" s="180">
        <f>SUM(R227:R235)</f>
        <v>2.3285399999999998</v>
      </c>
      <c r="S226" s="179"/>
      <c r="T226" s="181">
        <f>SUM(T227:T235)</f>
        <v>0</v>
      </c>
      <c r="AR226" s="182" t="s">
        <v>89</v>
      </c>
      <c r="AT226" s="183" t="s">
        <v>80</v>
      </c>
      <c r="AU226" s="183" t="s">
        <v>91</v>
      </c>
      <c r="AY226" s="182" t="s">
        <v>147</v>
      </c>
      <c r="BK226" s="184">
        <f>SUM(BK227:BK235)</f>
        <v>0</v>
      </c>
    </row>
    <row r="227" spans="1:65" s="2" customFormat="1" ht="24.2" customHeight="1">
      <c r="A227" s="35"/>
      <c r="B227" s="36"/>
      <c r="C227" s="187" t="s">
        <v>287</v>
      </c>
      <c r="D227" s="187" t="s">
        <v>151</v>
      </c>
      <c r="E227" s="188" t="s">
        <v>288</v>
      </c>
      <c r="F227" s="189" t="s">
        <v>289</v>
      </c>
      <c r="G227" s="190" t="s">
        <v>290</v>
      </c>
      <c r="H227" s="191">
        <v>3</v>
      </c>
      <c r="I227" s="192"/>
      <c r="J227" s="193">
        <f>ROUND(I227*H227,2)</f>
        <v>0</v>
      </c>
      <c r="K227" s="189" t="s">
        <v>155</v>
      </c>
      <c r="L227" s="40"/>
      <c r="M227" s="194" t="s">
        <v>1</v>
      </c>
      <c r="N227" s="195" t="s">
        <v>46</v>
      </c>
      <c r="O227" s="72"/>
      <c r="P227" s="196">
        <f>O227*H227</f>
        <v>0</v>
      </c>
      <c r="Q227" s="196">
        <v>8.0000000000000004E-4</v>
      </c>
      <c r="R227" s="196">
        <f>Q227*H227</f>
        <v>2.4000000000000002E-3</v>
      </c>
      <c r="S227" s="196">
        <v>0</v>
      </c>
      <c r="T227" s="19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8" t="s">
        <v>156</v>
      </c>
      <c r="AT227" s="198" t="s">
        <v>151</v>
      </c>
      <c r="AU227" s="198" t="s">
        <v>157</v>
      </c>
      <c r="AY227" s="17" t="s">
        <v>147</v>
      </c>
      <c r="BE227" s="199">
        <f>IF(N227="základní",J227,0)</f>
        <v>0</v>
      </c>
      <c r="BF227" s="199">
        <f>IF(N227="snížená",J227,0)</f>
        <v>0</v>
      </c>
      <c r="BG227" s="199">
        <f>IF(N227="zákl. přenesená",J227,0)</f>
        <v>0</v>
      </c>
      <c r="BH227" s="199">
        <f>IF(N227="sníž. přenesená",J227,0)</f>
        <v>0</v>
      </c>
      <c r="BI227" s="199">
        <f>IF(N227="nulová",J227,0)</f>
        <v>0</v>
      </c>
      <c r="BJ227" s="17" t="s">
        <v>89</v>
      </c>
      <c r="BK227" s="199">
        <f>ROUND(I227*H227,2)</f>
        <v>0</v>
      </c>
      <c r="BL227" s="17" t="s">
        <v>156</v>
      </c>
      <c r="BM227" s="198" t="s">
        <v>291</v>
      </c>
    </row>
    <row r="228" spans="1:65" s="2" customFormat="1" ht="11.25">
      <c r="A228" s="35"/>
      <c r="B228" s="36"/>
      <c r="C228" s="37"/>
      <c r="D228" s="200" t="s">
        <v>159</v>
      </c>
      <c r="E228" s="37"/>
      <c r="F228" s="201" t="s">
        <v>292</v>
      </c>
      <c r="G228" s="37"/>
      <c r="H228" s="37"/>
      <c r="I228" s="202"/>
      <c r="J228" s="37"/>
      <c r="K228" s="37"/>
      <c r="L228" s="40"/>
      <c r="M228" s="203"/>
      <c r="N228" s="204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7" t="s">
        <v>159</v>
      </c>
      <c r="AU228" s="17" t="s">
        <v>157</v>
      </c>
    </row>
    <row r="229" spans="1:65" s="2" customFormat="1" ht="16.5" customHeight="1">
      <c r="A229" s="35"/>
      <c r="B229" s="36"/>
      <c r="C229" s="237" t="s">
        <v>293</v>
      </c>
      <c r="D229" s="237" t="s">
        <v>267</v>
      </c>
      <c r="E229" s="238" t="s">
        <v>294</v>
      </c>
      <c r="F229" s="239" t="s">
        <v>295</v>
      </c>
      <c r="G229" s="240" t="s">
        <v>290</v>
      </c>
      <c r="H229" s="241">
        <v>3</v>
      </c>
      <c r="I229" s="242"/>
      <c r="J229" s="243">
        <f>ROUND(I229*H229,2)</f>
        <v>0</v>
      </c>
      <c r="K229" s="239" t="s">
        <v>1</v>
      </c>
      <c r="L229" s="244"/>
      <c r="M229" s="245" t="s">
        <v>1</v>
      </c>
      <c r="N229" s="246" t="s">
        <v>46</v>
      </c>
      <c r="O229" s="72"/>
      <c r="P229" s="196">
        <f>O229*H229</f>
        <v>0</v>
      </c>
      <c r="Q229" s="196">
        <v>3.8999999999999998E-3</v>
      </c>
      <c r="R229" s="196">
        <f>Q229*H229</f>
        <v>1.1699999999999999E-2</v>
      </c>
      <c r="S229" s="196">
        <v>0</v>
      </c>
      <c r="T229" s="19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98" t="s">
        <v>212</v>
      </c>
      <c r="AT229" s="198" t="s">
        <v>267</v>
      </c>
      <c r="AU229" s="198" t="s">
        <v>157</v>
      </c>
      <c r="AY229" s="17" t="s">
        <v>147</v>
      </c>
      <c r="BE229" s="199">
        <f>IF(N229="základní",J229,0)</f>
        <v>0</v>
      </c>
      <c r="BF229" s="199">
        <f>IF(N229="snížená",J229,0)</f>
        <v>0</v>
      </c>
      <c r="BG229" s="199">
        <f>IF(N229="zákl. přenesená",J229,0)</f>
        <v>0</v>
      </c>
      <c r="BH229" s="199">
        <f>IF(N229="sníž. přenesená",J229,0)</f>
        <v>0</v>
      </c>
      <c r="BI229" s="199">
        <f>IF(N229="nulová",J229,0)</f>
        <v>0</v>
      </c>
      <c r="BJ229" s="17" t="s">
        <v>89</v>
      </c>
      <c r="BK229" s="199">
        <f>ROUND(I229*H229,2)</f>
        <v>0</v>
      </c>
      <c r="BL229" s="17" t="s">
        <v>156</v>
      </c>
      <c r="BM229" s="198" t="s">
        <v>296</v>
      </c>
    </row>
    <row r="230" spans="1:65" s="2" customFormat="1" ht="29.25">
      <c r="A230" s="35"/>
      <c r="B230" s="36"/>
      <c r="C230" s="37"/>
      <c r="D230" s="200" t="s">
        <v>159</v>
      </c>
      <c r="E230" s="37"/>
      <c r="F230" s="201" t="s">
        <v>297</v>
      </c>
      <c r="G230" s="37"/>
      <c r="H230" s="37"/>
      <c r="I230" s="202"/>
      <c r="J230" s="37"/>
      <c r="K230" s="37"/>
      <c r="L230" s="40"/>
      <c r="M230" s="203"/>
      <c r="N230" s="204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159</v>
      </c>
      <c r="AU230" s="17" t="s">
        <v>157</v>
      </c>
    </row>
    <row r="231" spans="1:65" s="2" customFormat="1" ht="21.75" customHeight="1">
      <c r="A231" s="35"/>
      <c r="B231" s="36"/>
      <c r="C231" s="187" t="s">
        <v>7</v>
      </c>
      <c r="D231" s="187" t="s">
        <v>151</v>
      </c>
      <c r="E231" s="188" t="s">
        <v>298</v>
      </c>
      <c r="F231" s="189" t="s">
        <v>299</v>
      </c>
      <c r="G231" s="190" t="s">
        <v>290</v>
      </c>
      <c r="H231" s="191">
        <v>6</v>
      </c>
      <c r="I231" s="192"/>
      <c r="J231" s="193">
        <f>ROUND(I231*H231,2)</f>
        <v>0</v>
      </c>
      <c r="K231" s="189" t="s">
        <v>155</v>
      </c>
      <c r="L231" s="40"/>
      <c r="M231" s="194" t="s">
        <v>1</v>
      </c>
      <c r="N231" s="195" t="s">
        <v>46</v>
      </c>
      <c r="O231" s="72"/>
      <c r="P231" s="196">
        <f>O231*H231</f>
        <v>0</v>
      </c>
      <c r="Q231" s="196">
        <v>0.35743999999999998</v>
      </c>
      <c r="R231" s="196">
        <f>Q231*H231</f>
        <v>2.1446399999999999</v>
      </c>
      <c r="S231" s="196">
        <v>0</v>
      </c>
      <c r="T231" s="19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8" t="s">
        <v>156</v>
      </c>
      <c r="AT231" s="198" t="s">
        <v>151</v>
      </c>
      <c r="AU231" s="198" t="s">
        <v>157</v>
      </c>
      <c r="AY231" s="17" t="s">
        <v>147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7" t="s">
        <v>89</v>
      </c>
      <c r="BK231" s="199">
        <f>ROUND(I231*H231,2)</f>
        <v>0</v>
      </c>
      <c r="BL231" s="17" t="s">
        <v>156</v>
      </c>
      <c r="BM231" s="198" t="s">
        <v>300</v>
      </c>
    </row>
    <row r="232" spans="1:65" s="2" customFormat="1" ht="11.25">
      <c r="A232" s="35"/>
      <c r="B232" s="36"/>
      <c r="C232" s="37"/>
      <c r="D232" s="200" t="s">
        <v>159</v>
      </c>
      <c r="E232" s="37"/>
      <c r="F232" s="201" t="s">
        <v>301</v>
      </c>
      <c r="G232" s="37"/>
      <c r="H232" s="37"/>
      <c r="I232" s="202"/>
      <c r="J232" s="37"/>
      <c r="K232" s="37"/>
      <c r="L232" s="40"/>
      <c r="M232" s="203"/>
      <c r="N232" s="204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7" t="s">
        <v>159</v>
      </c>
      <c r="AU232" s="17" t="s">
        <v>157</v>
      </c>
    </row>
    <row r="233" spans="1:65" s="13" customFormat="1" ht="11.25">
      <c r="B233" s="205"/>
      <c r="C233" s="206"/>
      <c r="D233" s="200" t="s">
        <v>161</v>
      </c>
      <c r="E233" s="207" t="s">
        <v>1</v>
      </c>
      <c r="F233" s="208" t="s">
        <v>302</v>
      </c>
      <c r="G233" s="206"/>
      <c r="H233" s="209">
        <v>6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161</v>
      </c>
      <c r="AU233" s="215" t="s">
        <v>157</v>
      </c>
      <c r="AV233" s="13" t="s">
        <v>91</v>
      </c>
      <c r="AW233" s="13" t="s">
        <v>37</v>
      </c>
      <c r="AX233" s="13" t="s">
        <v>89</v>
      </c>
      <c r="AY233" s="215" t="s">
        <v>147</v>
      </c>
    </row>
    <row r="234" spans="1:65" s="2" customFormat="1" ht="24.2" customHeight="1">
      <c r="A234" s="35"/>
      <c r="B234" s="36"/>
      <c r="C234" s="237" t="s">
        <v>303</v>
      </c>
      <c r="D234" s="237" t="s">
        <v>267</v>
      </c>
      <c r="E234" s="238" t="s">
        <v>304</v>
      </c>
      <c r="F234" s="239" t="s">
        <v>305</v>
      </c>
      <c r="G234" s="240" t="s">
        <v>290</v>
      </c>
      <c r="H234" s="241">
        <v>3</v>
      </c>
      <c r="I234" s="242"/>
      <c r="J234" s="243">
        <f>ROUND(I234*H234,2)</f>
        <v>0</v>
      </c>
      <c r="K234" s="239" t="s">
        <v>1</v>
      </c>
      <c r="L234" s="244"/>
      <c r="M234" s="245" t="s">
        <v>1</v>
      </c>
      <c r="N234" s="246" t="s">
        <v>46</v>
      </c>
      <c r="O234" s="72"/>
      <c r="P234" s="196">
        <f>O234*H234</f>
        <v>0</v>
      </c>
      <c r="Q234" s="196">
        <v>5.6599999999999998E-2</v>
      </c>
      <c r="R234" s="196">
        <f>Q234*H234</f>
        <v>0.16980000000000001</v>
      </c>
      <c r="S234" s="196">
        <v>0</v>
      </c>
      <c r="T234" s="19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8" t="s">
        <v>212</v>
      </c>
      <c r="AT234" s="198" t="s">
        <v>267</v>
      </c>
      <c r="AU234" s="198" t="s">
        <v>157</v>
      </c>
      <c r="AY234" s="17" t="s">
        <v>147</v>
      </c>
      <c r="BE234" s="199">
        <f>IF(N234="základní",J234,0)</f>
        <v>0</v>
      </c>
      <c r="BF234" s="199">
        <f>IF(N234="snížená",J234,0)</f>
        <v>0</v>
      </c>
      <c r="BG234" s="199">
        <f>IF(N234="zákl. přenesená",J234,0)</f>
        <v>0</v>
      </c>
      <c r="BH234" s="199">
        <f>IF(N234="sníž. přenesená",J234,0)</f>
        <v>0</v>
      </c>
      <c r="BI234" s="199">
        <f>IF(N234="nulová",J234,0)</f>
        <v>0</v>
      </c>
      <c r="BJ234" s="17" t="s">
        <v>89</v>
      </c>
      <c r="BK234" s="199">
        <f>ROUND(I234*H234,2)</f>
        <v>0</v>
      </c>
      <c r="BL234" s="17" t="s">
        <v>156</v>
      </c>
      <c r="BM234" s="198" t="s">
        <v>306</v>
      </c>
    </row>
    <row r="235" spans="1:65" s="2" customFormat="1" ht="58.5">
      <c r="A235" s="35"/>
      <c r="B235" s="36"/>
      <c r="C235" s="37"/>
      <c r="D235" s="200" t="s">
        <v>159</v>
      </c>
      <c r="E235" s="37"/>
      <c r="F235" s="201" t="s">
        <v>307</v>
      </c>
      <c r="G235" s="37"/>
      <c r="H235" s="37"/>
      <c r="I235" s="202"/>
      <c r="J235" s="37"/>
      <c r="K235" s="37"/>
      <c r="L235" s="40"/>
      <c r="M235" s="203"/>
      <c r="N235" s="204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7" t="s">
        <v>159</v>
      </c>
      <c r="AU235" s="17" t="s">
        <v>157</v>
      </c>
    </row>
    <row r="236" spans="1:65" s="12" customFormat="1" ht="20.85" customHeight="1">
      <c r="B236" s="171"/>
      <c r="C236" s="172"/>
      <c r="D236" s="173" t="s">
        <v>80</v>
      </c>
      <c r="E236" s="185" t="s">
        <v>308</v>
      </c>
      <c r="F236" s="185" t="s">
        <v>309</v>
      </c>
      <c r="G236" s="172"/>
      <c r="H236" s="172"/>
      <c r="I236" s="175"/>
      <c r="J236" s="186">
        <f>BK236</f>
        <v>0</v>
      </c>
      <c r="K236" s="172"/>
      <c r="L236" s="177"/>
      <c r="M236" s="178"/>
      <c r="N236" s="179"/>
      <c r="O236" s="179"/>
      <c r="P236" s="180">
        <f>SUM(P237:P241)</f>
        <v>0</v>
      </c>
      <c r="Q236" s="179"/>
      <c r="R236" s="180">
        <f>SUM(R237:R241)</f>
        <v>0</v>
      </c>
      <c r="S236" s="179"/>
      <c r="T236" s="181">
        <f>SUM(T237:T241)</f>
        <v>0</v>
      </c>
      <c r="AR236" s="182" t="s">
        <v>89</v>
      </c>
      <c r="AT236" s="183" t="s">
        <v>80</v>
      </c>
      <c r="AU236" s="183" t="s">
        <v>91</v>
      </c>
      <c r="AY236" s="182" t="s">
        <v>147</v>
      </c>
      <c r="BK236" s="184">
        <f>SUM(BK237:BK241)</f>
        <v>0</v>
      </c>
    </row>
    <row r="237" spans="1:65" s="2" customFormat="1" ht="37.9" customHeight="1">
      <c r="A237" s="35"/>
      <c r="B237" s="36"/>
      <c r="C237" s="187" t="s">
        <v>310</v>
      </c>
      <c r="D237" s="187" t="s">
        <v>151</v>
      </c>
      <c r="E237" s="188" t="s">
        <v>311</v>
      </c>
      <c r="F237" s="189" t="s">
        <v>312</v>
      </c>
      <c r="G237" s="190" t="s">
        <v>154</v>
      </c>
      <c r="H237" s="191">
        <v>126</v>
      </c>
      <c r="I237" s="192"/>
      <c r="J237" s="193">
        <f>ROUND(I237*H237,2)</f>
        <v>0</v>
      </c>
      <c r="K237" s="189" t="s">
        <v>155</v>
      </c>
      <c r="L237" s="40"/>
      <c r="M237" s="194" t="s">
        <v>1</v>
      </c>
      <c r="N237" s="195" t="s">
        <v>46</v>
      </c>
      <c r="O237" s="72"/>
      <c r="P237" s="196">
        <f>O237*H237</f>
        <v>0</v>
      </c>
      <c r="Q237" s="196">
        <v>0</v>
      </c>
      <c r="R237" s="196">
        <f>Q237*H237</f>
        <v>0</v>
      </c>
      <c r="S237" s="196">
        <v>0</v>
      </c>
      <c r="T237" s="19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8" t="s">
        <v>156</v>
      </c>
      <c r="AT237" s="198" t="s">
        <v>151</v>
      </c>
      <c r="AU237" s="198" t="s">
        <v>157</v>
      </c>
      <c r="AY237" s="17" t="s">
        <v>147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7" t="s">
        <v>89</v>
      </c>
      <c r="BK237" s="199">
        <f>ROUND(I237*H237,2)</f>
        <v>0</v>
      </c>
      <c r="BL237" s="17" t="s">
        <v>156</v>
      </c>
      <c r="BM237" s="198" t="s">
        <v>313</v>
      </c>
    </row>
    <row r="238" spans="1:65" s="2" customFormat="1" ht="29.25">
      <c r="A238" s="35"/>
      <c r="B238" s="36"/>
      <c r="C238" s="37"/>
      <c r="D238" s="200" t="s">
        <v>159</v>
      </c>
      <c r="E238" s="37"/>
      <c r="F238" s="201" t="s">
        <v>314</v>
      </c>
      <c r="G238" s="37"/>
      <c r="H238" s="37"/>
      <c r="I238" s="202"/>
      <c r="J238" s="37"/>
      <c r="K238" s="37"/>
      <c r="L238" s="40"/>
      <c r="M238" s="203"/>
      <c r="N238" s="204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7" t="s">
        <v>159</v>
      </c>
      <c r="AU238" s="17" t="s">
        <v>157</v>
      </c>
    </row>
    <row r="239" spans="1:65" s="13" customFormat="1" ht="11.25">
      <c r="B239" s="205"/>
      <c r="C239" s="206"/>
      <c r="D239" s="200" t="s">
        <v>161</v>
      </c>
      <c r="E239" s="207" t="s">
        <v>1</v>
      </c>
      <c r="F239" s="208" t="s">
        <v>315</v>
      </c>
      <c r="G239" s="206"/>
      <c r="H239" s="209">
        <v>126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161</v>
      </c>
      <c r="AU239" s="215" t="s">
        <v>157</v>
      </c>
      <c r="AV239" s="13" t="s">
        <v>91</v>
      </c>
      <c r="AW239" s="13" t="s">
        <v>37</v>
      </c>
      <c r="AX239" s="13" t="s">
        <v>89</v>
      </c>
      <c r="AY239" s="215" t="s">
        <v>147</v>
      </c>
    </row>
    <row r="240" spans="1:65" s="2" customFormat="1" ht="37.9" customHeight="1">
      <c r="A240" s="35"/>
      <c r="B240" s="36"/>
      <c r="C240" s="187" t="s">
        <v>316</v>
      </c>
      <c r="D240" s="187" t="s">
        <v>151</v>
      </c>
      <c r="E240" s="188" t="s">
        <v>317</v>
      </c>
      <c r="F240" s="189" t="s">
        <v>318</v>
      </c>
      <c r="G240" s="190" t="s">
        <v>154</v>
      </c>
      <c r="H240" s="191">
        <v>126</v>
      </c>
      <c r="I240" s="192"/>
      <c r="J240" s="193">
        <f>ROUND(I240*H240,2)</f>
        <v>0</v>
      </c>
      <c r="K240" s="189" t="s">
        <v>155</v>
      </c>
      <c r="L240" s="40"/>
      <c r="M240" s="194" t="s">
        <v>1</v>
      </c>
      <c r="N240" s="195" t="s">
        <v>46</v>
      </c>
      <c r="O240" s="72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8" t="s">
        <v>156</v>
      </c>
      <c r="AT240" s="198" t="s">
        <v>151</v>
      </c>
      <c r="AU240" s="198" t="s">
        <v>157</v>
      </c>
      <c r="AY240" s="17" t="s">
        <v>147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7" t="s">
        <v>89</v>
      </c>
      <c r="BK240" s="199">
        <f>ROUND(I240*H240,2)</f>
        <v>0</v>
      </c>
      <c r="BL240" s="17" t="s">
        <v>156</v>
      </c>
      <c r="BM240" s="198" t="s">
        <v>319</v>
      </c>
    </row>
    <row r="241" spans="1:65" s="2" customFormat="1" ht="29.25">
      <c r="A241" s="35"/>
      <c r="B241" s="36"/>
      <c r="C241" s="37"/>
      <c r="D241" s="200" t="s">
        <v>159</v>
      </c>
      <c r="E241" s="37"/>
      <c r="F241" s="201" t="s">
        <v>320</v>
      </c>
      <c r="G241" s="37"/>
      <c r="H241" s="37"/>
      <c r="I241" s="202"/>
      <c r="J241" s="37"/>
      <c r="K241" s="37"/>
      <c r="L241" s="40"/>
      <c r="M241" s="203"/>
      <c r="N241" s="204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7" t="s">
        <v>159</v>
      </c>
      <c r="AU241" s="17" t="s">
        <v>157</v>
      </c>
    </row>
    <row r="242" spans="1:65" s="12" customFormat="1" ht="20.85" customHeight="1">
      <c r="B242" s="171"/>
      <c r="C242" s="172"/>
      <c r="D242" s="173" t="s">
        <v>80</v>
      </c>
      <c r="E242" s="185" t="s">
        <v>321</v>
      </c>
      <c r="F242" s="185" t="s">
        <v>322</v>
      </c>
      <c r="G242" s="172"/>
      <c r="H242" s="172"/>
      <c r="I242" s="175"/>
      <c r="J242" s="186">
        <f>BK242</f>
        <v>0</v>
      </c>
      <c r="K242" s="172"/>
      <c r="L242" s="177"/>
      <c r="M242" s="178"/>
      <c r="N242" s="179"/>
      <c r="O242" s="179"/>
      <c r="P242" s="180">
        <f>SUM(P243:P250)</f>
        <v>0</v>
      </c>
      <c r="Q242" s="179"/>
      <c r="R242" s="180">
        <f>SUM(R243:R250)</f>
        <v>0.10184</v>
      </c>
      <c r="S242" s="179"/>
      <c r="T242" s="181">
        <f>SUM(T243:T250)</f>
        <v>0</v>
      </c>
      <c r="AR242" s="182" t="s">
        <v>89</v>
      </c>
      <c r="AT242" s="183" t="s">
        <v>80</v>
      </c>
      <c r="AU242" s="183" t="s">
        <v>91</v>
      </c>
      <c r="AY242" s="182" t="s">
        <v>147</v>
      </c>
      <c r="BK242" s="184">
        <f>SUM(BK243:BK250)</f>
        <v>0</v>
      </c>
    </row>
    <row r="243" spans="1:65" s="2" customFormat="1" ht="24.2" customHeight="1">
      <c r="A243" s="35"/>
      <c r="B243" s="36"/>
      <c r="C243" s="187" t="s">
        <v>323</v>
      </c>
      <c r="D243" s="187" t="s">
        <v>151</v>
      </c>
      <c r="E243" s="188" t="s">
        <v>324</v>
      </c>
      <c r="F243" s="189" t="s">
        <v>325</v>
      </c>
      <c r="G243" s="190" t="s">
        <v>290</v>
      </c>
      <c r="H243" s="191">
        <v>2</v>
      </c>
      <c r="I243" s="192"/>
      <c r="J243" s="193">
        <f>ROUND(I243*H243,2)</f>
        <v>0</v>
      </c>
      <c r="K243" s="189" t="s">
        <v>155</v>
      </c>
      <c r="L243" s="40"/>
      <c r="M243" s="194" t="s">
        <v>1</v>
      </c>
      <c r="N243" s="195" t="s">
        <v>46</v>
      </c>
      <c r="O243" s="72"/>
      <c r="P243" s="196">
        <f>O243*H243</f>
        <v>0</v>
      </c>
      <c r="Q243" s="196">
        <v>2.3400000000000001E-2</v>
      </c>
      <c r="R243" s="196">
        <f>Q243*H243</f>
        <v>4.6800000000000001E-2</v>
      </c>
      <c r="S243" s="196">
        <v>0</v>
      </c>
      <c r="T243" s="19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8" t="s">
        <v>156</v>
      </c>
      <c r="AT243" s="198" t="s">
        <v>151</v>
      </c>
      <c r="AU243" s="198" t="s">
        <v>157</v>
      </c>
      <c r="AY243" s="17" t="s">
        <v>147</v>
      </c>
      <c r="BE243" s="199">
        <f>IF(N243="základní",J243,0)</f>
        <v>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7" t="s">
        <v>89</v>
      </c>
      <c r="BK243" s="199">
        <f>ROUND(I243*H243,2)</f>
        <v>0</v>
      </c>
      <c r="BL243" s="17" t="s">
        <v>156</v>
      </c>
      <c r="BM243" s="198" t="s">
        <v>326</v>
      </c>
    </row>
    <row r="244" spans="1:65" s="2" customFormat="1" ht="39">
      <c r="A244" s="35"/>
      <c r="B244" s="36"/>
      <c r="C244" s="37"/>
      <c r="D244" s="200" t="s">
        <v>159</v>
      </c>
      <c r="E244" s="37"/>
      <c r="F244" s="201" t="s">
        <v>327</v>
      </c>
      <c r="G244" s="37"/>
      <c r="H244" s="37"/>
      <c r="I244" s="202"/>
      <c r="J244" s="37"/>
      <c r="K244" s="37"/>
      <c r="L244" s="40"/>
      <c r="M244" s="203"/>
      <c r="N244" s="204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7" t="s">
        <v>159</v>
      </c>
      <c r="AU244" s="17" t="s">
        <v>157</v>
      </c>
    </row>
    <row r="245" spans="1:65" s="2" customFormat="1" ht="24.2" customHeight="1">
      <c r="A245" s="35"/>
      <c r="B245" s="36"/>
      <c r="C245" s="237" t="s">
        <v>328</v>
      </c>
      <c r="D245" s="237" t="s">
        <v>267</v>
      </c>
      <c r="E245" s="238" t="s">
        <v>329</v>
      </c>
      <c r="F245" s="239" t="s">
        <v>330</v>
      </c>
      <c r="G245" s="240" t="s">
        <v>290</v>
      </c>
      <c r="H245" s="241">
        <v>2</v>
      </c>
      <c r="I245" s="242"/>
      <c r="J245" s="243">
        <f>ROUND(I245*H245,2)</f>
        <v>0</v>
      </c>
      <c r="K245" s="239" t="s">
        <v>1</v>
      </c>
      <c r="L245" s="244"/>
      <c r="M245" s="245" t="s">
        <v>1</v>
      </c>
      <c r="N245" s="246" t="s">
        <v>46</v>
      </c>
      <c r="O245" s="72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8" t="s">
        <v>212</v>
      </c>
      <c r="AT245" s="198" t="s">
        <v>267</v>
      </c>
      <c r="AU245" s="198" t="s">
        <v>157</v>
      </c>
      <c r="AY245" s="17" t="s">
        <v>147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7" t="s">
        <v>89</v>
      </c>
      <c r="BK245" s="199">
        <f>ROUND(I245*H245,2)</f>
        <v>0</v>
      </c>
      <c r="BL245" s="17" t="s">
        <v>156</v>
      </c>
      <c r="BM245" s="198" t="s">
        <v>331</v>
      </c>
    </row>
    <row r="246" spans="1:65" s="2" customFormat="1" ht="11.25">
      <c r="A246" s="35"/>
      <c r="B246" s="36"/>
      <c r="C246" s="37"/>
      <c r="D246" s="200" t="s">
        <v>159</v>
      </c>
      <c r="E246" s="37"/>
      <c r="F246" s="201" t="s">
        <v>330</v>
      </c>
      <c r="G246" s="37"/>
      <c r="H246" s="37"/>
      <c r="I246" s="202"/>
      <c r="J246" s="37"/>
      <c r="K246" s="37"/>
      <c r="L246" s="40"/>
      <c r="M246" s="203"/>
      <c r="N246" s="204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7" t="s">
        <v>159</v>
      </c>
      <c r="AU246" s="17" t="s">
        <v>157</v>
      </c>
    </row>
    <row r="247" spans="1:65" s="2" customFormat="1" ht="21.75" customHeight="1">
      <c r="A247" s="35"/>
      <c r="B247" s="36"/>
      <c r="C247" s="187" t="s">
        <v>225</v>
      </c>
      <c r="D247" s="187" t="s">
        <v>151</v>
      </c>
      <c r="E247" s="188" t="s">
        <v>332</v>
      </c>
      <c r="F247" s="189" t="s">
        <v>333</v>
      </c>
      <c r="G247" s="190" t="s">
        <v>290</v>
      </c>
      <c r="H247" s="191">
        <v>8</v>
      </c>
      <c r="I247" s="192"/>
      <c r="J247" s="193">
        <f>ROUND(I247*H247,2)</f>
        <v>0</v>
      </c>
      <c r="K247" s="189" t="s">
        <v>155</v>
      </c>
      <c r="L247" s="40"/>
      <c r="M247" s="194" t="s">
        <v>1</v>
      </c>
      <c r="N247" s="195" t="s">
        <v>46</v>
      </c>
      <c r="O247" s="72"/>
      <c r="P247" s="196">
        <f>O247*H247</f>
        <v>0</v>
      </c>
      <c r="Q247" s="196">
        <v>6.8000000000000005E-4</v>
      </c>
      <c r="R247" s="196">
        <f>Q247*H247</f>
        <v>5.4400000000000004E-3</v>
      </c>
      <c r="S247" s="196">
        <v>0</v>
      </c>
      <c r="T247" s="19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8" t="s">
        <v>156</v>
      </c>
      <c r="AT247" s="198" t="s">
        <v>151</v>
      </c>
      <c r="AU247" s="198" t="s">
        <v>157</v>
      </c>
      <c r="AY247" s="17" t="s">
        <v>147</v>
      </c>
      <c r="BE247" s="199">
        <f>IF(N247="základní",J247,0)</f>
        <v>0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7" t="s">
        <v>89</v>
      </c>
      <c r="BK247" s="199">
        <f>ROUND(I247*H247,2)</f>
        <v>0</v>
      </c>
      <c r="BL247" s="17" t="s">
        <v>156</v>
      </c>
      <c r="BM247" s="198" t="s">
        <v>334</v>
      </c>
    </row>
    <row r="248" spans="1:65" s="2" customFormat="1" ht="29.25">
      <c r="A248" s="35"/>
      <c r="B248" s="36"/>
      <c r="C248" s="37"/>
      <c r="D248" s="200" t="s">
        <v>159</v>
      </c>
      <c r="E248" s="37"/>
      <c r="F248" s="201" t="s">
        <v>335</v>
      </c>
      <c r="G248" s="37"/>
      <c r="H248" s="37"/>
      <c r="I248" s="202"/>
      <c r="J248" s="37"/>
      <c r="K248" s="37"/>
      <c r="L248" s="40"/>
      <c r="M248" s="203"/>
      <c r="N248" s="204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7" t="s">
        <v>159</v>
      </c>
      <c r="AU248" s="17" t="s">
        <v>157</v>
      </c>
    </row>
    <row r="249" spans="1:65" s="2" customFormat="1" ht="21.75" customHeight="1">
      <c r="A249" s="35"/>
      <c r="B249" s="36"/>
      <c r="C249" s="237" t="s">
        <v>336</v>
      </c>
      <c r="D249" s="237" t="s">
        <v>267</v>
      </c>
      <c r="E249" s="238" t="s">
        <v>337</v>
      </c>
      <c r="F249" s="239" t="s">
        <v>338</v>
      </c>
      <c r="G249" s="240" t="s">
        <v>290</v>
      </c>
      <c r="H249" s="241">
        <v>8</v>
      </c>
      <c r="I249" s="242"/>
      <c r="J249" s="243">
        <f>ROUND(I249*H249,2)</f>
        <v>0</v>
      </c>
      <c r="K249" s="239" t="s">
        <v>1</v>
      </c>
      <c r="L249" s="244"/>
      <c r="M249" s="245" t="s">
        <v>1</v>
      </c>
      <c r="N249" s="246" t="s">
        <v>46</v>
      </c>
      <c r="O249" s="72"/>
      <c r="P249" s="196">
        <f>O249*H249</f>
        <v>0</v>
      </c>
      <c r="Q249" s="196">
        <v>6.1999999999999998E-3</v>
      </c>
      <c r="R249" s="196">
        <f>Q249*H249</f>
        <v>4.9599999999999998E-2</v>
      </c>
      <c r="S249" s="196">
        <v>0</v>
      </c>
      <c r="T249" s="19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8" t="s">
        <v>212</v>
      </c>
      <c r="AT249" s="198" t="s">
        <v>267</v>
      </c>
      <c r="AU249" s="198" t="s">
        <v>157</v>
      </c>
      <c r="AY249" s="17" t="s">
        <v>147</v>
      </c>
      <c r="BE249" s="199">
        <f>IF(N249="základní",J249,0)</f>
        <v>0</v>
      </c>
      <c r="BF249" s="199">
        <f>IF(N249="snížená",J249,0)</f>
        <v>0</v>
      </c>
      <c r="BG249" s="199">
        <f>IF(N249="zákl. přenesená",J249,0)</f>
        <v>0</v>
      </c>
      <c r="BH249" s="199">
        <f>IF(N249="sníž. přenesená",J249,0)</f>
        <v>0</v>
      </c>
      <c r="BI249" s="199">
        <f>IF(N249="nulová",J249,0)</f>
        <v>0</v>
      </c>
      <c r="BJ249" s="17" t="s">
        <v>89</v>
      </c>
      <c r="BK249" s="199">
        <f>ROUND(I249*H249,2)</f>
        <v>0</v>
      </c>
      <c r="BL249" s="17" t="s">
        <v>156</v>
      </c>
      <c r="BM249" s="198" t="s">
        <v>339</v>
      </c>
    </row>
    <row r="250" spans="1:65" s="2" customFormat="1" ht="11.25">
      <c r="A250" s="35"/>
      <c r="B250" s="36"/>
      <c r="C250" s="37"/>
      <c r="D250" s="200" t="s">
        <v>159</v>
      </c>
      <c r="E250" s="37"/>
      <c r="F250" s="201" t="s">
        <v>338</v>
      </c>
      <c r="G250" s="37"/>
      <c r="H250" s="37"/>
      <c r="I250" s="202"/>
      <c r="J250" s="37"/>
      <c r="K250" s="37"/>
      <c r="L250" s="40"/>
      <c r="M250" s="203"/>
      <c r="N250" s="204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7" t="s">
        <v>159</v>
      </c>
      <c r="AU250" s="17" t="s">
        <v>157</v>
      </c>
    </row>
    <row r="251" spans="1:65" s="12" customFormat="1" ht="20.85" customHeight="1">
      <c r="B251" s="171"/>
      <c r="C251" s="172"/>
      <c r="D251" s="173" t="s">
        <v>80</v>
      </c>
      <c r="E251" s="185" t="s">
        <v>340</v>
      </c>
      <c r="F251" s="185" t="s">
        <v>341</v>
      </c>
      <c r="G251" s="172"/>
      <c r="H251" s="172"/>
      <c r="I251" s="175"/>
      <c r="J251" s="186">
        <f>BK251</f>
        <v>0</v>
      </c>
      <c r="K251" s="172"/>
      <c r="L251" s="177"/>
      <c r="M251" s="178"/>
      <c r="N251" s="179"/>
      <c r="O251" s="179"/>
      <c r="P251" s="180">
        <f>SUM(P252:P257)</f>
        <v>0</v>
      </c>
      <c r="Q251" s="179"/>
      <c r="R251" s="180">
        <f>SUM(R252:R257)</f>
        <v>0</v>
      </c>
      <c r="S251" s="179"/>
      <c r="T251" s="181">
        <f>SUM(T252:T257)</f>
        <v>1.59216</v>
      </c>
      <c r="AR251" s="182" t="s">
        <v>89</v>
      </c>
      <c r="AT251" s="183" t="s">
        <v>80</v>
      </c>
      <c r="AU251" s="183" t="s">
        <v>91</v>
      </c>
      <c r="AY251" s="182" t="s">
        <v>147</v>
      </c>
      <c r="BK251" s="184">
        <f>SUM(BK252:BK257)</f>
        <v>0</v>
      </c>
    </row>
    <row r="252" spans="1:65" s="2" customFormat="1" ht="16.5" customHeight="1">
      <c r="A252" s="35"/>
      <c r="B252" s="36"/>
      <c r="C252" s="187" t="s">
        <v>342</v>
      </c>
      <c r="D252" s="187" t="s">
        <v>151</v>
      </c>
      <c r="E252" s="188" t="s">
        <v>343</v>
      </c>
      <c r="F252" s="189" t="s">
        <v>344</v>
      </c>
      <c r="G252" s="190" t="s">
        <v>290</v>
      </c>
      <c r="H252" s="191">
        <v>3</v>
      </c>
      <c r="I252" s="192"/>
      <c r="J252" s="193">
        <f>ROUND(I252*H252,2)</f>
        <v>0</v>
      </c>
      <c r="K252" s="189" t="s">
        <v>155</v>
      </c>
      <c r="L252" s="40"/>
      <c r="M252" s="194" t="s">
        <v>1</v>
      </c>
      <c r="N252" s="195" t="s">
        <v>46</v>
      </c>
      <c r="O252" s="72"/>
      <c r="P252" s="196">
        <f>O252*H252</f>
        <v>0</v>
      </c>
      <c r="Q252" s="196">
        <v>0</v>
      </c>
      <c r="R252" s="196">
        <f>Q252*H252</f>
        <v>0</v>
      </c>
      <c r="S252" s="196">
        <v>0.48199999999999998</v>
      </c>
      <c r="T252" s="197">
        <f>S252*H252</f>
        <v>1.446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8" t="s">
        <v>156</v>
      </c>
      <c r="AT252" s="198" t="s">
        <v>151</v>
      </c>
      <c r="AU252" s="198" t="s">
        <v>157</v>
      </c>
      <c r="AY252" s="17" t="s">
        <v>147</v>
      </c>
      <c r="BE252" s="199">
        <f>IF(N252="základní",J252,0)</f>
        <v>0</v>
      </c>
      <c r="BF252" s="199">
        <f>IF(N252="snížená",J252,0)</f>
        <v>0</v>
      </c>
      <c r="BG252" s="199">
        <f>IF(N252="zákl. přenesená",J252,0)</f>
        <v>0</v>
      </c>
      <c r="BH252" s="199">
        <f>IF(N252="sníž. přenesená",J252,0)</f>
        <v>0</v>
      </c>
      <c r="BI252" s="199">
        <f>IF(N252="nulová",J252,0)</f>
        <v>0</v>
      </c>
      <c r="BJ252" s="17" t="s">
        <v>89</v>
      </c>
      <c r="BK252" s="199">
        <f>ROUND(I252*H252,2)</f>
        <v>0</v>
      </c>
      <c r="BL252" s="17" t="s">
        <v>156</v>
      </c>
      <c r="BM252" s="198" t="s">
        <v>345</v>
      </c>
    </row>
    <row r="253" spans="1:65" s="2" customFormat="1" ht="11.25">
      <c r="A253" s="35"/>
      <c r="B253" s="36"/>
      <c r="C253" s="37"/>
      <c r="D253" s="200" t="s">
        <v>159</v>
      </c>
      <c r="E253" s="37"/>
      <c r="F253" s="201" t="s">
        <v>346</v>
      </c>
      <c r="G253" s="37"/>
      <c r="H253" s="37"/>
      <c r="I253" s="202"/>
      <c r="J253" s="37"/>
      <c r="K253" s="37"/>
      <c r="L253" s="40"/>
      <c r="M253" s="203"/>
      <c r="N253" s="204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7" t="s">
        <v>159</v>
      </c>
      <c r="AU253" s="17" t="s">
        <v>157</v>
      </c>
    </row>
    <row r="254" spans="1:65" s="13" customFormat="1" ht="11.25">
      <c r="B254" s="205"/>
      <c r="C254" s="206"/>
      <c r="D254" s="200" t="s">
        <v>161</v>
      </c>
      <c r="E254" s="207" t="s">
        <v>1</v>
      </c>
      <c r="F254" s="208" t="s">
        <v>347</v>
      </c>
      <c r="G254" s="206"/>
      <c r="H254" s="209">
        <v>3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161</v>
      </c>
      <c r="AU254" s="215" t="s">
        <v>157</v>
      </c>
      <c r="AV254" s="13" t="s">
        <v>91</v>
      </c>
      <c r="AW254" s="13" t="s">
        <v>37</v>
      </c>
      <c r="AX254" s="13" t="s">
        <v>89</v>
      </c>
      <c r="AY254" s="215" t="s">
        <v>147</v>
      </c>
    </row>
    <row r="255" spans="1:65" s="2" customFormat="1" ht="24.2" customHeight="1">
      <c r="A255" s="35"/>
      <c r="B255" s="36"/>
      <c r="C255" s="187" t="s">
        <v>348</v>
      </c>
      <c r="D255" s="187" t="s">
        <v>151</v>
      </c>
      <c r="E255" s="188" t="s">
        <v>349</v>
      </c>
      <c r="F255" s="189" t="s">
        <v>350</v>
      </c>
      <c r="G255" s="190" t="s">
        <v>175</v>
      </c>
      <c r="H255" s="191">
        <v>42</v>
      </c>
      <c r="I255" s="192"/>
      <c r="J255" s="193">
        <f>ROUND(I255*H255,2)</f>
        <v>0</v>
      </c>
      <c r="K255" s="189" t="s">
        <v>155</v>
      </c>
      <c r="L255" s="40"/>
      <c r="M255" s="194" t="s">
        <v>1</v>
      </c>
      <c r="N255" s="195" t="s">
        <v>46</v>
      </c>
      <c r="O255" s="72"/>
      <c r="P255" s="196">
        <f>O255*H255</f>
        <v>0</v>
      </c>
      <c r="Q255" s="196">
        <v>0</v>
      </c>
      <c r="R255" s="196">
        <f>Q255*H255</f>
        <v>0</v>
      </c>
      <c r="S255" s="196">
        <v>3.48E-3</v>
      </c>
      <c r="T255" s="197">
        <f>S255*H255</f>
        <v>0.14616000000000001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156</v>
      </c>
      <c r="AT255" s="198" t="s">
        <v>151</v>
      </c>
      <c r="AU255" s="198" t="s">
        <v>157</v>
      </c>
      <c r="AY255" s="17" t="s">
        <v>147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7" t="s">
        <v>89</v>
      </c>
      <c r="BK255" s="199">
        <f>ROUND(I255*H255,2)</f>
        <v>0</v>
      </c>
      <c r="BL255" s="17" t="s">
        <v>156</v>
      </c>
      <c r="BM255" s="198" t="s">
        <v>351</v>
      </c>
    </row>
    <row r="256" spans="1:65" s="2" customFormat="1" ht="19.5">
      <c r="A256" s="35"/>
      <c r="B256" s="36"/>
      <c r="C256" s="37"/>
      <c r="D256" s="200" t="s">
        <v>159</v>
      </c>
      <c r="E256" s="37"/>
      <c r="F256" s="201" t="s">
        <v>352</v>
      </c>
      <c r="G256" s="37"/>
      <c r="H256" s="37"/>
      <c r="I256" s="202"/>
      <c r="J256" s="37"/>
      <c r="K256" s="37"/>
      <c r="L256" s="40"/>
      <c r="M256" s="203"/>
      <c r="N256" s="204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7" t="s">
        <v>159</v>
      </c>
      <c r="AU256" s="17" t="s">
        <v>157</v>
      </c>
    </row>
    <row r="257" spans="1:65" s="13" customFormat="1" ht="11.25">
      <c r="B257" s="205"/>
      <c r="C257" s="206"/>
      <c r="D257" s="200" t="s">
        <v>161</v>
      </c>
      <c r="E257" s="207" t="s">
        <v>1</v>
      </c>
      <c r="F257" s="208" t="s">
        <v>353</v>
      </c>
      <c r="G257" s="206"/>
      <c r="H257" s="209">
        <v>42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161</v>
      </c>
      <c r="AU257" s="215" t="s">
        <v>157</v>
      </c>
      <c r="AV257" s="13" t="s">
        <v>91</v>
      </c>
      <c r="AW257" s="13" t="s">
        <v>37</v>
      </c>
      <c r="AX257" s="13" t="s">
        <v>89</v>
      </c>
      <c r="AY257" s="215" t="s">
        <v>147</v>
      </c>
    </row>
    <row r="258" spans="1:65" s="12" customFormat="1" ht="20.85" customHeight="1">
      <c r="B258" s="171"/>
      <c r="C258" s="172"/>
      <c r="D258" s="173" t="s">
        <v>80</v>
      </c>
      <c r="E258" s="185" t="s">
        <v>354</v>
      </c>
      <c r="F258" s="185" t="s">
        <v>355</v>
      </c>
      <c r="G258" s="172"/>
      <c r="H258" s="172"/>
      <c r="I258" s="175"/>
      <c r="J258" s="186">
        <f>BK258</f>
        <v>0</v>
      </c>
      <c r="K258" s="172"/>
      <c r="L258" s="177"/>
      <c r="M258" s="178"/>
      <c r="N258" s="179"/>
      <c r="O258" s="179"/>
      <c r="P258" s="180">
        <f>SUM(P259:P269)</f>
        <v>0</v>
      </c>
      <c r="Q258" s="179"/>
      <c r="R258" s="180">
        <f>SUM(R259:R269)</f>
        <v>0</v>
      </c>
      <c r="S258" s="179"/>
      <c r="T258" s="181">
        <f>SUM(T259:T269)</f>
        <v>0</v>
      </c>
      <c r="AR258" s="182" t="s">
        <v>89</v>
      </c>
      <c r="AT258" s="183" t="s">
        <v>80</v>
      </c>
      <c r="AU258" s="183" t="s">
        <v>91</v>
      </c>
      <c r="AY258" s="182" t="s">
        <v>147</v>
      </c>
      <c r="BK258" s="184">
        <f>SUM(BK259:BK269)</f>
        <v>0</v>
      </c>
    </row>
    <row r="259" spans="1:65" s="2" customFormat="1" ht="21.75" customHeight="1">
      <c r="A259" s="35"/>
      <c r="B259" s="36"/>
      <c r="C259" s="187" t="s">
        <v>356</v>
      </c>
      <c r="D259" s="187" t="s">
        <v>151</v>
      </c>
      <c r="E259" s="188" t="s">
        <v>357</v>
      </c>
      <c r="F259" s="189" t="s">
        <v>358</v>
      </c>
      <c r="G259" s="190" t="s">
        <v>220</v>
      </c>
      <c r="H259" s="191">
        <v>30.925999999999998</v>
      </c>
      <c r="I259" s="192"/>
      <c r="J259" s="193">
        <f>ROUND(I259*H259,2)</f>
        <v>0</v>
      </c>
      <c r="K259" s="189" t="s">
        <v>155</v>
      </c>
      <c r="L259" s="40"/>
      <c r="M259" s="194" t="s">
        <v>1</v>
      </c>
      <c r="N259" s="195" t="s">
        <v>46</v>
      </c>
      <c r="O259" s="72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8" t="s">
        <v>156</v>
      </c>
      <c r="AT259" s="198" t="s">
        <v>151</v>
      </c>
      <c r="AU259" s="198" t="s">
        <v>157</v>
      </c>
      <c r="AY259" s="17" t="s">
        <v>147</v>
      </c>
      <c r="BE259" s="199">
        <f>IF(N259="základní",J259,0)</f>
        <v>0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7" t="s">
        <v>89</v>
      </c>
      <c r="BK259" s="199">
        <f>ROUND(I259*H259,2)</f>
        <v>0</v>
      </c>
      <c r="BL259" s="17" t="s">
        <v>156</v>
      </c>
      <c r="BM259" s="198" t="s">
        <v>359</v>
      </c>
    </row>
    <row r="260" spans="1:65" s="2" customFormat="1" ht="19.5">
      <c r="A260" s="35"/>
      <c r="B260" s="36"/>
      <c r="C260" s="37"/>
      <c r="D260" s="200" t="s">
        <v>159</v>
      </c>
      <c r="E260" s="37"/>
      <c r="F260" s="201" t="s">
        <v>360</v>
      </c>
      <c r="G260" s="37"/>
      <c r="H260" s="37"/>
      <c r="I260" s="202"/>
      <c r="J260" s="37"/>
      <c r="K260" s="37"/>
      <c r="L260" s="40"/>
      <c r="M260" s="203"/>
      <c r="N260" s="204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7" t="s">
        <v>159</v>
      </c>
      <c r="AU260" s="17" t="s">
        <v>157</v>
      </c>
    </row>
    <row r="261" spans="1:65" s="2" customFormat="1" ht="24.2" customHeight="1">
      <c r="A261" s="35"/>
      <c r="B261" s="36"/>
      <c r="C261" s="187" t="s">
        <v>361</v>
      </c>
      <c r="D261" s="187" t="s">
        <v>151</v>
      </c>
      <c r="E261" s="188" t="s">
        <v>362</v>
      </c>
      <c r="F261" s="189" t="s">
        <v>363</v>
      </c>
      <c r="G261" s="190" t="s">
        <v>220</v>
      </c>
      <c r="H261" s="191">
        <v>587.59400000000005</v>
      </c>
      <c r="I261" s="192"/>
      <c r="J261" s="193">
        <f>ROUND(I261*H261,2)</f>
        <v>0</v>
      </c>
      <c r="K261" s="189" t="s">
        <v>155</v>
      </c>
      <c r="L261" s="40"/>
      <c r="M261" s="194" t="s">
        <v>1</v>
      </c>
      <c r="N261" s="195" t="s">
        <v>46</v>
      </c>
      <c r="O261" s="72"/>
      <c r="P261" s="196">
        <f>O261*H261</f>
        <v>0</v>
      </c>
      <c r="Q261" s="196">
        <v>0</v>
      </c>
      <c r="R261" s="196">
        <f>Q261*H261</f>
        <v>0</v>
      </c>
      <c r="S261" s="196">
        <v>0</v>
      </c>
      <c r="T261" s="19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98" t="s">
        <v>156</v>
      </c>
      <c r="AT261" s="198" t="s">
        <v>151</v>
      </c>
      <c r="AU261" s="198" t="s">
        <v>157</v>
      </c>
      <c r="AY261" s="17" t="s">
        <v>147</v>
      </c>
      <c r="BE261" s="199">
        <f>IF(N261="základní",J261,0)</f>
        <v>0</v>
      </c>
      <c r="BF261" s="199">
        <f>IF(N261="snížená",J261,0)</f>
        <v>0</v>
      </c>
      <c r="BG261" s="199">
        <f>IF(N261="zákl. přenesená",J261,0)</f>
        <v>0</v>
      </c>
      <c r="BH261" s="199">
        <f>IF(N261="sníž. přenesená",J261,0)</f>
        <v>0</v>
      </c>
      <c r="BI261" s="199">
        <f>IF(N261="nulová",J261,0)</f>
        <v>0</v>
      </c>
      <c r="BJ261" s="17" t="s">
        <v>89</v>
      </c>
      <c r="BK261" s="199">
        <f>ROUND(I261*H261,2)</f>
        <v>0</v>
      </c>
      <c r="BL261" s="17" t="s">
        <v>156</v>
      </c>
      <c r="BM261" s="198" t="s">
        <v>364</v>
      </c>
    </row>
    <row r="262" spans="1:65" s="2" customFormat="1" ht="29.25">
      <c r="A262" s="35"/>
      <c r="B262" s="36"/>
      <c r="C262" s="37"/>
      <c r="D262" s="200" t="s">
        <v>159</v>
      </c>
      <c r="E262" s="37"/>
      <c r="F262" s="201" t="s">
        <v>365</v>
      </c>
      <c r="G262" s="37"/>
      <c r="H262" s="37"/>
      <c r="I262" s="202"/>
      <c r="J262" s="37"/>
      <c r="K262" s="37"/>
      <c r="L262" s="40"/>
      <c r="M262" s="203"/>
      <c r="N262" s="204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7" t="s">
        <v>159</v>
      </c>
      <c r="AU262" s="17" t="s">
        <v>157</v>
      </c>
    </row>
    <row r="263" spans="1:65" s="13" customFormat="1" ht="11.25">
      <c r="B263" s="205"/>
      <c r="C263" s="206"/>
      <c r="D263" s="200" t="s">
        <v>161</v>
      </c>
      <c r="E263" s="207" t="s">
        <v>1</v>
      </c>
      <c r="F263" s="208" t="s">
        <v>366</v>
      </c>
      <c r="G263" s="206"/>
      <c r="H263" s="209">
        <v>587.59400000000005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161</v>
      </c>
      <c r="AU263" s="215" t="s">
        <v>157</v>
      </c>
      <c r="AV263" s="13" t="s">
        <v>91</v>
      </c>
      <c r="AW263" s="13" t="s">
        <v>37</v>
      </c>
      <c r="AX263" s="13" t="s">
        <v>89</v>
      </c>
      <c r="AY263" s="215" t="s">
        <v>147</v>
      </c>
    </row>
    <row r="264" spans="1:65" s="2" customFormat="1" ht="37.9" customHeight="1">
      <c r="A264" s="35"/>
      <c r="B264" s="36"/>
      <c r="C264" s="187" t="s">
        <v>367</v>
      </c>
      <c r="D264" s="187" t="s">
        <v>151</v>
      </c>
      <c r="E264" s="188" t="s">
        <v>368</v>
      </c>
      <c r="F264" s="189" t="s">
        <v>369</v>
      </c>
      <c r="G264" s="190" t="s">
        <v>220</v>
      </c>
      <c r="H264" s="191">
        <v>19.045999999999999</v>
      </c>
      <c r="I264" s="192"/>
      <c r="J264" s="193">
        <f>ROUND(I264*H264,2)</f>
        <v>0</v>
      </c>
      <c r="K264" s="189" t="s">
        <v>155</v>
      </c>
      <c r="L264" s="40"/>
      <c r="M264" s="194" t="s">
        <v>1</v>
      </c>
      <c r="N264" s="195" t="s">
        <v>46</v>
      </c>
      <c r="O264" s="72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8" t="s">
        <v>156</v>
      </c>
      <c r="AT264" s="198" t="s">
        <v>151</v>
      </c>
      <c r="AU264" s="198" t="s">
        <v>157</v>
      </c>
      <c r="AY264" s="17" t="s">
        <v>147</v>
      </c>
      <c r="BE264" s="199">
        <f>IF(N264="základní",J264,0)</f>
        <v>0</v>
      </c>
      <c r="BF264" s="199">
        <f>IF(N264="snížená",J264,0)</f>
        <v>0</v>
      </c>
      <c r="BG264" s="199">
        <f>IF(N264="zákl. přenesená",J264,0)</f>
        <v>0</v>
      </c>
      <c r="BH264" s="199">
        <f>IF(N264="sníž. přenesená",J264,0)</f>
        <v>0</v>
      </c>
      <c r="BI264" s="199">
        <f>IF(N264="nulová",J264,0)</f>
        <v>0</v>
      </c>
      <c r="BJ264" s="17" t="s">
        <v>89</v>
      </c>
      <c r="BK264" s="199">
        <f>ROUND(I264*H264,2)</f>
        <v>0</v>
      </c>
      <c r="BL264" s="17" t="s">
        <v>156</v>
      </c>
      <c r="BM264" s="198" t="s">
        <v>370</v>
      </c>
    </row>
    <row r="265" spans="1:65" s="2" customFormat="1" ht="29.25">
      <c r="A265" s="35"/>
      <c r="B265" s="36"/>
      <c r="C265" s="37"/>
      <c r="D265" s="200" t="s">
        <v>159</v>
      </c>
      <c r="E265" s="37"/>
      <c r="F265" s="201" t="s">
        <v>371</v>
      </c>
      <c r="G265" s="37"/>
      <c r="H265" s="37"/>
      <c r="I265" s="202"/>
      <c r="J265" s="37"/>
      <c r="K265" s="37"/>
      <c r="L265" s="40"/>
      <c r="M265" s="203"/>
      <c r="N265" s="204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7" t="s">
        <v>159</v>
      </c>
      <c r="AU265" s="17" t="s">
        <v>157</v>
      </c>
    </row>
    <row r="266" spans="1:65" s="2" customFormat="1" ht="33" customHeight="1">
      <c r="A266" s="35"/>
      <c r="B266" s="36"/>
      <c r="C266" s="187" t="s">
        <v>372</v>
      </c>
      <c r="D266" s="187" t="s">
        <v>151</v>
      </c>
      <c r="E266" s="188" t="s">
        <v>373</v>
      </c>
      <c r="F266" s="189" t="s">
        <v>374</v>
      </c>
      <c r="G266" s="190" t="s">
        <v>220</v>
      </c>
      <c r="H266" s="191">
        <v>11.88</v>
      </c>
      <c r="I266" s="192"/>
      <c r="J266" s="193">
        <f>ROUND(I266*H266,2)</f>
        <v>0</v>
      </c>
      <c r="K266" s="189" t="s">
        <v>155</v>
      </c>
      <c r="L266" s="40"/>
      <c r="M266" s="194" t="s">
        <v>1</v>
      </c>
      <c r="N266" s="195" t="s">
        <v>46</v>
      </c>
      <c r="O266" s="72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8" t="s">
        <v>156</v>
      </c>
      <c r="AT266" s="198" t="s">
        <v>151</v>
      </c>
      <c r="AU266" s="198" t="s">
        <v>157</v>
      </c>
      <c r="AY266" s="17" t="s">
        <v>147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7" t="s">
        <v>89</v>
      </c>
      <c r="BK266" s="199">
        <f>ROUND(I266*H266,2)</f>
        <v>0</v>
      </c>
      <c r="BL266" s="17" t="s">
        <v>156</v>
      </c>
      <c r="BM266" s="198" t="s">
        <v>375</v>
      </c>
    </row>
    <row r="267" spans="1:65" s="2" customFormat="1" ht="29.25">
      <c r="A267" s="35"/>
      <c r="B267" s="36"/>
      <c r="C267" s="37"/>
      <c r="D267" s="200" t="s">
        <v>159</v>
      </c>
      <c r="E267" s="37"/>
      <c r="F267" s="201" t="s">
        <v>376</v>
      </c>
      <c r="G267" s="37"/>
      <c r="H267" s="37"/>
      <c r="I267" s="202"/>
      <c r="J267" s="37"/>
      <c r="K267" s="37"/>
      <c r="L267" s="40"/>
      <c r="M267" s="203"/>
      <c r="N267" s="204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7" t="s">
        <v>159</v>
      </c>
      <c r="AU267" s="17" t="s">
        <v>157</v>
      </c>
    </row>
    <row r="268" spans="1:65" s="2" customFormat="1" ht="16.5" customHeight="1">
      <c r="A268" s="35"/>
      <c r="B268" s="36"/>
      <c r="C268" s="187" t="s">
        <v>377</v>
      </c>
      <c r="D268" s="187" t="s">
        <v>151</v>
      </c>
      <c r="E268" s="188" t="s">
        <v>378</v>
      </c>
      <c r="F268" s="189" t="s">
        <v>379</v>
      </c>
      <c r="G268" s="190" t="s">
        <v>220</v>
      </c>
      <c r="H268" s="191">
        <v>55.350999999999999</v>
      </c>
      <c r="I268" s="192"/>
      <c r="J268" s="193">
        <f>ROUND(I268*H268,2)</f>
        <v>0</v>
      </c>
      <c r="K268" s="189" t="s">
        <v>155</v>
      </c>
      <c r="L268" s="40"/>
      <c r="M268" s="194" t="s">
        <v>1</v>
      </c>
      <c r="N268" s="195" t="s">
        <v>46</v>
      </c>
      <c r="O268" s="72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8" t="s">
        <v>156</v>
      </c>
      <c r="AT268" s="198" t="s">
        <v>151</v>
      </c>
      <c r="AU268" s="198" t="s">
        <v>157</v>
      </c>
      <c r="AY268" s="17" t="s">
        <v>147</v>
      </c>
      <c r="BE268" s="199">
        <f>IF(N268="základní",J268,0)</f>
        <v>0</v>
      </c>
      <c r="BF268" s="199">
        <f>IF(N268="snížená",J268,0)</f>
        <v>0</v>
      </c>
      <c r="BG268" s="199">
        <f>IF(N268="zákl. přenesená",J268,0)</f>
        <v>0</v>
      </c>
      <c r="BH268" s="199">
        <f>IF(N268="sníž. přenesená",J268,0)</f>
        <v>0</v>
      </c>
      <c r="BI268" s="199">
        <f>IF(N268="nulová",J268,0)</f>
        <v>0</v>
      </c>
      <c r="BJ268" s="17" t="s">
        <v>89</v>
      </c>
      <c r="BK268" s="199">
        <f>ROUND(I268*H268,2)</f>
        <v>0</v>
      </c>
      <c r="BL268" s="17" t="s">
        <v>156</v>
      </c>
      <c r="BM268" s="198" t="s">
        <v>380</v>
      </c>
    </row>
    <row r="269" spans="1:65" s="2" customFormat="1" ht="19.5">
      <c r="A269" s="35"/>
      <c r="B269" s="36"/>
      <c r="C269" s="37"/>
      <c r="D269" s="200" t="s">
        <v>159</v>
      </c>
      <c r="E269" s="37"/>
      <c r="F269" s="201" t="s">
        <v>381</v>
      </c>
      <c r="G269" s="37"/>
      <c r="H269" s="37"/>
      <c r="I269" s="202"/>
      <c r="J269" s="37"/>
      <c r="K269" s="37"/>
      <c r="L269" s="40"/>
      <c r="M269" s="203"/>
      <c r="N269" s="204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7" t="s">
        <v>159</v>
      </c>
      <c r="AU269" s="17" t="s">
        <v>157</v>
      </c>
    </row>
    <row r="270" spans="1:65" s="12" customFormat="1" ht="25.9" customHeight="1">
      <c r="B270" s="171"/>
      <c r="C270" s="172"/>
      <c r="D270" s="173" t="s">
        <v>80</v>
      </c>
      <c r="E270" s="174" t="s">
        <v>382</v>
      </c>
      <c r="F270" s="174" t="s">
        <v>383</v>
      </c>
      <c r="G270" s="172"/>
      <c r="H270" s="172"/>
      <c r="I270" s="175"/>
      <c r="J270" s="176">
        <f>BK270</f>
        <v>0</v>
      </c>
      <c r="K270" s="172"/>
      <c r="L270" s="177"/>
      <c r="M270" s="178"/>
      <c r="N270" s="179"/>
      <c r="O270" s="179"/>
      <c r="P270" s="180">
        <f>P271+P288+P305</f>
        <v>0</v>
      </c>
      <c r="Q270" s="179"/>
      <c r="R270" s="180">
        <f>R271+R288+R305</f>
        <v>9.949413E-2</v>
      </c>
      <c r="S270" s="179"/>
      <c r="T270" s="181">
        <f>T271+T288+T305</f>
        <v>0</v>
      </c>
      <c r="AR270" s="182" t="s">
        <v>89</v>
      </c>
      <c r="AT270" s="183" t="s">
        <v>80</v>
      </c>
      <c r="AU270" s="183" t="s">
        <v>81</v>
      </c>
      <c r="AY270" s="182" t="s">
        <v>147</v>
      </c>
      <c r="BK270" s="184">
        <f>BK271+BK288+BK305</f>
        <v>0</v>
      </c>
    </row>
    <row r="271" spans="1:65" s="12" customFormat="1" ht="22.9" customHeight="1">
      <c r="B271" s="171"/>
      <c r="C271" s="172"/>
      <c r="D271" s="173" t="s">
        <v>80</v>
      </c>
      <c r="E271" s="185" t="s">
        <v>384</v>
      </c>
      <c r="F271" s="185" t="s">
        <v>385</v>
      </c>
      <c r="G271" s="172"/>
      <c r="H271" s="172"/>
      <c r="I271" s="175"/>
      <c r="J271" s="186">
        <f>BK271</f>
        <v>0</v>
      </c>
      <c r="K271" s="172"/>
      <c r="L271" s="177"/>
      <c r="M271" s="178"/>
      <c r="N271" s="179"/>
      <c r="O271" s="179"/>
      <c r="P271" s="180">
        <f>SUM(P272:P287)</f>
        <v>0</v>
      </c>
      <c r="Q271" s="179"/>
      <c r="R271" s="180">
        <f>SUM(R272:R287)</f>
        <v>8.5507799999999995E-2</v>
      </c>
      <c r="S271" s="179"/>
      <c r="T271" s="181">
        <f>SUM(T272:T287)</f>
        <v>0</v>
      </c>
      <c r="AR271" s="182" t="s">
        <v>89</v>
      </c>
      <c r="AT271" s="183" t="s">
        <v>80</v>
      </c>
      <c r="AU271" s="183" t="s">
        <v>89</v>
      </c>
      <c r="AY271" s="182" t="s">
        <v>147</v>
      </c>
      <c r="BK271" s="184">
        <f>SUM(BK272:BK287)</f>
        <v>0</v>
      </c>
    </row>
    <row r="272" spans="1:65" s="2" customFormat="1" ht="21.75" customHeight="1">
      <c r="A272" s="35"/>
      <c r="B272" s="36"/>
      <c r="C272" s="187" t="s">
        <v>386</v>
      </c>
      <c r="D272" s="187" t="s">
        <v>151</v>
      </c>
      <c r="E272" s="188" t="s">
        <v>387</v>
      </c>
      <c r="F272" s="189" t="s">
        <v>388</v>
      </c>
      <c r="G272" s="190" t="s">
        <v>389</v>
      </c>
      <c r="H272" s="191">
        <v>99.54</v>
      </c>
      <c r="I272" s="192"/>
      <c r="J272" s="193">
        <f>ROUND(I272*H272,2)</f>
        <v>0</v>
      </c>
      <c r="K272" s="189" t="s">
        <v>155</v>
      </c>
      <c r="L272" s="40"/>
      <c r="M272" s="194" t="s">
        <v>1</v>
      </c>
      <c r="N272" s="195" t="s">
        <v>46</v>
      </c>
      <c r="O272" s="72"/>
      <c r="P272" s="196">
        <f>O272*H272</f>
        <v>0</v>
      </c>
      <c r="Q272" s="196">
        <v>6.9999999999999994E-5</v>
      </c>
      <c r="R272" s="196">
        <f>Q272*H272</f>
        <v>6.9677999999999997E-3</v>
      </c>
      <c r="S272" s="196">
        <v>0</v>
      </c>
      <c r="T272" s="19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8" t="s">
        <v>156</v>
      </c>
      <c r="AT272" s="198" t="s">
        <v>151</v>
      </c>
      <c r="AU272" s="198" t="s">
        <v>91</v>
      </c>
      <c r="AY272" s="17" t="s">
        <v>147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7" t="s">
        <v>89</v>
      </c>
      <c r="BK272" s="199">
        <f>ROUND(I272*H272,2)</f>
        <v>0</v>
      </c>
      <c r="BL272" s="17" t="s">
        <v>156</v>
      </c>
      <c r="BM272" s="198" t="s">
        <v>390</v>
      </c>
    </row>
    <row r="273" spans="1:65" s="2" customFormat="1" ht="19.5">
      <c r="A273" s="35"/>
      <c r="B273" s="36"/>
      <c r="C273" s="37"/>
      <c r="D273" s="200" t="s">
        <v>159</v>
      </c>
      <c r="E273" s="37"/>
      <c r="F273" s="201" t="s">
        <v>391</v>
      </c>
      <c r="G273" s="37"/>
      <c r="H273" s="37"/>
      <c r="I273" s="202"/>
      <c r="J273" s="37"/>
      <c r="K273" s="37"/>
      <c r="L273" s="40"/>
      <c r="M273" s="203"/>
      <c r="N273" s="204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159</v>
      </c>
      <c r="AU273" s="17" t="s">
        <v>91</v>
      </c>
    </row>
    <row r="274" spans="1:65" s="13" customFormat="1" ht="11.25">
      <c r="B274" s="205"/>
      <c r="C274" s="206"/>
      <c r="D274" s="200" t="s">
        <v>161</v>
      </c>
      <c r="E274" s="207" t="s">
        <v>1</v>
      </c>
      <c r="F274" s="208" t="s">
        <v>392</v>
      </c>
      <c r="G274" s="206"/>
      <c r="H274" s="209">
        <v>78.540000000000006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161</v>
      </c>
      <c r="AU274" s="215" t="s">
        <v>91</v>
      </c>
      <c r="AV274" s="13" t="s">
        <v>91</v>
      </c>
      <c r="AW274" s="13" t="s">
        <v>37</v>
      </c>
      <c r="AX274" s="13" t="s">
        <v>81</v>
      </c>
      <c r="AY274" s="215" t="s">
        <v>147</v>
      </c>
    </row>
    <row r="275" spans="1:65" s="13" customFormat="1" ht="11.25">
      <c r="B275" s="205"/>
      <c r="C275" s="206"/>
      <c r="D275" s="200" t="s">
        <v>161</v>
      </c>
      <c r="E275" s="207" t="s">
        <v>1</v>
      </c>
      <c r="F275" s="208" t="s">
        <v>393</v>
      </c>
      <c r="G275" s="206"/>
      <c r="H275" s="209">
        <v>21</v>
      </c>
      <c r="I275" s="210"/>
      <c r="J275" s="206"/>
      <c r="K275" s="206"/>
      <c r="L275" s="211"/>
      <c r="M275" s="212"/>
      <c r="N275" s="213"/>
      <c r="O275" s="213"/>
      <c r="P275" s="213"/>
      <c r="Q275" s="213"/>
      <c r="R275" s="213"/>
      <c r="S275" s="213"/>
      <c r="T275" s="214"/>
      <c r="AT275" s="215" t="s">
        <v>161</v>
      </c>
      <c r="AU275" s="215" t="s">
        <v>91</v>
      </c>
      <c r="AV275" s="13" t="s">
        <v>91</v>
      </c>
      <c r="AW275" s="13" t="s">
        <v>37</v>
      </c>
      <c r="AX275" s="13" t="s">
        <v>81</v>
      </c>
      <c r="AY275" s="215" t="s">
        <v>147</v>
      </c>
    </row>
    <row r="276" spans="1:65" s="15" customFormat="1" ht="11.25">
      <c r="B276" s="226"/>
      <c r="C276" s="227"/>
      <c r="D276" s="200" t="s">
        <v>161</v>
      </c>
      <c r="E276" s="228" t="s">
        <v>1</v>
      </c>
      <c r="F276" s="229" t="s">
        <v>201</v>
      </c>
      <c r="G276" s="227"/>
      <c r="H276" s="230">
        <v>99.54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AT276" s="236" t="s">
        <v>161</v>
      </c>
      <c r="AU276" s="236" t="s">
        <v>91</v>
      </c>
      <c r="AV276" s="15" t="s">
        <v>156</v>
      </c>
      <c r="AW276" s="15" t="s">
        <v>37</v>
      </c>
      <c r="AX276" s="15" t="s">
        <v>89</v>
      </c>
      <c r="AY276" s="236" t="s">
        <v>147</v>
      </c>
    </row>
    <row r="277" spans="1:65" s="2" customFormat="1" ht="24.2" customHeight="1">
      <c r="A277" s="35"/>
      <c r="B277" s="36"/>
      <c r="C277" s="237" t="s">
        <v>394</v>
      </c>
      <c r="D277" s="237" t="s">
        <v>267</v>
      </c>
      <c r="E277" s="238" t="s">
        <v>395</v>
      </c>
      <c r="F277" s="239" t="s">
        <v>396</v>
      </c>
      <c r="G277" s="240" t="s">
        <v>397</v>
      </c>
      <c r="H277" s="241">
        <v>42</v>
      </c>
      <c r="I277" s="242"/>
      <c r="J277" s="243">
        <f>ROUND(I277*H277,2)</f>
        <v>0</v>
      </c>
      <c r="K277" s="239" t="s">
        <v>1</v>
      </c>
      <c r="L277" s="244"/>
      <c r="M277" s="245" t="s">
        <v>1</v>
      </c>
      <c r="N277" s="246" t="s">
        <v>46</v>
      </c>
      <c r="O277" s="72"/>
      <c r="P277" s="196">
        <f>O277*H277</f>
        <v>0</v>
      </c>
      <c r="Q277" s="196">
        <v>1.8699999999999999E-3</v>
      </c>
      <c r="R277" s="196">
        <f>Q277*H277</f>
        <v>7.8539999999999999E-2</v>
      </c>
      <c r="S277" s="196">
        <v>0</v>
      </c>
      <c r="T277" s="19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8" t="s">
        <v>212</v>
      </c>
      <c r="AT277" s="198" t="s">
        <v>267</v>
      </c>
      <c r="AU277" s="198" t="s">
        <v>91</v>
      </c>
      <c r="AY277" s="17" t="s">
        <v>147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7" t="s">
        <v>89</v>
      </c>
      <c r="BK277" s="199">
        <f>ROUND(I277*H277,2)</f>
        <v>0</v>
      </c>
      <c r="BL277" s="17" t="s">
        <v>156</v>
      </c>
      <c r="BM277" s="198" t="s">
        <v>398</v>
      </c>
    </row>
    <row r="278" spans="1:65" s="2" customFormat="1" ht="11.25">
      <c r="A278" s="35"/>
      <c r="B278" s="36"/>
      <c r="C278" s="37"/>
      <c r="D278" s="200" t="s">
        <v>159</v>
      </c>
      <c r="E278" s="37"/>
      <c r="F278" s="201" t="s">
        <v>399</v>
      </c>
      <c r="G278" s="37"/>
      <c r="H278" s="37"/>
      <c r="I278" s="202"/>
      <c r="J278" s="37"/>
      <c r="K278" s="37"/>
      <c r="L278" s="40"/>
      <c r="M278" s="203"/>
      <c r="N278" s="204"/>
      <c r="O278" s="72"/>
      <c r="P278" s="72"/>
      <c r="Q278" s="72"/>
      <c r="R278" s="72"/>
      <c r="S278" s="72"/>
      <c r="T278" s="73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7" t="s">
        <v>159</v>
      </c>
      <c r="AU278" s="17" t="s">
        <v>91</v>
      </c>
    </row>
    <row r="279" spans="1:65" s="13" customFormat="1" ht="11.25">
      <c r="B279" s="205"/>
      <c r="C279" s="206"/>
      <c r="D279" s="200" t="s">
        <v>161</v>
      </c>
      <c r="E279" s="207" t="s">
        <v>1</v>
      </c>
      <c r="F279" s="208" t="s">
        <v>400</v>
      </c>
      <c r="G279" s="206"/>
      <c r="H279" s="209">
        <v>42</v>
      </c>
      <c r="I279" s="210"/>
      <c r="J279" s="206"/>
      <c r="K279" s="206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161</v>
      </c>
      <c r="AU279" s="215" t="s">
        <v>91</v>
      </c>
      <c r="AV279" s="13" t="s">
        <v>91</v>
      </c>
      <c r="AW279" s="13" t="s">
        <v>37</v>
      </c>
      <c r="AX279" s="13" t="s">
        <v>89</v>
      </c>
      <c r="AY279" s="215" t="s">
        <v>147</v>
      </c>
    </row>
    <row r="280" spans="1:65" s="2" customFormat="1" ht="24.2" customHeight="1">
      <c r="A280" s="35"/>
      <c r="B280" s="36"/>
      <c r="C280" s="237" t="s">
        <v>401</v>
      </c>
      <c r="D280" s="237" t="s">
        <v>267</v>
      </c>
      <c r="E280" s="238" t="s">
        <v>402</v>
      </c>
      <c r="F280" s="239" t="s">
        <v>403</v>
      </c>
      <c r="G280" s="240" t="s">
        <v>154</v>
      </c>
      <c r="H280" s="241">
        <v>210</v>
      </c>
      <c r="I280" s="242"/>
      <c r="J280" s="243">
        <f>ROUND(I280*H280,2)</f>
        <v>0</v>
      </c>
      <c r="K280" s="239" t="s">
        <v>1</v>
      </c>
      <c r="L280" s="244"/>
      <c r="M280" s="245" t="s">
        <v>1</v>
      </c>
      <c r="N280" s="246" t="s">
        <v>46</v>
      </c>
      <c r="O280" s="72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8" t="s">
        <v>212</v>
      </c>
      <c r="AT280" s="198" t="s">
        <v>267</v>
      </c>
      <c r="AU280" s="198" t="s">
        <v>91</v>
      </c>
      <c r="AY280" s="17" t="s">
        <v>147</v>
      </c>
      <c r="BE280" s="199">
        <f>IF(N280="základní",J280,0)</f>
        <v>0</v>
      </c>
      <c r="BF280" s="199">
        <f>IF(N280="snížená",J280,0)</f>
        <v>0</v>
      </c>
      <c r="BG280" s="199">
        <f>IF(N280="zákl. přenesená",J280,0)</f>
        <v>0</v>
      </c>
      <c r="BH280" s="199">
        <f>IF(N280="sníž. přenesená",J280,0)</f>
        <v>0</v>
      </c>
      <c r="BI280" s="199">
        <f>IF(N280="nulová",J280,0)</f>
        <v>0</v>
      </c>
      <c r="BJ280" s="17" t="s">
        <v>89</v>
      </c>
      <c r="BK280" s="199">
        <f>ROUND(I280*H280,2)</f>
        <v>0</v>
      </c>
      <c r="BL280" s="17" t="s">
        <v>156</v>
      </c>
      <c r="BM280" s="198" t="s">
        <v>404</v>
      </c>
    </row>
    <row r="281" spans="1:65" s="2" customFormat="1" ht="19.5">
      <c r="A281" s="35"/>
      <c r="B281" s="36"/>
      <c r="C281" s="37"/>
      <c r="D281" s="200" t="s">
        <v>159</v>
      </c>
      <c r="E281" s="37"/>
      <c r="F281" s="201" t="s">
        <v>403</v>
      </c>
      <c r="G281" s="37"/>
      <c r="H281" s="37"/>
      <c r="I281" s="202"/>
      <c r="J281" s="37"/>
      <c r="K281" s="37"/>
      <c r="L281" s="40"/>
      <c r="M281" s="203"/>
      <c r="N281" s="204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7" t="s">
        <v>159</v>
      </c>
      <c r="AU281" s="17" t="s">
        <v>91</v>
      </c>
    </row>
    <row r="282" spans="1:65" s="13" customFormat="1" ht="11.25">
      <c r="B282" s="205"/>
      <c r="C282" s="206"/>
      <c r="D282" s="200" t="s">
        <v>161</v>
      </c>
      <c r="E282" s="207" t="s">
        <v>1</v>
      </c>
      <c r="F282" s="208" t="s">
        <v>405</v>
      </c>
      <c r="G282" s="206"/>
      <c r="H282" s="209">
        <v>210</v>
      </c>
      <c r="I282" s="210"/>
      <c r="J282" s="206"/>
      <c r="K282" s="206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161</v>
      </c>
      <c r="AU282" s="215" t="s">
        <v>91</v>
      </c>
      <c r="AV282" s="13" t="s">
        <v>91</v>
      </c>
      <c r="AW282" s="13" t="s">
        <v>37</v>
      </c>
      <c r="AX282" s="13" t="s">
        <v>89</v>
      </c>
      <c r="AY282" s="215" t="s">
        <v>147</v>
      </c>
    </row>
    <row r="283" spans="1:65" s="2" customFormat="1" ht="16.5" customHeight="1">
      <c r="A283" s="35"/>
      <c r="B283" s="36"/>
      <c r="C283" s="237" t="s">
        <v>406</v>
      </c>
      <c r="D283" s="237" t="s">
        <v>267</v>
      </c>
      <c r="E283" s="238" t="s">
        <v>407</v>
      </c>
      <c r="F283" s="239" t="s">
        <v>408</v>
      </c>
      <c r="G283" s="240" t="s">
        <v>175</v>
      </c>
      <c r="H283" s="241">
        <v>42</v>
      </c>
      <c r="I283" s="242"/>
      <c r="J283" s="243">
        <f>ROUND(I283*H283,2)</f>
        <v>0</v>
      </c>
      <c r="K283" s="239" t="s">
        <v>1</v>
      </c>
      <c r="L283" s="244"/>
      <c r="M283" s="245" t="s">
        <v>1</v>
      </c>
      <c r="N283" s="246" t="s">
        <v>46</v>
      </c>
      <c r="O283" s="72"/>
      <c r="P283" s="196">
        <f>O283*H283</f>
        <v>0</v>
      </c>
      <c r="Q283" s="196">
        <v>0</v>
      </c>
      <c r="R283" s="196">
        <f>Q283*H283</f>
        <v>0</v>
      </c>
      <c r="S283" s="196">
        <v>0</v>
      </c>
      <c r="T283" s="19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8" t="s">
        <v>212</v>
      </c>
      <c r="AT283" s="198" t="s">
        <v>267</v>
      </c>
      <c r="AU283" s="198" t="s">
        <v>91</v>
      </c>
      <c r="AY283" s="17" t="s">
        <v>147</v>
      </c>
      <c r="BE283" s="199">
        <f>IF(N283="základní",J283,0)</f>
        <v>0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7" t="s">
        <v>89</v>
      </c>
      <c r="BK283" s="199">
        <f>ROUND(I283*H283,2)</f>
        <v>0</v>
      </c>
      <c r="BL283" s="17" t="s">
        <v>156</v>
      </c>
      <c r="BM283" s="198" t="s">
        <v>409</v>
      </c>
    </row>
    <row r="284" spans="1:65" s="2" customFormat="1" ht="11.25">
      <c r="A284" s="35"/>
      <c r="B284" s="36"/>
      <c r="C284" s="37"/>
      <c r="D284" s="200" t="s">
        <v>159</v>
      </c>
      <c r="E284" s="37"/>
      <c r="F284" s="201" t="s">
        <v>408</v>
      </c>
      <c r="G284" s="37"/>
      <c r="H284" s="37"/>
      <c r="I284" s="202"/>
      <c r="J284" s="37"/>
      <c r="K284" s="37"/>
      <c r="L284" s="40"/>
      <c r="M284" s="203"/>
      <c r="N284" s="204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7" t="s">
        <v>159</v>
      </c>
      <c r="AU284" s="17" t="s">
        <v>91</v>
      </c>
    </row>
    <row r="285" spans="1:65" s="13" customFormat="1" ht="11.25">
      <c r="B285" s="205"/>
      <c r="C285" s="206"/>
      <c r="D285" s="200" t="s">
        <v>161</v>
      </c>
      <c r="E285" s="207" t="s">
        <v>1</v>
      </c>
      <c r="F285" s="208" t="s">
        <v>410</v>
      </c>
      <c r="G285" s="206"/>
      <c r="H285" s="209">
        <v>42</v>
      </c>
      <c r="I285" s="210"/>
      <c r="J285" s="206"/>
      <c r="K285" s="206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161</v>
      </c>
      <c r="AU285" s="215" t="s">
        <v>91</v>
      </c>
      <c r="AV285" s="13" t="s">
        <v>91</v>
      </c>
      <c r="AW285" s="13" t="s">
        <v>37</v>
      </c>
      <c r="AX285" s="13" t="s">
        <v>89</v>
      </c>
      <c r="AY285" s="215" t="s">
        <v>147</v>
      </c>
    </row>
    <row r="286" spans="1:65" s="2" customFormat="1" ht="24.2" customHeight="1">
      <c r="A286" s="35"/>
      <c r="B286" s="36"/>
      <c r="C286" s="187" t="s">
        <v>411</v>
      </c>
      <c r="D286" s="187" t="s">
        <v>151</v>
      </c>
      <c r="E286" s="188" t="s">
        <v>412</v>
      </c>
      <c r="F286" s="189" t="s">
        <v>413</v>
      </c>
      <c r="G286" s="190" t="s">
        <v>220</v>
      </c>
      <c r="H286" s="191">
        <v>0.5</v>
      </c>
      <c r="I286" s="192"/>
      <c r="J286" s="193">
        <f>ROUND(I286*H286,2)</f>
        <v>0</v>
      </c>
      <c r="K286" s="189" t="s">
        <v>155</v>
      </c>
      <c r="L286" s="40"/>
      <c r="M286" s="194" t="s">
        <v>1</v>
      </c>
      <c r="N286" s="195" t="s">
        <v>46</v>
      </c>
      <c r="O286" s="72"/>
      <c r="P286" s="196">
        <f>O286*H286</f>
        <v>0</v>
      </c>
      <c r="Q286" s="196">
        <v>0</v>
      </c>
      <c r="R286" s="196">
        <f>Q286*H286</f>
        <v>0</v>
      </c>
      <c r="S286" s="196">
        <v>0</v>
      </c>
      <c r="T286" s="19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8" t="s">
        <v>156</v>
      </c>
      <c r="AT286" s="198" t="s">
        <v>151</v>
      </c>
      <c r="AU286" s="198" t="s">
        <v>91</v>
      </c>
      <c r="AY286" s="17" t="s">
        <v>147</v>
      </c>
      <c r="BE286" s="199">
        <f>IF(N286="základní",J286,0)</f>
        <v>0</v>
      </c>
      <c r="BF286" s="199">
        <f>IF(N286="snížená",J286,0)</f>
        <v>0</v>
      </c>
      <c r="BG286" s="199">
        <f>IF(N286="zákl. přenesená",J286,0)</f>
        <v>0</v>
      </c>
      <c r="BH286" s="199">
        <f>IF(N286="sníž. přenesená",J286,0)</f>
        <v>0</v>
      </c>
      <c r="BI286" s="199">
        <f>IF(N286="nulová",J286,0)</f>
        <v>0</v>
      </c>
      <c r="BJ286" s="17" t="s">
        <v>89</v>
      </c>
      <c r="BK286" s="199">
        <f>ROUND(I286*H286,2)</f>
        <v>0</v>
      </c>
      <c r="BL286" s="17" t="s">
        <v>156</v>
      </c>
      <c r="BM286" s="198" t="s">
        <v>414</v>
      </c>
    </row>
    <row r="287" spans="1:65" s="2" customFormat="1" ht="29.25">
      <c r="A287" s="35"/>
      <c r="B287" s="36"/>
      <c r="C287" s="37"/>
      <c r="D287" s="200" t="s">
        <v>159</v>
      </c>
      <c r="E287" s="37"/>
      <c r="F287" s="201" t="s">
        <v>415</v>
      </c>
      <c r="G287" s="37"/>
      <c r="H287" s="37"/>
      <c r="I287" s="202"/>
      <c r="J287" s="37"/>
      <c r="K287" s="37"/>
      <c r="L287" s="40"/>
      <c r="M287" s="203"/>
      <c r="N287" s="204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7" t="s">
        <v>159</v>
      </c>
      <c r="AU287" s="17" t="s">
        <v>91</v>
      </c>
    </row>
    <row r="288" spans="1:65" s="12" customFormat="1" ht="22.9" customHeight="1">
      <c r="B288" s="171"/>
      <c r="C288" s="172"/>
      <c r="D288" s="173" t="s">
        <v>80</v>
      </c>
      <c r="E288" s="185" t="s">
        <v>416</v>
      </c>
      <c r="F288" s="185" t="s">
        <v>417</v>
      </c>
      <c r="G288" s="172"/>
      <c r="H288" s="172"/>
      <c r="I288" s="175"/>
      <c r="J288" s="186">
        <f>BK288</f>
        <v>0</v>
      </c>
      <c r="K288" s="172"/>
      <c r="L288" s="177"/>
      <c r="M288" s="178"/>
      <c r="N288" s="179"/>
      <c r="O288" s="179"/>
      <c r="P288" s="180">
        <f>SUM(P289:P304)</f>
        <v>0</v>
      </c>
      <c r="Q288" s="179"/>
      <c r="R288" s="180">
        <f>SUM(R289:R304)</f>
        <v>1.3986330000000002E-2</v>
      </c>
      <c r="S288" s="179"/>
      <c r="T288" s="181">
        <f>SUM(T289:T304)</f>
        <v>0</v>
      </c>
      <c r="AR288" s="182" t="s">
        <v>89</v>
      </c>
      <c r="AT288" s="183" t="s">
        <v>80</v>
      </c>
      <c r="AU288" s="183" t="s">
        <v>89</v>
      </c>
      <c r="AY288" s="182" t="s">
        <v>147</v>
      </c>
      <c r="BK288" s="184">
        <f>SUM(BK289:BK304)</f>
        <v>0</v>
      </c>
    </row>
    <row r="289" spans="1:65" s="2" customFormat="1" ht="24.2" customHeight="1">
      <c r="A289" s="35"/>
      <c r="B289" s="36"/>
      <c r="C289" s="187" t="s">
        <v>418</v>
      </c>
      <c r="D289" s="187" t="s">
        <v>151</v>
      </c>
      <c r="E289" s="188" t="s">
        <v>419</v>
      </c>
      <c r="F289" s="189" t="s">
        <v>420</v>
      </c>
      <c r="G289" s="190" t="s">
        <v>154</v>
      </c>
      <c r="H289" s="191">
        <v>16.917000000000002</v>
      </c>
      <c r="I289" s="192"/>
      <c r="J289" s="193">
        <f>ROUND(I289*H289,2)</f>
        <v>0</v>
      </c>
      <c r="K289" s="189" t="s">
        <v>155</v>
      </c>
      <c r="L289" s="40"/>
      <c r="M289" s="194" t="s">
        <v>1</v>
      </c>
      <c r="N289" s="195" t="s">
        <v>46</v>
      </c>
      <c r="O289" s="72"/>
      <c r="P289" s="196">
        <f>O289*H289</f>
        <v>0</v>
      </c>
      <c r="Q289" s="196">
        <v>0</v>
      </c>
      <c r="R289" s="196">
        <f>Q289*H289</f>
        <v>0</v>
      </c>
      <c r="S289" s="196">
        <v>0</v>
      </c>
      <c r="T289" s="19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8" t="s">
        <v>156</v>
      </c>
      <c r="AT289" s="198" t="s">
        <v>151</v>
      </c>
      <c r="AU289" s="198" t="s">
        <v>91</v>
      </c>
      <c r="AY289" s="17" t="s">
        <v>147</v>
      </c>
      <c r="BE289" s="199">
        <f>IF(N289="základní",J289,0)</f>
        <v>0</v>
      </c>
      <c r="BF289" s="199">
        <f>IF(N289="snížená",J289,0)</f>
        <v>0</v>
      </c>
      <c r="BG289" s="199">
        <f>IF(N289="zákl. přenesená",J289,0)</f>
        <v>0</v>
      </c>
      <c r="BH289" s="199">
        <f>IF(N289="sníž. přenesená",J289,0)</f>
        <v>0</v>
      </c>
      <c r="BI289" s="199">
        <f>IF(N289="nulová",J289,0)</f>
        <v>0</v>
      </c>
      <c r="BJ289" s="17" t="s">
        <v>89</v>
      </c>
      <c r="BK289" s="199">
        <f>ROUND(I289*H289,2)</f>
        <v>0</v>
      </c>
      <c r="BL289" s="17" t="s">
        <v>156</v>
      </c>
      <c r="BM289" s="198" t="s">
        <v>421</v>
      </c>
    </row>
    <row r="290" spans="1:65" s="2" customFormat="1" ht="11.25">
      <c r="A290" s="35"/>
      <c r="B290" s="36"/>
      <c r="C290" s="37"/>
      <c r="D290" s="200" t="s">
        <v>159</v>
      </c>
      <c r="E290" s="37"/>
      <c r="F290" s="201" t="s">
        <v>422</v>
      </c>
      <c r="G290" s="37"/>
      <c r="H290" s="37"/>
      <c r="I290" s="202"/>
      <c r="J290" s="37"/>
      <c r="K290" s="37"/>
      <c r="L290" s="40"/>
      <c r="M290" s="203"/>
      <c r="N290" s="204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7" t="s">
        <v>159</v>
      </c>
      <c r="AU290" s="17" t="s">
        <v>91</v>
      </c>
    </row>
    <row r="291" spans="1:65" s="13" customFormat="1" ht="11.25">
      <c r="B291" s="205"/>
      <c r="C291" s="206"/>
      <c r="D291" s="200" t="s">
        <v>161</v>
      </c>
      <c r="E291" s="207" t="s">
        <v>1</v>
      </c>
      <c r="F291" s="208" t="s">
        <v>423</v>
      </c>
      <c r="G291" s="206"/>
      <c r="H291" s="209">
        <v>11.183999999999999</v>
      </c>
      <c r="I291" s="210"/>
      <c r="J291" s="206"/>
      <c r="K291" s="206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161</v>
      </c>
      <c r="AU291" s="215" t="s">
        <v>91</v>
      </c>
      <c r="AV291" s="13" t="s">
        <v>91</v>
      </c>
      <c r="AW291" s="13" t="s">
        <v>37</v>
      </c>
      <c r="AX291" s="13" t="s">
        <v>81</v>
      </c>
      <c r="AY291" s="215" t="s">
        <v>147</v>
      </c>
    </row>
    <row r="292" spans="1:65" s="13" customFormat="1" ht="11.25">
      <c r="B292" s="205"/>
      <c r="C292" s="206"/>
      <c r="D292" s="200" t="s">
        <v>161</v>
      </c>
      <c r="E292" s="207" t="s">
        <v>1</v>
      </c>
      <c r="F292" s="208" t="s">
        <v>424</v>
      </c>
      <c r="G292" s="206"/>
      <c r="H292" s="209">
        <v>2.3730000000000002</v>
      </c>
      <c r="I292" s="210"/>
      <c r="J292" s="206"/>
      <c r="K292" s="206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161</v>
      </c>
      <c r="AU292" s="215" t="s">
        <v>91</v>
      </c>
      <c r="AV292" s="13" t="s">
        <v>91</v>
      </c>
      <c r="AW292" s="13" t="s">
        <v>37</v>
      </c>
      <c r="AX292" s="13" t="s">
        <v>81</v>
      </c>
      <c r="AY292" s="215" t="s">
        <v>147</v>
      </c>
    </row>
    <row r="293" spans="1:65" s="13" customFormat="1" ht="11.25">
      <c r="B293" s="205"/>
      <c r="C293" s="206"/>
      <c r="D293" s="200" t="s">
        <v>161</v>
      </c>
      <c r="E293" s="207" t="s">
        <v>1</v>
      </c>
      <c r="F293" s="208" t="s">
        <v>425</v>
      </c>
      <c r="G293" s="206"/>
      <c r="H293" s="209">
        <v>3.36</v>
      </c>
      <c r="I293" s="210"/>
      <c r="J293" s="206"/>
      <c r="K293" s="206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161</v>
      </c>
      <c r="AU293" s="215" t="s">
        <v>91</v>
      </c>
      <c r="AV293" s="13" t="s">
        <v>91</v>
      </c>
      <c r="AW293" s="13" t="s">
        <v>37</v>
      </c>
      <c r="AX293" s="13" t="s">
        <v>81</v>
      </c>
      <c r="AY293" s="215" t="s">
        <v>147</v>
      </c>
    </row>
    <row r="294" spans="1:65" s="15" customFormat="1" ht="11.25">
      <c r="B294" s="226"/>
      <c r="C294" s="227"/>
      <c r="D294" s="200" t="s">
        <v>161</v>
      </c>
      <c r="E294" s="228" t="s">
        <v>1</v>
      </c>
      <c r="F294" s="229" t="s">
        <v>201</v>
      </c>
      <c r="G294" s="227"/>
      <c r="H294" s="230">
        <v>16.917000000000002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AT294" s="236" t="s">
        <v>161</v>
      </c>
      <c r="AU294" s="236" t="s">
        <v>91</v>
      </c>
      <c r="AV294" s="15" t="s">
        <v>156</v>
      </c>
      <c r="AW294" s="15" t="s">
        <v>37</v>
      </c>
      <c r="AX294" s="15" t="s">
        <v>89</v>
      </c>
      <c r="AY294" s="236" t="s">
        <v>147</v>
      </c>
    </row>
    <row r="295" spans="1:65" s="2" customFormat="1" ht="24.2" customHeight="1">
      <c r="A295" s="35"/>
      <c r="B295" s="36"/>
      <c r="C295" s="187" t="s">
        <v>426</v>
      </c>
      <c r="D295" s="187" t="s">
        <v>151</v>
      </c>
      <c r="E295" s="188" t="s">
        <v>427</v>
      </c>
      <c r="F295" s="189" t="s">
        <v>428</v>
      </c>
      <c r="G295" s="190" t="s">
        <v>154</v>
      </c>
      <c r="H295" s="191">
        <v>34.113</v>
      </c>
      <c r="I295" s="192"/>
      <c r="J295" s="193">
        <f>ROUND(I295*H295,2)</f>
        <v>0</v>
      </c>
      <c r="K295" s="189" t="s">
        <v>155</v>
      </c>
      <c r="L295" s="40"/>
      <c r="M295" s="194" t="s">
        <v>1</v>
      </c>
      <c r="N295" s="195" t="s">
        <v>46</v>
      </c>
      <c r="O295" s="72"/>
      <c r="P295" s="196">
        <f>O295*H295</f>
        <v>0</v>
      </c>
      <c r="Q295" s="196">
        <v>1.7000000000000001E-4</v>
      </c>
      <c r="R295" s="196">
        <f>Q295*H295</f>
        <v>5.79921E-3</v>
      </c>
      <c r="S295" s="196">
        <v>0</v>
      </c>
      <c r="T295" s="19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8" t="s">
        <v>202</v>
      </c>
      <c r="AT295" s="198" t="s">
        <v>151</v>
      </c>
      <c r="AU295" s="198" t="s">
        <v>91</v>
      </c>
      <c r="AY295" s="17" t="s">
        <v>147</v>
      </c>
      <c r="BE295" s="199">
        <f>IF(N295="základní",J295,0)</f>
        <v>0</v>
      </c>
      <c r="BF295" s="199">
        <f>IF(N295="snížená",J295,0)</f>
        <v>0</v>
      </c>
      <c r="BG295" s="199">
        <f>IF(N295="zákl. přenesená",J295,0)</f>
        <v>0</v>
      </c>
      <c r="BH295" s="199">
        <f>IF(N295="sníž. přenesená",J295,0)</f>
        <v>0</v>
      </c>
      <c r="BI295" s="199">
        <f>IF(N295="nulová",J295,0)</f>
        <v>0</v>
      </c>
      <c r="BJ295" s="17" t="s">
        <v>89</v>
      </c>
      <c r="BK295" s="199">
        <f>ROUND(I295*H295,2)</f>
        <v>0</v>
      </c>
      <c r="BL295" s="17" t="s">
        <v>202</v>
      </c>
      <c r="BM295" s="198" t="s">
        <v>429</v>
      </c>
    </row>
    <row r="296" spans="1:65" s="2" customFormat="1" ht="19.5">
      <c r="A296" s="35"/>
      <c r="B296" s="36"/>
      <c r="C296" s="37"/>
      <c r="D296" s="200" t="s">
        <v>159</v>
      </c>
      <c r="E296" s="37"/>
      <c r="F296" s="201" t="s">
        <v>430</v>
      </c>
      <c r="G296" s="37"/>
      <c r="H296" s="37"/>
      <c r="I296" s="202"/>
      <c r="J296" s="37"/>
      <c r="K296" s="37"/>
      <c r="L296" s="40"/>
      <c r="M296" s="203"/>
      <c r="N296" s="204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7" t="s">
        <v>159</v>
      </c>
      <c r="AU296" s="17" t="s">
        <v>91</v>
      </c>
    </row>
    <row r="297" spans="1:65" s="13" customFormat="1" ht="11.25">
      <c r="B297" s="205"/>
      <c r="C297" s="206"/>
      <c r="D297" s="200" t="s">
        <v>161</v>
      </c>
      <c r="E297" s="207" t="s">
        <v>1</v>
      </c>
      <c r="F297" s="208" t="s">
        <v>431</v>
      </c>
      <c r="G297" s="206"/>
      <c r="H297" s="209">
        <v>12.974</v>
      </c>
      <c r="I297" s="210"/>
      <c r="J297" s="206"/>
      <c r="K297" s="206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161</v>
      </c>
      <c r="AU297" s="215" t="s">
        <v>91</v>
      </c>
      <c r="AV297" s="13" t="s">
        <v>91</v>
      </c>
      <c r="AW297" s="13" t="s">
        <v>37</v>
      </c>
      <c r="AX297" s="13" t="s">
        <v>81</v>
      </c>
      <c r="AY297" s="215" t="s">
        <v>147</v>
      </c>
    </row>
    <row r="298" spans="1:65" s="13" customFormat="1" ht="11.25">
      <c r="B298" s="205"/>
      <c r="C298" s="206"/>
      <c r="D298" s="200" t="s">
        <v>161</v>
      </c>
      <c r="E298" s="207" t="s">
        <v>1</v>
      </c>
      <c r="F298" s="208" t="s">
        <v>432</v>
      </c>
      <c r="G298" s="206"/>
      <c r="H298" s="209">
        <v>16.917000000000002</v>
      </c>
      <c r="I298" s="210"/>
      <c r="J298" s="206"/>
      <c r="K298" s="206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161</v>
      </c>
      <c r="AU298" s="215" t="s">
        <v>91</v>
      </c>
      <c r="AV298" s="13" t="s">
        <v>91</v>
      </c>
      <c r="AW298" s="13" t="s">
        <v>37</v>
      </c>
      <c r="AX298" s="13" t="s">
        <v>81</v>
      </c>
      <c r="AY298" s="215" t="s">
        <v>147</v>
      </c>
    </row>
    <row r="299" spans="1:65" s="13" customFormat="1" ht="11.25">
      <c r="B299" s="205"/>
      <c r="C299" s="206"/>
      <c r="D299" s="200" t="s">
        <v>161</v>
      </c>
      <c r="E299" s="207" t="s">
        <v>1</v>
      </c>
      <c r="F299" s="208" t="s">
        <v>433</v>
      </c>
      <c r="G299" s="206"/>
      <c r="H299" s="209">
        <v>4.2220000000000004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161</v>
      </c>
      <c r="AU299" s="215" t="s">
        <v>91</v>
      </c>
      <c r="AV299" s="13" t="s">
        <v>91</v>
      </c>
      <c r="AW299" s="13" t="s">
        <v>37</v>
      </c>
      <c r="AX299" s="13" t="s">
        <v>81</v>
      </c>
      <c r="AY299" s="215" t="s">
        <v>147</v>
      </c>
    </row>
    <row r="300" spans="1:65" s="15" customFormat="1" ht="11.25">
      <c r="B300" s="226"/>
      <c r="C300" s="227"/>
      <c r="D300" s="200" t="s">
        <v>161</v>
      </c>
      <c r="E300" s="228" t="s">
        <v>1</v>
      </c>
      <c r="F300" s="229" t="s">
        <v>201</v>
      </c>
      <c r="G300" s="227"/>
      <c r="H300" s="230">
        <v>34.113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AT300" s="236" t="s">
        <v>161</v>
      </c>
      <c r="AU300" s="236" t="s">
        <v>91</v>
      </c>
      <c r="AV300" s="15" t="s">
        <v>156</v>
      </c>
      <c r="AW300" s="15" t="s">
        <v>37</v>
      </c>
      <c r="AX300" s="15" t="s">
        <v>89</v>
      </c>
      <c r="AY300" s="236" t="s">
        <v>147</v>
      </c>
    </row>
    <row r="301" spans="1:65" s="2" customFormat="1" ht="24.2" customHeight="1">
      <c r="A301" s="35"/>
      <c r="B301" s="36"/>
      <c r="C301" s="187" t="s">
        <v>434</v>
      </c>
      <c r="D301" s="187" t="s">
        <v>151</v>
      </c>
      <c r="E301" s="188" t="s">
        <v>435</v>
      </c>
      <c r="F301" s="189" t="s">
        <v>436</v>
      </c>
      <c r="G301" s="190" t="s">
        <v>154</v>
      </c>
      <c r="H301" s="191">
        <v>34.113</v>
      </c>
      <c r="I301" s="192"/>
      <c r="J301" s="193">
        <f>ROUND(I301*H301,2)</f>
        <v>0</v>
      </c>
      <c r="K301" s="189" t="s">
        <v>155</v>
      </c>
      <c r="L301" s="40"/>
      <c r="M301" s="194" t="s">
        <v>1</v>
      </c>
      <c r="N301" s="195" t="s">
        <v>46</v>
      </c>
      <c r="O301" s="72"/>
      <c r="P301" s="196">
        <f>O301*H301</f>
        <v>0</v>
      </c>
      <c r="Q301" s="196">
        <v>1.2E-4</v>
      </c>
      <c r="R301" s="196">
        <f>Q301*H301</f>
        <v>4.0935600000000004E-3</v>
      </c>
      <c r="S301" s="196">
        <v>0</v>
      </c>
      <c r="T301" s="19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8" t="s">
        <v>202</v>
      </c>
      <c r="AT301" s="198" t="s">
        <v>151</v>
      </c>
      <c r="AU301" s="198" t="s">
        <v>91</v>
      </c>
      <c r="AY301" s="17" t="s">
        <v>147</v>
      </c>
      <c r="BE301" s="199">
        <f>IF(N301="základní",J301,0)</f>
        <v>0</v>
      </c>
      <c r="BF301" s="199">
        <f>IF(N301="snížená",J301,0)</f>
        <v>0</v>
      </c>
      <c r="BG301" s="199">
        <f>IF(N301="zákl. přenesená",J301,0)</f>
        <v>0</v>
      </c>
      <c r="BH301" s="199">
        <f>IF(N301="sníž. přenesená",J301,0)</f>
        <v>0</v>
      </c>
      <c r="BI301" s="199">
        <f>IF(N301="nulová",J301,0)</f>
        <v>0</v>
      </c>
      <c r="BJ301" s="17" t="s">
        <v>89</v>
      </c>
      <c r="BK301" s="199">
        <f>ROUND(I301*H301,2)</f>
        <v>0</v>
      </c>
      <c r="BL301" s="17" t="s">
        <v>202</v>
      </c>
      <c r="BM301" s="198" t="s">
        <v>437</v>
      </c>
    </row>
    <row r="302" spans="1:65" s="2" customFormat="1" ht="19.5">
      <c r="A302" s="35"/>
      <c r="B302" s="36"/>
      <c r="C302" s="37"/>
      <c r="D302" s="200" t="s">
        <v>159</v>
      </c>
      <c r="E302" s="37"/>
      <c r="F302" s="201" t="s">
        <v>438</v>
      </c>
      <c r="G302" s="37"/>
      <c r="H302" s="37"/>
      <c r="I302" s="202"/>
      <c r="J302" s="37"/>
      <c r="K302" s="37"/>
      <c r="L302" s="40"/>
      <c r="M302" s="203"/>
      <c r="N302" s="204"/>
      <c r="O302" s="72"/>
      <c r="P302" s="72"/>
      <c r="Q302" s="72"/>
      <c r="R302" s="72"/>
      <c r="S302" s="72"/>
      <c r="T302" s="73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7" t="s">
        <v>159</v>
      </c>
      <c r="AU302" s="17" t="s">
        <v>91</v>
      </c>
    </row>
    <row r="303" spans="1:65" s="2" customFormat="1" ht="24.2" customHeight="1">
      <c r="A303" s="35"/>
      <c r="B303" s="36"/>
      <c r="C303" s="187" t="s">
        <v>439</v>
      </c>
      <c r="D303" s="187" t="s">
        <v>151</v>
      </c>
      <c r="E303" s="188" t="s">
        <v>440</v>
      </c>
      <c r="F303" s="189" t="s">
        <v>441</v>
      </c>
      <c r="G303" s="190" t="s">
        <v>154</v>
      </c>
      <c r="H303" s="191">
        <v>34.113</v>
      </c>
      <c r="I303" s="192"/>
      <c r="J303" s="193">
        <f>ROUND(I303*H303,2)</f>
        <v>0</v>
      </c>
      <c r="K303" s="189" t="s">
        <v>155</v>
      </c>
      <c r="L303" s="40"/>
      <c r="M303" s="194" t="s">
        <v>1</v>
      </c>
      <c r="N303" s="195" t="s">
        <v>46</v>
      </c>
      <c r="O303" s="72"/>
      <c r="P303" s="196">
        <f>O303*H303</f>
        <v>0</v>
      </c>
      <c r="Q303" s="196">
        <v>1.2E-4</v>
      </c>
      <c r="R303" s="196">
        <f>Q303*H303</f>
        <v>4.0935600000000004E-3</v>
      </c>
      <c r="S303" s="196">
        <v>0</v>
      </c>
      <c r="T303" s="19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8" t="s">
        <v>202</v>
      </c>
      <c r="AT303" s="198" t="s">
        <v>151</v>
      </c>
      <c r="AU303" s="198" t="s">
        <v>91</v>
      </c>
      <c r="AY303" s="17" t="s">
        <v>147</v>
      </c>
      <c r="BE303" s="199">
        <f>IF(N303="základní",J303,0)</f>
        <v>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7" t="s">
        <v>89</v>
      </c>
      <c r="BK303" s="199">
        <f>ROUND(I303*H303,2)</f>
        <v>0</v>
      </c>
      <c r="BL303" s="17" t="s">
        <v>202</v>
      </c>
      <c r="BM303" s="198" t="s">
        <v>442</v>
      </c>
    </row>
    <row r="304" spans="1:65" s="2" customFormat="1" ht="19.5">
      <c r="A304" s="35"/>
      <c r="B304" s="36"/>
      <c r="C304" s="37"/>
      <c r="D304" s="200" t="s">
        <v>159</v>
      </c>
      <c r="E304" s="37"/>
      <c r="F304" s="201" t="s">
        <v>443</v>
      </c>
      <c r="G304" s="37"/>
      <c r="H304" s="37"/>
      <c r="I304" s="202"/>
      <c r="J304" s="37"/>
      <c r="K304" s="37"/>
      <c r="L304" s="40"/>
      <c r="M304" s="203"/>
      <c r="N304" s="204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7" t="s">
        <v>159</v>
      </c>
      <c r="AU304" s="17" t="s">
        <v>91</v>
      </c>
    </row>
    <row r="305" spans="1:65" s="12" customFormat="1" ht="22.9" customHeight="1">
      <c r="B305" s="171"/>
      <c r="C305" s="172"/>
      <c r="D305" s="173" t="s">
        <v>80</v>
      </c>
      <c r="E305" s="185" t="s">
        <v>444</v>
      </c>
      <c r="F305" s="185" t="s">
        <v>445</v>
      </c>
      <c r="G305" s="172"/>
      <c r="H305" s="172"/>
      <c r="I305" s="175"/>
      <c r="J305" s="186">
        <f>BK305</f>
        <v>0</v>
      </c>
      <c r="K305" s="172"/>
      <c r="L305" s="177"/>
      <c r="M305" s="178"/>
      <c r="N305" s="179"/>
      <c r="O305" s="179"/>
      <c r="P305" s="180">
        <f>SUM(P306:P311)</f>
        <v>0</v>
      </c>
      <c r="Q305" s="179"/>
      <c r="R305" s="180">
        <f>SUM(R306:R311)</f>
        <v>0</v>
      </c>
      <c r="S305" s="179"/>
      <c r="T305" s="181">
        <f>SUM(T306:T311)</f>
        <v>0</v>
      </c>
      <c r="AR305" s="182" t="s">
        <v>89</v>
      </c>
      <c r="AT305" s="183" t="s">
        <v>80</v>
      </c>
      <c r="AU305" s="183" t="s">
        <v>89</v>
      </c>
      <c r="AY305" s="182" t="s">
        <v>147</v>
      </c>
      <c r="BK305" s="184">
        <f>SUM(BK306:BK311)</f>
        <v>0</v>
      </c>
    </row>
    <row r="306" spans="1:65" s="2" customFormat="1" ht="24.2" customHeight="1">
      <c r="A306" s="35"/>
      <c r="B306" s="36"/>
      <c r="C306" s="187" t="s">
        <v>446</v>
      </c>
      <c r="D306" s="187" t="s">
        <v>151</v>
      </c>
      <c r="E306" s="188" t="s">
        <v>447</v>
      </c>
      <c r="F306" s="189" t="s">
        <v>448</v>
      </c>
      <c r="G306" s="190" t="s">
        <v>290</v>
      </c>
      <c r="H306" s="191">
        <v>2</v>
      </c>
      <c r="I306" s="192"/>
      <c r="J306" s="193">
        <f>ROUND(I306*H306,2)</f>
        <v>0</v>
      </c>
      <c r="K306" s="189" t="s">
        <v>1</v>
      </c>
      <c r="L306" s="40"/>
      <c r="M306" s="194" t="s">
        <v>1</v>
      </c>
      <c r="N306" s="195" t="s">
        <v>46</v>
      </c>
      <c r="O306" s="72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8" t="s">
        <v>202</v>
      </c>
      <c r="AT306" s="198" t="s">
        <v>151</v>
      </c>
      <c r="AU306" s="198" t="s">
        <v>91</v>
      </c>
      <c r="AY306" s="17" t="s">
        <v>147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7" t="s">
        <v>89</v>
      </c>
      <c r="BK306" s="199">
        <f>ROUND(I306*H306,2)</f>
        <v>0</v>
      </c>
      <c r="BL306" s="17" t="s">
        <v>202</v>
      </c>
      <c r="BM306" s="198" t="s">
        <v>449</v>
      </c>
    </row>
    <row r="307" spans="1:65" s="2" customFormat="1" ht="19.5">
      <c r="A307" s="35"/>
      <c r="B307" s="36"/>
      <c r="C307" s="37"/>
      <c r="D307" s="200" t="s">
        <v>159</v>
      </c>
      <c r="E307" s="37"/>
      <c r="F307" s="201" t="s">
        <v>448</v>
      </c>
      <c r="G307" s="37"/>
      <c r="H307" s="37"/>
      <c r="I307" s="202"/>
      <c r="J307" s="37"/>
      <c r="K307" s="37"/>
      <c r="L307" s="40"/>
      <c r="M307" s="203"/>
      <c r="N307" s="204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7" t="s">
        <v>159</v>
      </c>
      <c r="AU307" s="17" t="s">
        <v>91</v>
      </c>
    </row>
    <row r="308" spans="1:65" s="2" customFormat="1" ht="21.75" customHeight="1">
      <c r="A308" s="35"/>
      <c r="B308" s="36"/>
      <c r="C308" s="187" t="s">
        <v>450</v>
      </c>
      <c r="D308" s="187" t="s">
        <v>151</v>
      </c>
      <c r="E308" s="188" t="s">
        <v>451</v>
      </c>
      <c r="F308" s="189" t="s">
        <v>452</v>
      </c>
      <c r="G308" s="190" t="s">
        <v>290</v>
      </c>
      <c r="H308" s="191">
        <v>1</v>
      </c>
      <c r="I308" s="192"/>
      <c r="J308" s="193">
        <f>ROUND(I308*H308,2)</f>
        <v>0</v>
      </c>
      <c r="K308" s="189" t="s">
        <v>1</v>
      </c>
      <c r="L308" s="40"/>
      <c r="M308" s="194" t="s">
        <v>1</v>
      </c>
      <c r="N308" s="195" t="s">
        <v>46</v>
      </c>
      <c r="O308" s="72"/>
      <c r="P308" s="196">
        <f>O308*H308</f>
        <v>0</v>
      </c>
      <c r="Q308" s="196">
        <v>0</v>
      </c>
      <c r="R308" s="196">
        <f>Q308*H308</f>
        <v>0</v>
      </c>
      <c r="S308" s="196">
        <v>0</v>
      </c>
      <c r="T308" s="19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8" t="s">
        <v>156</v>
      </c>
      <c r="AT308" s="198" t="s">
        <v>151</v>
      </c>
      <c r="AU308" s="198" t="s">
        <v>91</v>
      </c>
      <c r="AY308" s="17" t="s">
        <v>147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7" t="s">
        <v>89</v>
      </c>
      <c r="BK308" s="199">
        <f>ROUND(I308*H308,2)</f>
        <v>0</v>
      </c>
      <c r="BL308" s="17" t="s">
        <v>156</v>
      </c>
      <c r="BM308" s="198" t="s">
        <v>453</v>
      </c>
    </row>
    <row r="309" spans="1:65" s="2" customFormat="1" ht="11.25">
      <c r="A309" s="35"/>
      <c r="B309" s="36"/>
      <c r="C309" s="37"/>
      <c r="D309" s="200" t="s">
        <v>159</v>
      </c>
      <c r="E309" s="37"/>
      <c r="F309" s="201" t="s">
        <v>452</v>
      </c>
      <c r="G309" s="37"/>
      <c r="H309" s="37"/>
      <c r="I309" s="202"/>
      <c r="J309" s="37"/>
      <c r="K309" s="37"/>
      <c r="L309" s="40"/>
      <c r="M309" s="203"/>
      <c r="N309" s="204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7" t="s">
        <v>159</v>
      </c>
      <c r="AU309" s="17" t="s">
        <v>91</v>
      </c>
    </row>
    <row r="310" spans="1:65" s="2" customFormat="1" ht="24.2" customHeight="1">
      <c r="A310" s="35"/>
      <c r="B310" s="36"/>
      <c r="C310" s="187" t="s">
        <v>454</v>
      </c>
      <c r="D310" s="187" t="s">
        <v>151</v>
      </c>
      <c r="E310" s="188" t="s">
        <v>455</v>
      </c>
      <c r="F310" s="189" t="s">
        <v>456</v>
      </c>
      <c r="G310" s="190" t="s">
        <v>290</v>
      </c>
      <c r="H310" s="191">
        <v>2</v>
      </c>
      <c r="I310" s="192"/>
      <c r="J310" s="193">
        <f>ROUND(I310*H310,2)</f>
        <v>0</v>
      </c>
      <c r="K310" s="189" t="s">
        <v>1</v>
      </c>
      <c r="L310" s="40"/>
      <c r="M310" s="194" t="s">
        <v>1</v>
      </c>
      <c r="N310" s="195" t="s">
        <v>46</v>
      </c>
      <c r="O310" s="72"/>
      <c r="P310" s="196">
        <f>O310*H310</f>
        <v>0</v>
      </c>
      <c r="Q310" s="196">
        <v>0</v>
      </c>
      <c r="R310" s="196">
        <f>Q310*H310</f>
        <v>0</v>
      </c>
      <c r="S310" s="196">
        <v>0</v>
      </c>
      <c r="T310" s="19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8" t="s">
        <v>202</v>
      </c>
      <c r="AT310" s="198" t="s">
        <v>151</v>
      </c>
      <c r="AU310" s="198" t="s">
        <v>91</v>
      </c>
      <c r="AY310" s="17" t="s">
        <v>147</v>
      </c>
      <c r="BE310" s="199">
        <f>IF(N310="základní",J310,0)</f>
        <v>0</v>
      </c>
      <c r="BF310" s="199">
        <f>IF(N310="snížená",J310,0)</f>
        <v>0</v>
      </c>
      <c r="BG310" s="199">
        <f>IF(N310="zákl. přenesená",J310,0)</f>
        <v>0</v>
      </c>
      <c r="BH310" s="199">
        <f>IF(N310="sníž. přenesená",J310,0)</f>
        <v>0</v>
      </c>
      <c r="BI310" s="199">
        <f>IF(N310="nulová",J310,0)</f>
        <v>0</v>
      </c>
      <c r="BJ310" s="17" t="s">
        <v>89</v>
      </c>
      <c r="BK310" s="199">
        <f>ROUND(I310*H310,2)</f>
        <v>0</v>
      </c>
      <c r="BL310" s="17" t="s">
        <v>202</v>
      </c>
      <c r="BM310" s="198" t="s">
        <v>457</v>
      </c>
    </row>
    <row r="311" spans="1:65" s="2" customFormat="1" ht="19.5">
      <c r="A311" s="35"/>
      <c r="B311" s="36"/>
      <c r="C311" s="37"/>
      <c r="D311" s="200" t="s">
        <v>159</v>
      </c>
      <c r="E311" s="37"/>
      <c r="F311" s="201" t="s">
        <v>456</v>
      </c>
      <c r="G311" s="37"/>
      <c r="H311" s="37"/>
      <c r="I311" s="202"/>
      <c r="J311" s="37"/>
      <c r="K311" s="37"/>
      <c r="L311" s="40"/>
      <c r="M311" s="203"/>
      <c r="N311" s="204"/>
      <c r="O311" s="72"/>
      <c r="P311" s="72"/>
      <c r="Q311" s="72"/>
      <c r="R311" s="72"/>
      <c r="S311" s="72"/>
      <c r="T311" s="73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7" t="s">
        <v>159</v>
      </c>
      <c r="AU311" s="17" t="s">
        <v>91</v>
      </c>
    </row>
    <row r="312" spans="1:65" s="12" customFormat="1" ht="25.9" customHeight="1">
      <c r="B312" s="171"/>
      <c r="C312" s="172"/>
      <c r="D312" s="173" t="s">
        <v>80</v>
      </c>
      <c r="E312" s="174" t="s">
        <v>458</v>
      </c>
      <c r="F312" s="174" t="s">
        <v>459</v>
      </c>
      <c r="G312" s="172"/>
      <c r="H312" s="172"/>
      <c r="I312" s="175"/>
      <c r="J312" s="176">
        <f>BK312</f>
        <v>0</v>
      </c>
      <c r="K312" s="172"/>
      <c r="L312" s="177"/>
      <c r="M312" s="178"/>
      <c r="N312" s="179"/>
      <c r="O312" s="179"/>
      <c r="P312" s="180">
        <f>P313</f>
        <v>0</v>
      </c>
      <c r="Q312" s="179"/>
      <c r="R312" s="180">
        <f>R313</f>
        <v>5.0000000000000002E-5</v>
      </c>
      <c r="S312" s="179"/>
      <c r="T312" s="181">
        <f>T313</f>
        <v>0</v>
      </c>
      <c r="AR312" s="182" t="s">
        <v>181</v>
      </c>
      <c r="AT312" s="183" t="s">
        <v>80</v>
      </c>
      <c r="AU312" s="183" t="s">
        <v>81</v>
      </c>
      <c r="AY312" s="182" t="s">
        <v>147</v>
      </c>
      <c r="BK312" s="184">
        <f>BK313</f>
        <v>0</v>
      </c>
    </row>
    <row r="313" spans="1:65" s="12" customFormat="1" ht="22.9" customHeight="1">
      <c r="B313" s="171"/>
      <c r="C313" s="172"/>
      <c r="D313" s="173" t="s">
        <v>80</v>
      </c>
      <c r="E313" s="185" t="s">
        <v>81</v>
      </c>
      <c r="F313" s="185" t="s">
        <v>460</v>
      </c>
      <c r="G313" s="172"/>
      <c r="H313" s="172"/>
      <c r="I313" s="175"/>
      <c r="J313" s="186">
        <f>BK313</f>
        <v>0</v>
      </c>
      <c r="K313" s="172"/>
      <c r="L313" s="177"/>
      <c r="M313" s="178"/>
      <c r="N313" s="179"/>
      <c r="O313" s="179"/>
      <c r="P313" s="180">
        <f>SUM(P314:P317)</f>
        <v>0</v>
      </c>
      <c r="Q313" s="179"/>
      <c r="R313" s="180">
        <f>SUM(R314:R317)</f>
        <v>5.0000000000000002E-5</v>
      </c>
      <c r="S313" s="179"/>
      <c r="T313" s="181">
        <f>SUM(T314:T317)</f>
        <v>0</v>
      </c>
      <c r="AR313" s="182" t="s">
        <v>181</v>
      </c>
      <c r="AT313" s="183" t="s">
        <v>80</v>
      </c>
      <c r="AU313" s="183" t="s">
        <v>89</v>
      </c>
      <c r="AY313" s="182" t="s">
        <v>147</v>
      </c>
      <c r="BK313" s="184">
        <f>SUM(BK314:BK317)</f>
        <v>0</v>
      </c>
    </row>
    <row r="314" spans="1:65" s="2" customFormat="1" ht="16.5" customHeight="1">
      <c r="A314" s="35"/>
      <c r="B314" s="36"/>
      <c r="C314" s="187" t="s">
        <v>461</v>
      </c>
      <c r="D314" s="187" t="s">
        <v>151</v>
      </c>
      <c r="E314" s="188" t="s">
        <v>462</v>
      </c>
      <c r="F314" s="189" t="s">
        <v>463</v>
      </c>
      <c r="G314" s="190" t="s">
        <v>290</v>
      </c>
      <c r="H314" s="191">
        <v>1</v>
      </c>
      <c r="I314" s="192"/>
      <c r="J314" s="193">
        <f>ROUND(I314*H314,2)</f>
        <v>0</v>
      </c>
      <c r="K314" s="189" t="s">
        <v>1</v>
      </c>
      <c r="L314" s="40"/>
      <c r="M314" s="194" t="s">
        <v>1</v>
      </c>
      <c r="N314" s="195" t="s">
        <v>46</v>
      </c>
      <c r="O314" s="72"/>
      <c r="P314" s="196">
        <f>O314*H314</f>
        <v>0</v>
      </c>
      <c r="Q314" s="196">
        <v>0</v>
      </c>
      <c r="R314" s="196">
        <f>Q314*H314</f>
        <v>0</v>
      </c>
      <c r="S314" s="196">
        <v>0</v>
      </c>
      <c r="T314" s="19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8" t="s">
        <v>156</v>
      </c>
      <c r="AT314" s="198" t="s">
        <v>151</v>
      </c>
      <c r="AU314" s="198" t="s">
        <v>91</v>
      </c>
      <c r="AY314" s="17" t="s">
        <v>147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7" t="s">
        <v>89</v>
      </c>
      <c r="BK314" s="199">
        <f>ROUND(I314*H314,2)</f>
        <v>0</v>
      </c>
      <c r="BL314" s="17" t="s">
        <v>156</v>
      </c>
      <c r="BM314" s="198" t="s">
        <v>464</v>
      </c>
    </row>
    <row r="315" spans="1:65" s="2" customFormat="1" ht="48.75">
      <c r="A315" s="35"/>
      <c r="B315" s="36"/>
      <c r="C315" s="37"/>
      <c r="D315" s="200" t="s">
        <v>159</v>
      </c>
      <c r="E315" s="37"/>
      <c r="F315" s="201" t="s">
        <v>465</v>
      </c>
      <c r="G315" s="37"/>
      <c r="H315" s="37"/>
      <c r="I315" s="202"/>
      <c r="J315" s="37"/>
      <c r="K315" s="37"/>
      <c r="L315" s="40"/>
      <c r="M315" s="203"/>
      <c r="N315" s="204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7" t="s">
        <v>159</v>
      </c>
      <c r="AU315" s="17" t="s">
        <v>91</v>
      </c>
    </row>
    <row r="316" spans="1:65" s="2" customFormat="1" ht="16.5" customHeight="1">
      <c r="A316" s="35"/>
      <c r="B316" s="36"/>
      <c r="C316" s="187" t="s">
        <v>466</v>
      </c>
      <c r="D316" s="187" t="s">
        <v>151</v>
      </c>
      <c r="E316" s="188" t="s">
        <v>467</v>
      </c>
      <c r="F316" s="189" t="s">
        <v>468</v>
      </c>
      <c r="G316" s="190" t="s">
        <v>290</v>
      </c>
      <c r="H316" s="191">
        <v>1</v>
      </c>
      <c r="I316" s="192"/>
      <c r="J316" s="193">
        <f>ROUND(I316*H316,2)</f>
        <v>0</v>
      </c>
      <c r="K316" s="189" t="s">
        <v>1</v>
      </c>
      <c r="L316" s="40"/>
      <c r="M316" s="194" t="s">
        <v>1</v>
      </c>
      <c r="N316" s="195" t="s">
        <v>46</v>
      </c>
      <c r="O316" s="72"/>
      <c r="P316" s="196">
        <f>O316*H316</f>
        <v>0</v>
      </c>
      <c r="Q316" s="196">
        <v>5.0000000000000002E-5</v>
      </c>
      <c r="R316" s="196">
        <f>Q316*H316</f>
        <v>5.0000000000000002E-5</v>
      </c>
      <c r="S316" s="196">
        <v>0</v>
      </c>
      <c r="T316" s="19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8" t="s">
        <v>156</v>
      </c>
      <c r="AT316" s="198" t="s">
        <v>151</v>
      </c>
      <c r="AU316" s="198" t="s">
        <v>91</v>
      </c>
      <c r="AY316" s="17" t="s">
        <v>147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7" t="s">
        <v>89</v>
      </c>
      <c r="BK316" s="199">
        <f>ROUND(I316*H316,2)</f>
        <v>0</v>
      </c>
      <c r="BL316" s="17" t="s">
        <v>156</v>
      </c>
      <c r="BM316" s="198" t="s">
        <v>469</v>
      </c>
    </row>
    <row r="317" spans="1:65" s="2" customFormat="1" ht="19.5">
      <c r="A317" s="35"/>
      <c r="B317" s="36"/>
      <c r="C317" s="37"/>
      <c r="D317" s="200" t="s">
        <v>159</v>
      </c>
      <c r="E317" s="37"/>
      <c r="F317" s="201" t="s">
        <v>470</v>
      </c>
      <c r="G317" s="37"/>
      <c r="H317" s="37"/>
      <c r="I317" s="202"/>
      <c r="J317" s="37"/>
      <c r="K317" s="37"/>
      <c r="L317" s="40"/>
      <c r="M317" s="247"/>
      <c r="N317" s="248"/>
      <c r="O317" s="249"/>
      <c r="P317" s="249"/>
      <c r="Q317" s="249"/>
      <c r="R317" s="249"/>
      <c r="S317" s="249"/>
      <c r="T317" s="250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7" t="s">
        <v>159</v>
      </c>
      <c r="AU317" s="17" t="s">
        <v>91</v>
      </c>
    </row>
    <row r="318" spans="1:65" s="2" customFormat="1" ht="6.95" customHeight="1">
      <c r="A318" s="35"/>
      <c r="B318" s="55"/>
      <c r="C318" s="56"/>
      <c r="D318" s="56"/>
      <c r="E318" s="56"/>
      <c r="F318" s="56"/>
      <c r="G318" s="56"/>
      <c r="H318" s="56"/>
      <c r="I318" s="56"/>
      <c r="J318" s="56"/>
      <c r="K318" s="56"/>
      <c r="L318" s="40"/>
      <c r="M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</row>
  </sheetData>
  <sheetProtection algorithmName="SHA-512" hashValue="4ttt3EFSSjAjnZfS2LHeZS4BJhGBrLFohGFwlmg8vY3OmNq3JGf+cOb/ulyrjYPxKl8nWo4VULto4lZy2+EdMg==" saltValue="0AZQFWEyhWGKIkkIhBsEDio1ELjaECyoJkCFKObbqg/dbLFbZDEWF9AusmN8u2UbuveqshuPwCNr60XLcu6XCQ==" spinCount="100000" sheet="1" objects="1" scenarios="1" formatColumns="0" formatRows="0" autoFilter="0"/>
  <autoFilter ref="C141:K317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91</v>
      </c>
    </row>
    <row r="4" spans="1:46" s="1" customFormat="1" ht="24.95" customHeight="1">
      <c r="B4" s="20"/>
      <c r="D4" s="111" t="s">
        <v>98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2" t="str">
        <f>'Rekapitulace stavby'!K6</f>
        <v>Veřejný oddechový a sportovní areál VOSA - renovace hřiště</v>
      </c>
      <c r="F7" s="293"/>
      <c r="G7" s="293"/>
      <c r="H7" s="293"/>
      <c r="L7" s="20"/>
    </row>
    <row r="8" spans="1:46" s="2" customFormat="1" ht="12" customHeight="1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294" t="s">
        <v>471</v>
      </c>
      <c r="F9" s="295"/>
      <c r="G9" s="295"/>
      <c r="H9" s="29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>
        <f>'Rekapitulace stavby'!AN8</f>
        <v>45275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26</v>
      </c>
      <c r="E14" s="35"/>
      <c r="F14" s="35"/>
      <c r="G14" s="35"/>
      <c r="H14" s="35"/>
      <c r="I14" s="113" t="s">
        <v>27</v>
      </c>
      <c r="J14" s="114" t="s">
        <v>28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29</v>
      </c>
      <c r="F15" s="35"/>
      <c r="G15" s="35"/>
      <c r="H15" s="35"/>
      <c r="I15" s="113" t="s">
        <v>30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27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296" t="str">
        <f>'Rekapitulace stavby'!E14</f>
        <v>Vyplň údaj</v>
      </c>
      <c r="F18" s="297"/>
      <c r="G18" s="297"/>
      <c r="H18" s="297"/>
      <c r="I18" s="113" t="s">
        <v>30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27</v>
      </c>
      <c r="J20" s="114" t="s">
        <v>34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35</v>
      </c>
      <c r="F21" s="35"/>
      <c r="G21" s="35"/>
      <c r="H21" s="35"/>
      <c r="I21" s="113" t="s">
        <v>30</v>
      </c>
      <c r="J21" s="114" t="s">
        <v>36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38</v>
      </c>
      <c r="E23" s="35"/>
      <c r="F23" s="35"/>
      <c r="G23" s="35"/>
      <c r="H23" s="35"/>
      <c r="I23" s="113" t="s">
        <v>27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39</v>
      </c>
      <c r="F24" s="35"/>
      <c r="G24" s="35"/>
      <c r="H24" s="35"/>
      <c r="I24" s="113" t="s">
        <v>30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40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298" t="s">
        <v>1</v>
      </c>
      <c r="F27" s="298"/>
      <c r="G27" s="298"/>
      <c r="H27" s="29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41</v>
      </c>
      <c r="E30" s="35"/>
      <c r="F30" s="35"/>
      <c r="G30" s="35"/>
      <c r="H30" s="35"/>
      <c r="I30" s="35"/>
      <c r="J30" s="121">
        <f>ROUND(J134,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43</v>
      </c>
      <c r="G32" s="35"/>
      <c r="H32" s="35"/>
      <c r="I32" s="122" t="s">
        <v>42</v>
      </c>
      <c r="J32" s="122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45</v>
      </c>
      <c r="E33" s="113" t="s">
        <v>46</v>
      </c>
      <c r="F33" s="124">
        <f>ROUND((SUM(BE134:BE209)),  2)</f>
        <v>0</v>
      </c>
      <c r="G33" s="35"/>
      <c r="H33" s="35"/>
      <c r="I33" s="125">
        <v>0.21</v>
      </c>
      <c r="J33" s="124">
        <f>ROUND(((SUM(BE134:BE209))*I33),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47</v>
      </c>
      <c r="F34" s="124">
        <f>ROUND((SUM(BF134:BF209)),  2)</f>
        <v>0</v>
      </c>
      <c r="G34" s="35"/>
      <c r="H34" s="35"/>
      <c r="I34" s="125">
        <v>0.15</v>
      </c>
      <c r="J34" s="124">
        <f>ROUND(((SUM(BF134:BF209))*I34),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48</v>
      </c>
      <c r="F35" s="124">
        <f>ROUND((SUM(BG134:BG209)),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49</v>
      </c>
      <c r="F36" s="124">
        <f>ROUND((SUM(BH134:BH209)),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ROUND((SUM(BI134:BI209)),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101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299" t="str">
        <f>E7</f>
        <v>Veřejný oddechový a sportovní areál VOSA - renovace hřiště</v>
      </c>
      <c r="F85" s="300"/>
      <c r="G85" s="300"/>
      <c r="H85" s="300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99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30" customHeight="1">
      <c r="A87" s="35"/>
      <c r="B87" s="36"/>
      <c r="C87" s="37"/>
      <c r="D87" s="37"/>
      <c r="E87" s="270" t="str">
        <f>E9</f>
        <v>SO 02 - STAVEBNÍ ÚPRAVY ATLETICKÉ DRÁHY 68x3,5 m A DOSKOČIŠTĚ</v>
      </c>
      <c r="F87" s="301"/>
      <c r="G87" s="301"/>
      <c r="H87" s="30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Areál ZŠ profesora Švejcara v Praze 12</v>
      </c>
      <c r="G89" s="37"/>
      <c r="H89" s="37"/>
      <c r="I89" s="29" t="s">
        <v>23</v>
      </c>
      <c r="J89" s="67">
        <f>IF(J12="","",J12)</f>
        <v>45275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26</v>
      </c>
      <c r="D91" s="37"/>
      <c r="E91" s="37"/>
      <c r="F91" s="27" t="str">
        <f>E15</f>
        <v>Městská část Praha 12</v>
      </c>
      <c r="G91" s="37"/>
      <c r="H91" s="37"/>
      <c r="I91" s="29" t="s">
        <v>33</v>
      </c>
      <c r="J91" s="33" t="str">
        <f>E21</f>
        <v>Linhart spol. s r. 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31</v>
      </c>
      <c r="D92" s="37"/>
      <c r="E92" s="37"/>
      <c r="F92" s="27" t="str">
        <f>IF(E18="","",E18)</f>
        <v>Vyplň údaj</v>
      </c>
      <c r="G92" s="37"/>
      <c r="H92" s="37"/>
      <c r="I92" s="29" t="s">
        <v>38</v>
      </c>
      <c r="J92" s="33" t="str">
        <f>E24</f>
        <v>Libor Fouček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104</v>
      </c>
      <c r="D96" s="37"/>
      <c r="E96" s="37"/>
      <c r="F96" s="37"/>
      <c r="G96" s="37"/>
      <c r="H96" s="37"/>
      <c r="I96" s="37"/>
      <c r="J96" s="85">
        <f>J134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105</v>
      </c>
    </row>
    <row r="97" spans="2:12" s="9" customFormat="1" ht="24.95" customHeight="1">
      <c r="B97" s="148"/>
      <c r="C97" s="149"/>
      <c r="D97" s="150" t="s">
        <v>106</v>
      </c>
      <c r="E97" s="151"/>
      <c r="F97" s="151"/>
      <c r="G97" s="151"/>
      <c r="H97" s="151"/>
      <c r="I97" s="151"/>
      <c r="J97" s="152">
        <f>J135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107</v>
      </c>
      <c r="E98" s="157"/>
      <c r="F98" s="157"/>
      <c r="G98" s="157"/>
      <c r="H98" s="157"/>
      <c r="I98" s="157"/>
      <c r="J98" s="158">
        <f>J136</f>
        <v>0</v>
      </c>
      <c r="K98" s="155"/>
      <c r="L98" s="159"/>
    </row>
    <row r="99" spans="2:12" s="10" customFormat="1" ht="14.85" customHeight="1">
      <c r="B99" s="154"/>
      <c r="C99" s="155"/>
      <c r="D99" s="156" t="s">
        <v>108</v>
      </c>
      <c r="E99" s="157"/>
      <c r="F99" s="157"/>
      <c r="G99" s="157"/>
      <c r="H99" s="157"/>
      <c r="I99" s="157"/>
      <c r="J99" s="158">
        <f>J137</f>
        <v>0</v>
      </c>
      <c r="K99" s="155"/>
      <c r="L99" s="159"/>
    </row>
    <row r="100" spans="2:12" s="10" customFormat="1" ht="14.85" customHeight="1">
      <c r="B100" s="154"/>
      <c r="C100" s="155"/>
      <c r="D100" s="156" t="s">
        <v>472</v>
      </c>
      <c r="E100" s="157"/>
      <c r="F100" s="157"/>
      <c r="G100" s="157"/>
      <c r="H100" s="157"/>
      <c r="I100" s="157"/>
      <c r="J100" s="158">
        <f>J147</f>
        <v>0</v>
      </c>
      <c r="K100" s="155"/>
      <c r="L100" s="159"/>
    </row>
    <row r="101" spans="2:12" s="10" customFormat="1" ht="14.85" customHeight="1">
      <c r="B101" s="154"/>
      <c r="C101" s="155"/>
      <c r="D101" s="156" t="s">
        <v>112</v>
      </c>
      <c r="E101" s="157"/>
      <c r="F101" s="157"/>
      <c r="G101" s="157"/>
      <c r="H101" s="157"/>
      <c r="I101" s="157"/>
      <c r="J101" s="158">
        <f>J151</f>
        <v>0</v>
      </c>
      <c r="K101" s="155"/>
      <c r="L101" s="159"/>
    </row>
    <row r="102" spans="2:12" s="10" customFormat="1" ht="14.85" customHeight="1">
      <c r="B102" s="154"/>
      <c r="C102" s="155"/>
      <c r="D102" s="156" t="s">
        <v>473</v>
      </c>
      <c r="E102" s="157"/>
      <c r="F102" s="157"/>
      <c r="G102" s="157"/>
      <c r="H102" s="157"/>
      <c r="I102" s="157"/>
      <c r="J102" s="158">
        <f>J156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474</v>
      </c>
      <c r="E103" s="157"/>
      <c r="F103" s="157"/>
      <c r="G103" s="157"/>
      <c r="H103" s="157"/>
      <c r="I103" s="157"/>
      <c r="J103" s="158">
        <f>J160</f>
        <v>0</v>
      </c>
      <c r="K103" s="155"/>
      <c r="L103" s="159"/>
    </row>
    <row r="104" spans="2:12" s="10" customFormat="1" ht="14.85" customHeight="1">
      <c r="B104" s="154"/>
      <c r="C104" s="155"/>
      <c r="D104" s="156" t="s">
        <v>475</v>
      </c>
      <c r="E104" s="157"/>
      <c r="F104" s="157"/>
      <c r="G104" s="157"/>
      <c r="H104" s="157"/>
      <c r="I104" s="157"/>
      <c r="J104" s="158">
        <f>J161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476</v>
      </c>
      <c r="E105" s="157"/>
      <c r="F105" s="157"/>
      <c r="G105" s="157"/>
      <c r="H105" s="157"/>
      <c r="I105" s="157"/>
      <c r="J105" s="158">
        <f>J168</f>
        <v>0</v>
      </c>
      <c r="K105" s="155"/>
      <c r="L105" s="159"/>
    </row>
    <row r="106" spans="2:12" s="10" customFormat="1" ht="14.85" customHeight="1">
      <c r="B106" s="154"/>
      <c r="C106" s="155"/>
      <c r="D106" s="156" t="s">
        <v>117</v>
      </c>
      <c r="E106" s="157"/>
      <c r="F106" s="157"/>
      <c r="G106" s="157"/>
      <c r="H106" s="157"/>
      <c r="I106" s="157"/>
      <c r="J106" s="158">
        <f>J169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119</v>
      </c>
      <c r="E107" s="157"/>
      <c r="F107" s="157"/>
      <c r="G107" s="157"/>
      <c r="H107" s="157"/>
      <c r="I107" s="157"/>
      <c r="J107" s="158">
        <f>J176</f>
        <v>0</v>
      </c>
      <c r="K107" s="155"/>
      <c r="L107" s="159"/>
    </row>
    <row r="108" spans="2:12" s="10" customFormat="1" ht="14.85" customHeight="1">
      <c r="B108" s="154"/>
      <c r="C108" s="155"/>
      <c r="D108" s="156" t="s">
        <v>477</v>
      </c>
      <c r="E108" s="157"/>
      <c r="F108" s="157"/>
      <c r="G108" s="157"/>
      <c r="H108" s="157"/>
      <c r="I108" s="157"/>
      <c r="J108" s="158">
        <f>J177</f>
        <v>0</v>
      </c>
      <c r="K108" s="155"/>
      <c r="L108" s="159"/>
    </row>
    <row r="109" spans="2:12" s="10" customFormat="1" ht="14.85" customHeight="1">
      <c r="B109" s="154"/>
      <c r="C109" s="155"/>
      <c r="D109" s="156" t="s">
        <v>121</v>
      </c>
      <c r="E109" s="157"/>
      <c r="F109" s="157"/>
      <c r="G109" s="157"/>
      <c r="H109" s="157"/>
      <c r="I109" s="157"/>
      <c r="J109" s="158">
        <f>J184</f>
        <v>0</v>
      </c>
      <c r="K109" s="155"/>
      <c r="L109" s="159"/>
    </row>
    <row r="110" spans="2:12" s="10" customFormat="1" ht="14.85" customHeight="1">
      <c r="B110" s="154"/>
      <c r="C110" s="155"/>
      <c r="D110" s="156" t="s">
        <v>125</v>
      </c>
      <c r="E110" s="157"/>
      <c r="F110" s="157"/>
      <c r="G110" s="157"/>
      <c r="H110" s="157"/>
      <c r="I110" s="157"/>
      <c r="J110" s="158">
        <f>J188</f>
        <v>0</v>
      </c>
      <c r="K110" s="155"/>
      <c r="L110" s="159"/>
    </row>
    <row r="111" spans="2:12" s="9" customFormat="1" ht="24.95" customHeight="1">
      <c r="B111" s="148"/>
      <c r="C111" s="149"/>
      <c r="D111" s="150" t="s">
        <v>478</v>
      </c>
      <c r="E111" s="151"/>
      <c r="F111" s="151"/>
      <c r="G111" s="151"/>
      <c r="H111" s="151"/>
      <c r="I111" s="151"/>
      <c r="J111" s="152">
        <f>J200</f>
        <v>0</v>
      </c>
      <c r="K111" s="149"/>
      <c r="L111" s="153"/>
    </row>
    <row r="112" spans="2:12" s="10" customFormat="1" ht="19.899999999999999" customHeight="1">
      <c r="B112" s="154"/>
      <c r="C112" s="155"/>
      <c r="D112" s="156" t="s">
        <v>129</v>
      </c>
      <c r="E112" s="157"/>
      <c r="F112" s="157"/>
      <c r="G112" s="157"/>
      <c r="H112" s="157"/>
      <c r="I112" s="157"/>
      <c r="J112" s="158">
        <f>J201</f>
        <v>0</v>
      </c>
      <c r="K112" s="155"/>
      <c r="L112" s="159"/>
    </row>
    <row r="113" spans="1:31" s="9" customFormat="1" ht="24.95" customHeight="1">
      <c r="B113" s="148"/>
      <c r="C113" s="149"/>
      <c r="D113" s="150" t="s">
        <v>130</v>
      </c>
      <c r="E113" s="151"/>
      <c r="F113" s="151"/>
      <c r="G113" s="151"/>
      <c r="H113" s="151"/>
      <c r="I113" s="151"/>
      <c r="J113" s="152">
        <f>J204</f>
        <v>0</v>
      </c>
      <c r="K113" s="149"/>
      <c r="L113" s="153"/>
    </row>
    <row r="114" spans="1:31" s="10" customFormat="1" ht="19.899999999999999" customHeight="1">
      <c r="B114" s="154"/>
      <c r="C114" s="155"/>
      <c r="D114" s="156" t="s">
        <v>131</v>
      </c>
      <c r="E114" s="157"/>
      <c r="F114" s="157"/>
      <c r="G114" s="157"/>
      <c r="H114" s="157"/>
      <c r="I114" s="157"/>
      <c r="J114" s="158">
        <f>J205</f>
        <v>0</v>
      </c>
      <c r="K114" s="155"/>
      <c r="L114" s="159"/>
    </row>
    <row r="115" spans="1:31" s="2" customFormat="1" ht="21.7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5" customHeight="1">
      <c r="A120" s="35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5" customHeight="1">
      <c r="A121" s="35"/>
      <c r="B121" s="36"/>
      <c r="C121" s="23" t="s">
        <v>132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16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99" t="str">
        <f>E7</f>
        <v>Veřejný oddechový a sportovní areál VOSA - renovace hřiště</v>
      </c>
      <c r="F124" s="300"/>
      <c r="G124" s="300"/>
      <c r="H124" s="300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29" t="s">
        <v>99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30" customHeight="1">
      <c r="A126" s="35"/>
      <c r="B126" s="36"/>
      <c r="C126" s="37"/>
      <c r="D126" s="37"/>
      <c r="E126" s="270" t="str">
        <f>E9</f>
        <v>SO 02 - STAVEBNÍ ÚPRAVY ATLETICKÉ DRÁHY 68x3,5 m A DOSKOČIŠTĚ</v>
      </c>
      <c r="F126" s="301"/>
      <c r="G126" s="301"/>
      <c r="H126" s="301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29" t="s">
        <v>21</v>
      </c>
      <c r="D128" s="37"/>
      <c r="E128" s="37"/>
      <c r="F128" s="27" t="str">
        <f>F12</f>
        <v>Areál ZŠ profesora Švejcara v Praze 12</v>
      </c>
      <c r="G128" s="37"/>
      <c r="H128" s="37"/>
      <c r="I128" s="29" t="s">
        <v>23</v>
      </c>
      <c r="J128" s="67">
        <f>IF(J12="","",J12)</f>
        <v>45275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5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29" t="s">
        <v>26</v>
      </c>
      <c r="D130" s="37"/>
      <c r="E130" s="37"/>
      <c r="F130" s="27" t="str">
        <f>E15</f>
        <v>Městská část Praha 12</v>
      </c>
      <c r="G130" s="37"/>
      <c r="H130" s="37"/>
      <c r="I130" s="29" t="s">
        <v>33</v>
      </c>
      <c r="J130" s="33" t="str">
        <f>E21</f>
        <v>Linhart spol. s r. o.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2" customHeight="1">
      <c r="A131" s="35"/>
      <c r="B131" s="36"/>
      <c r="C131" s="29" t="s">
        <v>31</v>
      </c>
      <c r="D131" s="37"/>
      <c r="E131" s="37"/>
      <c r="F131" s="27" t="str">
        <f>IF(E18="","",E18)</f>
        <v>Vyplň údaj</v>
      </c>
      <c r="G131" s="37"/>
      <c r="H131" s="37"/>
      <c r="I131" s="29" t="s">
        <v>38</v>
      </c>
      <c r="J131" s="33" t="str">
        <f>E24</f>
        <v>Libor Fouček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>
      <c r="A133" s="160"/>
      <c r="B133" s="161"/>
      <c r="C133" s="162" t="s">
        <v>133</v>
      </c>
      <c r="D133" s="163" t="s">
        <v>66</v>
      </c>
      <c r="E133" s="163" t="s">
        <v>62</v>
      </c>
      <c r="F133" s="163" t="s">
        <v>63</v>
      </c>
      <c r="G133" s="163" t="s">
        <v>134</v>
      </c>
      <c r="H133" s="163" t="s">
        <v>135</v>
      </c>
      <c r="I133" s="163" t="s">
        <v>136</v>
      </c>
      <c r="J133" s="163" t="s">
        <v>103</v>
      </c>
      <c r="K133" s="164" t="s">
        <v>137</v>
      </c>
      <c r="L133" s="165"/>
      <c r="M133" s="76" t="s">
        <v>1</v>
      </c>
      <c r="N133" s="77" t="s">
        <v>45</v>
      </c>
      <c r="O133" s="77" t="s">
        <v>138</v>
      </c>
      <c r="P133" s="77" t="s">
        <v>139</v>
      </c>
      <c r="Q133" s="77" t="s">
        <v>140</v>
      </c>
      <c r="R133" s="77" t="s">
        <v>141</v>
      </c>
      <c r="S133" s="77" t="s">
        <v>142</v>
      </c>
      <c r="T133" s="78" t="s">
        <v>143</v>
      </c>
      <c r="U133" s="160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/>
    </row>
    <row r="134" spans="1:65" s="2" customFormat="1" ht="22.9" customHeight="1">
      <c r="A134" s="35"/>
      <c r="B134" s="36"/>
      <c r="C134" s="83" t="s">
        <v>144</v>
      </c>
      <c r="D134" s="37"/>
      <c r="E134" s="37"/>
      <c r="F134" s="37"/>
      <c r="G134" s="37"/>
      <c r="H134" s="37"/>
      <c r="I134" s="37"/>
      <c r="J134" s="166">
        <f>BK134</f>
        <v>0</v>
      </c>
      <c r="K134" s="37"/>
      <c r="L134" s="40"/>
      <c r="M134" s="79"/>
      <c r="N134" s="167"/>
      <c r="O134" s="80"/>
      <c r="P134" s="168">
        <f>P135+P200+P204</f>
        <v>0</v>
      </c>
      <c r="Q134" s="80"/>
      <c r="R134" s="168">
        <f>R135+R200+R204</f>
        <v>19.747680000000003</v>
      </c>
      <c r="S134" s="80"/>
      <c r="T134" s="169">
        <f>T135+T200+T204</f>
        <v>18.489999999999998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80</v>
      </c>
      <c r="AU134" s="17" t="s">
        <v>105</v>
      </c>
      <c r="BK134" s="170">
        <f>BK135+BK200+BK204</f>
        <v>0</v>
      </c>
    </row>
    <row r="135" spans="1:65" s="12" customFormat="1" ht="25.9" customHeight="1">
      <c r="B135" s="171"/>
      <c r="C135" s="172"/>
      <c r="D135" s="173" t="s">
        <v>80</v>
      </c>
      <c r="E135" s="174" t="s">
        <v>145</v>
      </c>
      <c r="F135" s="174" t="s">
        <v>146</v>
      </c>
      <c r="G135" s="172"/>
      <c r="H135" s="172"/>
      <c r="I135" s="175"/>
      <c r="J135" s="176">
        <f>BK135</f>
        <v>0</v>
      </c>
      <c r="K135" s="172"/>
      <c r="L135" s="177"/>
      <c r="M135" s="178"/>
      <c r="N135" s="179"/>
      <c r="O135" s="179"/>
      <c r="P135" s="180">
        <f>P136+P160+P168+P176</f>
        <v>0</v>
      </c>
      <c r="Q135" s="179"/>
      <c r="R135" s="180">
        <f>R136+R160+R168+R176</f>
        <v>19.747630000000001</v>
      </c>
      <c r="S135" s="179"/>
      <c r="T135" s="181">
        <f>T136+T160+T168+T176</f>
        <v>18.489999999999998</v>
      </c>
      <c r="AR135" s="182" t="s">
        <v>89</v>
      </c>
      <c r="AT135" s="183" t="s">
        <v>80</v>
      </c>
      <c r="AU135" s="183" t="s">
        <v>81</v>
      </c>
      <c r="AY135" s="182" t="s">
        <v>147</v>
      </c>
      <c r="BK135" s="184">
        <f>BK136+BK160+BK168+BK176</f>
        <v>0</v>
      </c>
    </row>
    <row r="136" spans="1:65" s="12" customFormat="1" ht="22.9" customHeight="1">
      <c r="B136" s="171"/>
      <c r="C136" s="172"/>
      <c r="D136" s="173" t="s">
        <v>80</v>
      </c>
      <c r="E136" s="185" t="s">
        <v>89</v>
      </c>
      <c r="F136" s="185" t="s">
        <v>148</v>
      </c>
      <c r="G136" s="172"/>
      <c r="H136" s="172"/>
      <c r="I136" s="175"/>
      <c r="J136" s="186">
        <f>BK136</f>
        <v>0</v>
      </c>
      <c r="K136" s="172"/>
      <c r="L136" s="177"/>
      <c r="M136" s="178"/>
      <c r="N136" s="179"/>
      <c r="O136" s="179"/>
      <c r="P136" s="180">
        <f>P137+P147+P151+P156</f>
        <v>0</v>
      </c>
      <c r="Q136" s="179"/>
      <c r="R136" s="180">
        <f>R137+R147+R151+R156</f>
        <v>0</v>
      </c>
      <c r="S136" s="179"/>
      <c r="T136" s="181">
        <f>T137+T147+T151+T156</f>
        <v>18.489999999999998</v>
      </c>
      <c r="AR136" s="182" t="s">
        <v>89</v>
      </c>
      <c r="AT136" s="183" t="s">
        <v>80</v>
      </c>
      <c r="AU136" s="183" t="s">
        <v>89</v>
      </c>
      <c r="AY136" s="182" t="s">
        <v>147</v>
      </c>
      <c r="BK136" s="184">
        <f>BK137+BK147+BK151+BK156</f>
        <v>0</v>
      </c>
    </row>
    <row r="137" spans="1:65" s="12" customFormat="1" ht="20.85" customHeight="1">
      <c r="B137" s="171"/>
      <c r="C137" s="172"/>
      <c r="D137" s="173" t="s">
        <v>80</v>
      </c>
      <c r="E137" s="185" t="s">
        <v>149</v>
      </c>
      <c r="F137" s="185" t="s">
        <v>150</v>
      </c>
      <c r="G137" s="172"/>
      <c r="H137" s="172"/>
      <c r="I137" s="175"/>
      <c r="J137" s="186">
        <f>BK137</f>
        <v>0</v>
      </c>
      <c r="K137" s="172"/>
      <c r="L137" s="177"/>
      <c r="M137" s="178"/>
      <c r="N137" s="179"/>
      <c r="O137" s="179"/>
      <c r="P137" s="180">
        <f>SUM(P138:P146)</f>
        <v>0</v>
      </c>
      <c r="Q137" s="179"/>
      <c r="R137" s="180">
        <f>SUM(R138:R146)</f>
        <v>0</v>
      </c>
      <c r="S137" s="179"/>
      <c r="T137" s="181">
        <f>SUM(T138:T146)</f>
        <v>18.489999999999998</v>
      </c>
      <c r="AR137" s="182" t="s">
        <v>89</v>
      </c>
      <c r="AT137" s="183" t="s">
        <v>80</v>
      </c>
      <c r="AU137" s="183" t="s">
        <v>91</v>
      </c>
      <c r="AY137" s="182" t="s">
        <v>147</v>
      </c>
      <c r="BK137" s="184">
        <f>SUM(BK138:BK146)</f>
        <v>0</v>
      </c>
    </row>
    <row r="138" spans="1:65" s="2" customFormat="1" ht="24.2" customHeight="1">
      <c r="A138" s="35"/>
      <c r="B138" s="36"/>
      <c r="C138" s="187" t="s">
        <v>89</v>
      </c>
      <c r="D138" s="187" t="s">
        <v>151</v>
      </c>
      <c r="E138" s="188" t="s">
        <v>479</v>
      </c>
      <c r="F138" s="189" t="s">
        <v>480</v>
      </c>
      <c r="G138" s="190" t="s">
        <v>154</v>
      </c>
      <c r="H138" s="191">
        <v>28</v>
      </c>
      <c r="I138" s="192"/>
      <c r="J138" s="193">
        <f>ROUND(I138*H138,2)</f>
        <v>0</v>
      </c>
      <c r="K138" s="189" t="s">
        <v>155</v>
      </c>
      <c r="L138" s="40"/>
      <c r="M138" s="194" t="s">
        <v>1</v>
      </c>
      <c r="N138" s="195" t="s">
        <v>46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0.5</v>
      </c>
      <c r="T138" s="197">
        <f>S138*H138</f>
        <v>14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156</v>
      </c>
      <c r="AT138" s="198" t="s">
        <v>151</v>
      </c>
      <c r="AU138" s="198" t="s">
        <v>157</v>
      </c>
      <c r="AY138" s="17" t="s">
        <v>147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7" t="s">
        <v>89</v>
      </c>
      <c r="BK138" s="199">
        <f>ROUND(I138*H138,2)</f>
        <v>0</v>
      </c>
      <c r="BL138" s="17" t="s">
        <v>156</v>
      </c>
      <c r="BM138" s="198" t="s">
        <v>481</v>
      </c>
    </row>
    <row r="139" spans="1:65" s="2" customFormat="1" ht="39">
      <c r="A139" s="35"/>
      <c r="B139" s="36"/>
      <c r="C139" s="37"/>
      <c r="D139" s="200" t="s">
        <v>159</v>
      </c>
      <c r="E139" s="37"/>
      <c r="F139" s="201" t="s">
        <v>482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159</v>
      </c>
      <c r="AU139" s="17" t="s">
        <v>157</v>
      </c>
    </row>
    <row r="140" spans="1:65" s="13" customFormat="1" ht="11.25">
      <c r="B140" s="205"/>
      <c r="C140" s="206"/>
      <c r="D140" s="200" t="s">
        <v>161</v>
      </c>
      <c r="E140" s="207" t="s">
        <v>1</v>
      </c>
      <c r="F140" s="208" t="s">
        <v>483</v>
      </c>
      <c r="G140" s="206"/>
      <c r="H140" s="209">
        <v>28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161</v>
      </c>
      <c r="AU140" s="215" t="s">
        <v>157</v>
      </c>
      <c r="AV140" s="13" t="s">
        <v>91</v>
      </c>
      <c r="AW140" s="13" t="s">
        <v>37</v>
      </c>
      <c r="AX140" s="13" t="s">
        <v>89</v>
      </c>
      <c r="AY140" s="215" t="s">
        <v>147</v>
      </c>
    </row>
    <row r="141" spans="1:65" s="2" customFormat="1" ht="16.5" customHeight="1">
      <c r="A141" s="35"/>
      <c r="B141" s="36"/>
      <c r="C141" s="187" t="s">
        <v>91</v>
      </c>
      <c r="D141" s="187" t="s">
        <v>151</v>
      </c>
      <c r="E141" s="188" t="s">
        <v>173</v>
      </c>
      <c r="F141" s="189" t="s">
        <v>174</v>
      </c>
      <c r="G141" s="190" t="s">
        <v>175</v>
      </c>
      <c r="H141" s="191">
        <v>23</v>
      </c>
      <c r="I141" s="192"/>
      <c r="J141" s="193">
        <f>ROUND(I141*H141,2)</f>
        <v>0</v>
      </c>
      <c r="K141" s="189" t="s">
        <v>155</v>
      </c>
      <c r="L141" s="40"/>
      <c r="M141" s="194" t="s">
        <v>1</v>
      </c>
      <c r="N141" s="195" t="s">
        <v>46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0.04</v>
      </c>
      <c r="T141" s="197">
        <f>S141*H141</f>
        <v>0.92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156</v>
      </c>
      <c r="AT141" s="198" t="s">
        <v>151</v>
      </c>
      <c r="AU141" s="198" t="s">
        <v>157</v>
      </c>
      <c r="AY141" s="17" t="s">
        <v>147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89</v>
      </c>
      <c r="BK141" s="199">
        <f>ROUND(I141*H141,2)</f>
        <v>0</v>
      </c>
      <c r="BL141" s="17" t="s">
        <v>156</v>
      </c>
      <c r="BM141" s="198" t="s">
        <v>484</v>
      </c>
    </row>
    <row r="142" spans="1:65" s="2" customFormat="1" ht="29.25">
      <c r="A142" s="35"/>
      <c r="B142" s="36"/>
      <c r="C142" s="37"/>
      <c r="D142" s="200" t="s">
        <v>159</v>
      </c>
      <c r="E142" s="37"/>
      <c r="F142" s="201" t="s">
        <v>177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159</v>
      </c>
      <c r="AU142" s="17" t="s">
        <v>157</v>
      </c>
    </row>
    <row r="143" spans="1:65" s="13" customFormat="1" ht="11.25">
      <c r="B143" s="205"/>
      <c r="C143" s="206"/>
      <c r="D143" s="200" t="s">
        <v>161</v>
      </c>
      <c r="E143" s="207" t="s">
        <v>1</v>
      </c>
      <c r="F143" s="208" t="s">
        <v>485</v>
      </c>
      <c r="G143" s="206"/>
      <c r="H143" s="209">
        <v>23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161</v>
      </c>
      <c r="AU143" s="215" t="s">
        <v>157</v>
      </c>
      <c r="AV143" s="13" t="s">
        <v>91</v>
      </c>
      <c r="AW143" s="13" t="s">
        <v>37</v>
      </c>
      <c r="AX143" s="13" t="s">
        <v>89</v>
      </c>
      <c r="AY143" s="215" t="s">
        <v>147</v>
      </c>
    </row>
    <row r="144" spans="1:65" s="2" customFormat="1" ht="24.2" customHeight="1">
      <c r="A144" s="35"/>
      <c r="B144" s="36"/>
      <c r="C144" s="187" t="s">
        <v>157</v>
      </c>
      <c r="D144" s="187" t="s">
        <v>151</v>
      </c>
      <c r="E144" s="188" t="s">
        <v>486</v>
      </c>
      <c r="F144" s="189" t="s">
        <v>487</v>
      </c>
      <c r="G144" s="190" t="s">
        <v>154</v>
      </c>
      <c r="H144" s="191">
        <v>238</v>
      </c>
      <c r="I144" s="192"/>
      <c r="J144" s="193">
        <f>ROUND(I144*H144,2)</f>
        <v>0</v>
      </c>
      <c r="K144" s="189" t="s">
        <v>1</v>
      </c>
      <c r="L144" s="40"/>
      <c r="M144" s="194" t="s">
        <v>1</v>
      </c>
      <c r="N144" s="195" t="s">
        <v>46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1.4999999999999999E-2</v>
      </c>
      <c r="T144" s="197">
        <f>S144*H144</f>
        <v>3.57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156</v>
      </c>
      <c r="AT144" s="198" t="s">
        <v>151</v>
      </c>
      <c r="AU144" s="198" t="s">
        <v>157</v>
      </c>
      <c r="AY144" s="17" t="s">
        <v>147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7" t="s">
        <v>89</v>
      </c>
      <c r="BK144" s="199">
        <f>ROUND(I144*H144,2)</f>
        <v>0</v>
      </c>
      <c r="BL144" s="17" t="s">
        <v>156</v>
      </c>
      <c r="BM144" s="198" t="s">
        <v>488</v>
      </c>
    </row>
    <row r="145" spans="1:65" s="2" customFormat="1" ht="29.25">
      <c r="A145" s="35"/>
      <c r="B145" s="36"/>
      <c r="C145" s="37"/>
      <c r="D145" s="200" t="s">
        <v>159</v>
      </c>
      <c r="E145" s="37"/>
      <c r="F145" s="201" t="s">
        <v>489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159</v>
      </c>
      <c r="AU145" s="17" t="s">
        <v>157</v>
      </c>
    </row>
    <row r="146" spans="1:65" s="13" customFormat="1" ht="11.25">
      <c r="B146" s="205"/>
      <c r="C146" s="206"/>
      <c r="D146" s="200" t="s">
        <v>161</v>
      </c>
      <c r="E146" s="207" t="s">
        <v>1</v>
      </c>
      <c r="F146" s="208" t="s">
        <v>490</v>
      </c>
      <c r="G146" s="206"/>
      <c r="H146" s="209">
        <v>238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161</v>
      </c>
      <c r="AU146" s="215" t="s">
        <v>157</v>
      </c>
      <c r="AV146" s="13" t="s">
        <v>91</v>
      </c>
      <c r="AW146" s="13" t="s">
        <v>37</v>
      </c>
      <c r="AX146" s="13" t="s">
        <v>89</v>
      </c>
      <c r="AY146" s="215" t="s">
        <v>147</v>
      </c>
    </row>
    <row r="147" spans="1:65" s="12" customFormat="1" ht="20.85" customHeight="1">
      <c r="B147" s="171"/>
      <c r="C147" s="172"/>
      <c r="D147" s="173" t="s">
        <v>80</v>
      </c>
      <c r="E147" s="185" t="s">
        <v>202</v>
      </c>
      <c r="F147" s="185" t="s">
        <v>491</v>
      </c>
      <c r="G147" s="172"/>
      <c r="H147" s="172"/>
      <c r="I147" s="175"/>
      <c r="J147" s="186">
        <f>BK147</f>
        <v>0</v>
      </c>
      <c r="K147" s="172"/>
      <c r="L147" s="177"/>
      <c r="M147" s="178"/>
      <c r="N147" s="179"/>
      <c r="O147" s="179"/>
      <c r="P147" s="180">
        <f>SUM(P148:P150)</f>
        <v>0</v>
      </c>
      <c r="Q147" s="179"/>
      <c r="R147" s="180">
        <f>SUM(R148:R150)</f>
        <v>0</v>
      </c>
      <c r="S147" s="179"/>
      <c r="T147" s="181">
        <f>SUM(T148:T150)</f>
        <v>0</v>
      </c>
      <c r="AR147" s="182" t="s">
        <v>89</v>
      </c>
      <c r="AT147" s="183" t="s">
        <v>80</v>
      </c>
      <c r="AU147" s="183" t="s">
        <v>91</v>
      </c>
      <c r="AY147" s="182" t="s">
        <v>147</v>
      </c>
      <c r="BK147" s="184">
        <f>SUM(BK148:BK150)</f>
        <v>0</v>
      </c>
    </row>
    <row r="148" spans="1:65" s="2" customFormat="1" ht="37.9" customHeight="1">
      <c r="A148" s="35"/>
      <c r="B148" s="36"/>
      <c r="C148" s="187" t="s">
        <v>156</v>
      </c>
      <c r="D148" s="187" t="s">
        <v>151</v>
      </c>
      <c r="E148" s="188" t="s">
        <v>492</v>
      </c>
      <c r="F148" s="189" t="s">
        <v>493</v>
      </c>
      <c r="G148" s="190" t="s">
        <v>192</v>
      </c>
      <c r="H148" s="191">
        <v>8.4</v>
      </c>
      <c r="I148" s="192"/>
      <c r="J148" s="193">
        <f>ROUND(I148*H148,2)</f>
        <v>0</v>
      </c>
      <c r="K148" s="189" t="s">
        <v>155</v>
      </c>
      <c r="L148" s="40"/>
      <c r="M148" s="194" t="s">
        <v>1</v>
      </c>
      <c r="N148" s="195" t="s">
        <v>46</v>
      </c>
      <c r="O148" s="7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8" t="s">
        <v>156</v>
      </c>
      <c r="AT148" s="198" t="s">
        <v>151</v>
      </c>
      <c r="AU148" s="198" t="s">
        <v>157</v>
      </c>
      <c r="AY148" s="17" t="s">
        <v>147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7" t="s">
        <v>89</v>
      </c>
      <c r="BK148" s="199">
        <f>ROUND(I148*H148,2)</f>
        <v>0</v>
      </c>
      <c r="BL148" s="17" t="s">
        <v>156</v>
      </c>
      <c r="BM148" s="198" t="s">
        <v>494</v>
      </c>
    </row>
    <row r="149" spans="1:65" s="2" customFormat="1" ht="39">
      <c r="A149" s="35"/>
      <c r="B149" s="36"/>
      <c r="C149" s="37"/>
      <c r="D149" s="200" t="s">
        <v>159</v>
      </c>
      <c r="E149" s="37"/>
      <c r="F149" s="201" t="s">
        <v>495</v>
      </c>
      <c r="G149" s="37"/>
      <c r="H149" s="37"/>
      <c r="I149" s="202"/>
      <c r="J149" s="37"/>
      <c r="K149" s="37"/>
      <c r="L149" s="40"/>
      <c r="M149" s="203"/>
      <c r="N149" s="204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159</v>
      </c>
      <c r="AU149" s="17" t="s">
        <v>157</v>
      </c>
    </row>
    <row r="150" spans="1:65" s="13" customFormat="1" ht="11.25">
      <c r="B150" s="205"/>
      <c r="C150" s="206"/>
      <c r="D150" s="200" t="s">
        <v>161</v>
      </c>
      <c r="E150" s="207" t="s">
        <v>1</v>
      </c>
      <c r="F150" s="208" t="s">
        <v>496</v>
      </c>
      <c r="G150" s="206"/>
      <c r="H150" s="209">
        <v>8.4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161</v>
      </c>
      <c r="AU150" s="215" t="s">
        <v>157</v>
      </c>
      <c r="AV150" s="13" t="s">
        <v>91</v>
      </c>
      <c r="AW150" s="13" t="s">
        <v>37</v>
      </c>
      <c r="AX150" s="13" t="s">
        <v>89</v>
      </c>
      <c r="AY150" s="215" t="s">
        <v>147</v>
      </c>
    </row>
    <row r="151" spans="1:65" s="12" customFormat="1" ht="20.85" customHeight="1">
      <c r="B151" s="171"/>
      <c r="C151" s="172"/>
      <c r="D151" s="173" t="s">
        <v>80</v>
      </c>
      <c r="E151" s="185" t="s">
        <v>210</v>
      </c>
      <c r="F151" s="185" t="s">
        <v>211</v>
      </c>
      <c r="G151" s="172"/>
      <c r="H151" s="172"/>
      <c r="I151" s="175"/>
      <c r="J151" s="186">
        <f>BK151</f>
        <v>0</v>
      </c>
      <c r="K151" s="172"/>
      <c r="L151" s="177"/>
      <c r="M151" s="178"/>
      <c r="N151" s="179"/>
      <c r="O151" s="179"/>
      <c r="P151" s="180">
        <f>SUM(P152:P155)</f>
        <v>0</v>
      </c>
      <c r="Q151" s="179"/>
      <c r="R151" s="180">
        <f>SUM(R152:R155)</f>
        <v>0</v>
      </c>
      <c r="S151" s="179"/>
      <c r="T151" s="181">
        <f>SUM(T152:T155)</f>
        <v>0</v>
      </c>
      <c r="AR151" s="182" t="s">
        <v>89</v>
      </c>
      <c r="AT151" s="183" t="s">
        <v>80</v>
      </c>
      <c r="AU151" s="183" t="s">
        <v>91</v>
      </c>
      <c r="AY151" s="182" t="s">
        <v>147</v>
      </c>
      <c r="BK151" s="184">
        <f>SUM(BK152:BK155)</f>
        <v>0</v>
      </c>
    </row>
    <row r="152" spans="1:65" s="2" customFormat="1" ht="16.5" customHeight="1">
      <c r="A152" s="35"/>
      <c r="B152" s="36"/>
      <c r="C152" s="187" t="s">
        <v>189</v>
      </c>
      <c r="D152" s="187" t="s">
        <v>151</v>
      </c>
      <c r="E152" s="188" t="s">
        <v>213</v>
      </c>
      <c r="F152" s="189" t="s">
        <v>214</v>
      </c>
      <c r="G152" s="190" t="s">
        <v>192</v>
      </c>
      <c r="H152" s="191">
        <v>8.4</v>
      </c>
      <c r="I152" s="192"/>
      <c r="J152" s="193">
        <f>ROUND(I152*H152,2)</f>
        <v>0</v>
      </c>
      <c r="K152" s="189" t="s">
        <v>155</v>
      </c>
      <c r="L152" s="40"/>
      <c r="M152" s="194" t="s">
        <v>1</v>
      </c>
      <c r="N152" s="195" t="s">
        <v>46</v>
      </c>
      <c r="O152" s="7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156</v>
      </c>
      <c r="AT152" s="198" t="s">
        <v>151</v>
      </c>
      <c r="AU152" s="198" t="s">
        <v>157</v>
      </c>
      <c r="AY152" s="17" t="s">
        <v>147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7" t="s">
        <v>89</v>
      </c>
      <c r="BK152" s="199">
        <f>ROUND(I152*H152,2)</f>
        <v>0</v>
      </c>
      <c r="BL152" s="17" t="s">
        <v>156</v>
      </c>
      <c r="BM152" s="198" t="s">
        <v>497</v>
      </c>
    </row>
    <row r="153" spans="1:65" s="2" customFormat="1" ht="19.5">
      <c r="A153" s="35"/>
      <c r="B153" s="36"/>
      <c r="C153" s="37"/>
      <c r="D153" s="200" t="s">
        <v>159</v>
      </c>
      <c r="E153" s="37"/>
      <c r="F153" s="201" t="s">
        <v>216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159</v>
      </c>
      <c r="AU153" s="17" t="s">
        <v>157</v>
      </c>
    </row>
    <row r="154" spans="1:65" s="2" customFormat="1" ht="33" customHeight="1">
      <c r="A154" s="35"/>
      <c r="B154" s="36"/>
      <c r="C154" s="187" t="s">
        <v>204</v>
      </c>
      <c r="D154" s="187" t="s">
        <v>151</v>
      </c>
      <c r="E154" s="188" t="s">
        <v>218</v>
      </c>
      <c r="F154" s="189" t="s">
        <v>219</v>
      </c>
      <c r="G154" s="190" t="s">
        <v>220</v>
      </c>
      <c r="H154" s="191">
        <v>14</v>
      </c>
      <c r="I154" s="192"/>
      <c r="J154" s="193">
        <f>ROUND(I154*H154,2)</f>
        <v>0</v>
      </c>
      <c r="K154" s="189" t="s">
        <v>155</v>
      </c>
      <c r="L154" s="40"/>
      <c r="M154" s="194" t="s">
        <v>1</v>
      </c>
      <c r="N154" s="195" t="s">
        <v>46</v>
      </c>
      <c r="O154" s="7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8" t="s">
        <v>156</v>
      </c>
      <c r="AT154" s="198" t="s">
        <v>151</v>
      </c>
      <c r="AU154" s="198" t="s">
        <v>157</v>
      </c>
      <c r="AY154" s="17" t="s">
        <v>147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7" t="s">
        <v>89</v>
      </c>
      <c r="BK154" s="199">
        <f>ROUND(I154*H154,2)</f>
        <v>0</v>
      </c>
      <c r="BL154" s="17" t="s">
        <v>156</v>
      </c>
      <c r="BM154" s="198" t="s">
        <v>498</v>
      </c>
    </row>
    <row r="155" spans="1:65" s="2" customFormat="1" ht="29.25">
      <c r="A155" s="35"/>
      <c r="B155" s="36"/>
      <c r="C155" s="37"/>
      <c r="D155" s="200" t="s">
        <v>159</v>
      </c>
      <c r="E155" s="37"/>
      <c r="F155" s="201" t="s">
        <v>222</v>
      </c>
      <c r="G155" s="37"/>
      <c r="H155" s="37"/>
      <c r="I155" s="202"/>
      <c r="J155" s="37"/>
      <c r="K155" s="37"/>
      <c r="L155" s="40"/>
      <c r="M155" s="203"/>
      <c r="N155" s="204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159</v>
      </c>
      <c r="AU155" s="17" t="s">
        <v>157</v>
      </c>
    </row>
    <row r="156" spans="1:65" s="12" customFormat="1" ht="20.85" customHeight="1">
      <c r="B156" s="171"/>
      <c r="C156" s="172"/>
      <c r="D156" s="173" t="s">
        <v>80</v>
      </c>
      <c r="E156" s="185" t="s">
        <v>280</v>
      </c>
      <c r="F156" s="185" t="s">
        <v>499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SUM(P157:P159)</f>
        <v>0</v>
      </c>
      <c r="Q156" s="179"/>
      <c r="R156" s="180">
        <f>SUM(R157:R159)</f>
        <v>0</v>
      </c>
      <c r="S156" s="179"/>
      <c r="T156" s="181">
        <f>SUM(T157:T159)</f>
        <v>0</v>
      </c>
      <c r="AR156" s="182" t="s">
        <v>89</v>
      </c>
      <c r="AT156" s="183" t="s">
        <v>80</v>
      </c>
      <c r="AU156" s="183" t="s">
        <v>91</v>
      </c>
      <c r="AY156" s="182" t="s">
        <v>147</v>
      </c>
      <c r="BK156" s="184">
        <f>SUM(BK157:BK159)</f>
        <v>0</v>
      </c>
    </row>
    <row r="157" spans="1:65" s="2" customFormat="1" ht="24.2" customHeight="1">
      <c r="A157" s="35"/>
      <c r="B157" s="36"/>
      <c r="C157" s="187" t="s">
        <v>212</v>
      </c>
      <c r="D157" s="187" t="s">
        <v>151</v>
      </c>
      <c r="E157" s="188" t="s">
        <v>500</v>
      </c>
      <c r="F157" s="189" t="s">
        <v>501</v>
      </c>
      <c r="G157" s="190" t="s">
        <v>154</v>
      </c>
      <c r="H157" s="191">
        <v>28</v>
      </c>
      <c r="I157" s="192"/>
      <c r="J157" s="193">
        <f>ROUND(I157*H157,2)</f>
        <v>0</v>
      </c>
      <c r="K157" s="189" t="s">
        <v>155</v>
      </c>
      <c r="L157" s="40"/>
      <c r="M157" s="194" t="s">
        <v>1</v>
      </c>
      <c r="N157" s="195" t="s">
        <v>46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156</v>
      </c>
      <c r="AT157" s="198" t="s">
        <v>151</v>
      </c>
      <c r="AU157" s="198" t="s">
        <v>157</v>
      </c>
      <c r="AY157" s="17" t="s">
        <v>147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7" t="s">
        <v>89</v>
      </c>
      <c r="BK157" s="199">
        <f>ROUND(I157*H157,2)</f>
        <v>0</v>
      </c>
      <c r="BL157" s="17" t="s">
        <v>156</v>
      </c>
      <c r="BM157" s="198" t="s">
        <v>502</v>
      </c>
    </row>
    <row r="158" spans="1:65" s="2" customFormat="1" ht="19.5">
      <c r="A158" s="35"/>
      <c r="B158" s="36"/>
      <c r="C158" s="37"/>
      <c r="D158" s="200" t="s">
        <v>159</v>
      </c>
      <c r="E158" s="37"/>
      <c r="F158" s="201" t="s">
        <v>503</v>
      </c>
      <c r="G158" s="37"/>
      <c r="H158" s="37"/>
      <c r="I158" s="202"/>
      <c r="J158" s="37"/>
      <c r="K158" s="37"/>
      <c r="L158" s="40"/>
      <c r="M158" s="203"/>
      <c r="N158" s="204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159</v>
      </c>
      <c r="AU158" s="17" t="s">
        <v>157</v>
      </c>
    </row>
    <row r="159" spans="1:65" s="13" customFormat="1" ht="11.25">
      <c r="B159" s="205"/>
      <c r="C159" s="206"/>
      <c r="D159" s="200" t="s">
        <v>161</v>
      </c>
      <c r="E159" s="207" t="s">
        <v>1</v>
      </c>
      <c r="F159" s="208" t="s">
        <v>504</v>
      </c>
      <c r="G159" s="206"/>
      <c r="H159" s="209">
        <v>28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161</v>
      </c>
      <c r="AU159" s="215" t="s">
        <v>157</v>
      </c>
      <c r="AV159" s="13" t="s">
        <v>91</v>
      </c>
      <c r="AW159" s="13" t="s">
        <v>37</v>
      </c>
      <c r="AX159" s="13" t="s">
        <v>89</v>
      </c>
      <c r="AY159" s="215" t="s">
        <v>147</v>
      </c>
    </row>
    <row r="160" spans="1:65" s="12" customFormat="1" ht="22.9" customHeight="1">
      <c r="B160" s="171"/>
      <c r="C160" s="172"/>
      <c r="D160" s="173" t="s">
        <v>80</v>
      </c>
      <c r="E160" s="185" t="s">
        <v>91</v>
      </c>
      <c r="F160" s="185" t="s">
        <v>505</v>
      </c>
      <c r="G160" s="172"/>
      <c r="H160" s="172"/>
      <c r="I160" s="175"/>
      <c r="J160" s="186">
        <f>BK160</f>
        <v>0</v>
      </c>
      <c r="K160" s="172"/>
      <c r="L160" s="177"/>
      <c r="M160" s="178"/>
      <c r="N160" s="179"/>
      <c r="O160" s="179"/>
      <c r="P160" s="180">
        <f>P161</f>
        <v>0</v>
      </c>
      <c r="Q160" s="179"/>
      <c r="R160" s="180">
        <f>R161</f>
        <v>1.5129999999999999E-2</v>
      </c>
      <c r="S160" s="179"/>
      <c r="T160" s="181">
        <f>T161</f>
        <v>0</v>
      </c>
      <c r="AR160" s="182" t="s">
        <v>89</v>
      </c>
      <c r="AT160" s="183" t="s">
        <v>80</v>
      </c>
      <c r="AU160" s="183" t="s">
        <v>89</v>
      </c>
      <c r="AY160" s="182" t="s">
        <v>147</v>
      </c>
      <c r="BK160" s="184">
        <f>BK161</f>
        <v>0</v>
      </c>
    </row>
    <row r="161" spans="1:65" s="12" customFormat="1" ht="20.85" customHeight="1">
      <c r="B161" s="171"/>
      <c r="C161" s="172"/>
      <c r="D161" s="173" t="s">
        <v>80</v>
      </c>
      <c r="E161" s="185" t="s">
        <v>7</v>
      </c>
      <c r="F161" s="185" t="s">
        <v>506</v>
      </c>
      <c r="G161" s="172"/>
      <c r="H161" s="172"/>
      <c r="I161" s="175"/>
      <c r="J161" s="186">
        <f>BK161</f>
        <v>0</v>
      </c>
      <c r="K161" s="172"/>
      <c r="L161" s="177"/>
      <c r="M161" s="178"/>
      <c r="N161" s="179"/>
      <c r="O161" s="179"/>
      <c r="P161" s="180">
        <f>SUM(P162:P167)</f>
        <v>0</v>
      </c>
      <c r="Q161" s="179"/>
      <c r="R161" s="180">
        <f>SUM(R162:R167)</f>
        <v>1.5129999999999999E-2</v>
      </c>
      <c r="S161" s="179"/>
      <c r="T161" s="181">
        <f>SUM(T162:T167)</f>
        <v>0</v>
      </c>
      <c r="AR161" s="182" t="s">
        <v>89</v>
      </c>
      <c r="AT161" s="183" t="s">
        <v>80</v>
      </c>
      <c r="AU161" s="183" t="s">
        <v>91</v>
      </c>
      <c r="AY161" s="182" t="s">
        <v>147</v>
      </c>
      <c r="BK161" s="184">
        <f>SUM(BK162:BK167)</f>
        <v>0</v>
      </c>
    </row>
    <row r="162" spans="1:65" s="2" customFormat="1" ht="24.2" customHeight="1">
      <c r="A162" s="35"/>
      <c r="B162" s="36"/>
      <c r="C162" s="187" t="s">
        <v>217</v>
      </c>
      <c r="D162" s="187" t="s">
        <v>151</v>
      </c>
      <c r="E162" s="188" t="s">
        <v>507</v>
      </c>
      <c r="F162" s="189" t="s">
        <v>508</v>
      </c>
      <c r="G162" s="190" t="s">
        <v>154</v>
      </c>
      <c r="H162" s="191">
        <v>34</v>
      </c>
      <c r="I162" s="192"/>
      <c r="J162" s="193">
        <f>ROUND(I162*H162,2)</f>
        <v>0</v>
      </c>
      <c r="K162" s="189" t="s">
        <v>155</v>
      </c>
      <c r="L162" s="40"/>
      <c r="M162" s="194" t="s">
        <v>1</v>
      </c>
      <c r="N162" s="195" t="s">
        <v>46</v>
      </c>
      <c r="O162" s="72"/>
      <c r="P162" s="196">
        <f>O162*H162</f>
        <v>0</v>
      </c>
      <c r="Q162" s="196">
        <v>1E-4</v>
      </c>
      <c r="R162" s="196">
        <f>Q162*H162</f>
        <v>3.4000000000000002E-3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156</v>
      </c>
      <c r="AT162" s="198" t="s">
        <v>151</v>
      </c>
      <c r="AU162" s="198" t="s">
        <v>157</v>
      </c>
      <c r="AY162" s="17" t="s">
        <v>147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7" t="s">
        <v>89</v>
      </c>
      <c r="BK162" s="199">
        <f>ROUND(I162*H162,2)</f>
        <v>0</v>
      </c>
      <c r="BL162" s="17" t="s">
        <v>156</v>
      </c>
      <c r="BM162" s="198" t="s">
        <v>509</v>
      </c>
    </row>
    <row r="163" spans="1:65" s="2" customFormat="1" ht="29.25">
      <c r="A163" s="35"/>
      <c r="B163" s="36"/>
      <c r="C163" s="37"/>
      <c r="D163" s="200" t="s">
        <v>159</v>
      </c>
      <c r="E163" s="37"/>
      <c r="F163" s="201" t="s">
        <v>510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159</v>
      </c>
      <c r="AU163" s="17" t="s">
        <v>157</v>
      </c>
    </row>
    <row r="164" spans="1:65" s="13" customFormat="1" ht="11.25">
      <c r="B164" s="205"/>
      <c r="C164" s="206"/>
      <c r="D164" s="200" t="s">
        <v>161</v>
      </c>
      <c r="E164" s="207" t="s">
        <v>1</v>
      </c>
      <c r="F164" s="208" t="s">
        <v>511</v>
      </c>
      <c r="G164" s="206"/>
      <c r="H164" s="209">
        <v>34</v>
      </c>
      <c r="I164" s="210"/>
      <c r="J164" s="206"/>
      <c r="K164" s="206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161</v>
      </c>
      <c r="AU164" s="215" t="s">
        <v>157</v>
      </c>
      <c r="AV164" s="13" t="s">
        <v>91</v>
      </c>
      <c r="AW164" s="13" t="s">
        <v>37</v>
      </c>
      <c r="AX164" s="13" t="s">
        <v>89</v>
      </c>
      <c r="AY164" s="215" t="s">
        <v>147</v>
      </c>
    </row>
    <row r="165" spans="1:65" s="2" customFormat="1" ht="24.2" customHeight="1">
      <c r="A165" s="35"/>
      <c r="B165" s="36"/>
      <c r="C165" s="237" t="s">
        <v>227</v>
      </c>
      <c r="D165" s="237" t="s">
        <v>267</v>
      </c>
      <c r="E165" s="238" t="s">
        <v>512</v>
      </c>
      <c r="F165" s="239" t="s">
        <v>513</v>
      </c>
      <c r="G165" s="240" t="s">
        <v>154</v>
      </c>
      <c r="H165" s="241">
        <v>39.1</v>
      </c>
      <c r="I165" s="242"/>
      <c r="J165" s="243">
        <f>ROUND(I165*H165,2)</f>
        <v>0</v>
      </c>
      <c r="K165" s="239" t="s">
        <v>155</v>
      </c>
      <c r="L165" s="244"/>
      <c r="M165" s="245" t="s">
        <v>1</v>
      </c>
      <c r="N165" s="246" t="s">
        <v>46</v>
      </c>
      <c r="O165" s="72"/>
      <c r="P165" s="196">
        <f>O165*H165</f>
        <v>0</v>
      </c>
      <c r="Q165" s="196">
        <v>2.9999999999999997E-4</v>
      </c>
      <c r="R165" s="196">
        <f>Q165*H165</f>
        <v>1.1729999999999999E-2</v>
      </c>
      <c r="S165" s="196">
        <v>0</v>
      </c>
      <c r="T165" s="19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8" t="s">
        <v>212</v>
      </c>
      <c r="AT165" s="198" t="s">
        <v>267</v>
      </c>
      <c r="AU165" s="198" t="s">
        <v>157</v>
      </c>
      <c r="AY165" s="17" t="s">
        <v>147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7" t="s">
        <v>89</v>
      </c>
      <c r="BK165" s="199">
        <f>ROUND(I165*H165,2)</f>
        <v>0</v>
      </c>
      <c r="BL165" s="17" t="s">
        <v>156</v>
      </c>
      <c r="BM165" s="198" t="s">
        <v>514</v>
      </c>
    </row>
    <row r="166" spans="1:65" s="2" customFormat="1" ht="19.5">
      <c r="A166" s="35"/>
      <c r="B166" s="36"/>
      <c r="C166" s="37"/>
      <c r="D166" s="200" t="s">
        <v>159</v>
      </c>
      <c r="E166" s="37"/>
      <c r="F166" s="201" t="s">
        <v>513</v>
      </c>
      <c r="G166" s="37"/>
      <c r="H166" s="37"/>
      <c r="I166" s="202"/>
      <c r="J166" s="37"/>
      <c r="K166" s="37"/>
      <c r="L166" s="40"/>
      <c r="M166" s="203"/>
      <c r="N166" s="204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159</v>
      </c>
      <c r="AU166" s="17" t="s">
        <v>157</v>
      </c>
    </row>
    <row r="167" spans="1:65" s="13" customFormat="1" ht="11.25">
      <c r="B167" s="205"/>
      <c r="C167" s="206"/>
      <c r="D167" s="200" t="s">
        <v>161</v>
      </c>
      <c r="E167" s="207" t="s">
        <v>1</v>
      </c>
      <c r="F167" s="208" t="s">
        <v>515</v>
      </c>
      <c r="G167" s="206"/>
      <c r="H167" s="209">
        <v>39.1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161</v>
      </c>
      <c r="AU167" s="215" t="s">
        <v>157</v>
      </c>
      <c r="AV167" s="13" t="s">
        <v>91</v>
      </c>
      <c r="AW167" s="13" t="s">
        <v>37</v>
      </c>
      <c r="AX167" s="13" t="s">
        <v>89</v>
      </c>
      <c r="AY167" s="215" t="s">
        <v>147</v>
      </c>
    </row>
    <row r="168" spans="1:65" s="12" customFormat="1" ht="22.9" customHeight="1">
      <c r="B168" s="171"/>
      <c r="C168" s="172"/>
      <c r="D168" s="173" t="s">
        <v>80</v>
      </c>
      <c r="E168" s="185" t="s">
        <v>181</v>
      </c>
      <c r="F168" s="185" t="s">
        <v>516</v>
      </c>
      <c r="G168" s="172"/>
      <c r="H168" s="172"/>
      <c r="I168" s="175"/>
      <c r="J168" s="186">
        <f>BK168</f>
        <v>0</v>
      </c>
      <c r="K168" s="172"/>
      <c r="L168" s="177"/>
      <c r="M168" s="178"/>
      <c r="N168" s="179"/>
      <c r="O168" s="179"/>
      <c r="P168" s="180">
        <f>P169</f>
        <v>0</v>
      </c>
      <c r="Q168" s="179"/>
      <c r="R168" s="180">
        <f>R169</f>
        <v>3.1186500000000001</v>
      </c>
      <c r="S168" s="179"/>
      <c r="T168" s="181">
        <f>T169</f>
        <v>0</v>
      </c>
      <c r="AR168" s="182" t="s">
        <v>89</v>
      </c>
      <c r="AT168" s="183" t="s">
        <v>80</v>
      </c>
      <c r="AU168" s="183" t="s">
        <v>89</v>
      </c>
      <c r="AY168" s="182" t="s">
        <v>147</v>
      </c>
      <c r="BK168" s="184">
        <f>BK169</f>
        <v>0</v>
      </c>
    </row>
    <row r="169" spans="1:65" s="12" customFormat="1" ht="20.85" customHeight="1">
      <c r="B169" s="171"/>
      <c r="C169" s="172"/>
      <c r="D169" s="173" t="s">
        <v>80</v>
      </c>
      <c r="E169" s="185" t="s">
        <v>245</v>
      </c>
      <c r="F169" s="185" t="s">
        <v>246</v>
      </c>
      <c r="G169" s="172"/>
      <c r="H169" s="172"/>
      <c r="I169" s="175"/>
      <c r="J169" s="186">
        <f>BK169</f>
        <v>0</v>
      </c>
      <c r="K169" s="172"/>
      <c r="L169" s="177"/>
      <c r="M169" s="178"/>
      <c r="N169" s="179"/>
      <c r="O169" s="179"/>
      <c r="P169" s="180">
        <f>SUM(P170:P175)</f>
        <v>0</v>
      </c>
      <c r="Q169" s="179"/>
      <c r="R169" s="180">
        <f>SUM(R170:R175)</f>
        <v>3.1186500000000001</v>
      </c>
      <c r="S169" s="179"/>
      <c r="T169" s="181">
        <f>SUM(T170:T175)</f>
        <v>0</v>
      </c>
      <c r="AR169" s="182" t="s">
        <v>89</v>
      </c>
      <c r="AT169" s="183" t="s">
        <v>80</v>
      </c>
      <c r="AU169" s="183" t="s">
        <v>91</v>
      </c>
      <c r="AY169" s="182" t="s">
        <v>147</v>
      </c>
      <c r="BK169" s="184">
        <f>SUM(BK170:BK175)</f>
        <v>0</v>
      </c>
    </row>
    <row r="170" spans="1:65" s="2" customFormat="1" ht="24.2" customHeight="1">
      <c r="A170" s="35"/>
      <c r="B170" s="36"/>
      <c r="C170" s="187" t="s">
        <v>149</v>
      </c>
      <c r="D170" s="187" t="s">
        <v>151</v>
      </c>
      <c r="E170" s="188" t="s">
        <v>517</v>
      </c>
      <c r="F170" s="189" t="s">
        <v>518</v>
      </c>
      <c r="G170" s="190" t="s">
        <v>154</v>
      </c>
      <c r="H170" s="191">
        <v>238</v>
      </c>
      <c r="I170" s="192"/>
      <c r="J170" s="193">
        <f>ROUND(I170*H170,2)</f>
        <v>0</v>
      </c>
      <c r="K170" s="189" t="s">
        <v>1</v>
      </c>
      <c r="L170" s="40"/>
      <c r="M170" s="194" t="s">
        <v>1</v>
      </c>
      <c r="N170" s="195" t="s">
        <v>46</v>
      </c>
      <c r="O170" s="72"/>
      <c r="P170" s="196">
        <f>O170*H170</f>
        <v>0</v>
      </c>
      <c r="Q170" s="196">
        <v>1.2500000000000001E-2</v>
      </c>
      <c r="R170" s="196">
        <f>Q170*H170</f>
        <v>2.9750000000000001</v>
      </c>
      <c r="S170" s="196">
        <v>0</v>
      </c>
      <c r="T170" s="19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156</v>
      </c>
      <c r="AT170" s="198" t="s">
        <v>151</v>
      </c>
      <c r="AU170" s="198" t="s">
        <v>157</v>
      </c>
      <c r="AY170" s="17" t="s">
        <v>147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7" t="s">
        <v>89</v>
      </c>
      <c r="BK170" s="199">
        <f>ROUND(I170*H170,2)</f>
        <v>0</v>
      </c>
      <c r="BL170" s="17" t="s">
        <v>156</v>
      </c>
      <c r="BM170" s="198" t="s">
        <v>519</v>
      </c>
    </row>
    <row r="171" spans="1:65" s="2" customFormat="1" ht="11.25">
      <c r="A171" s="35"/>
      <c r="B171" s="36"/>
      <c r="C171" s="37"/>
      <c r="D171" s="200" t="s">
        <v>159</v>
      </c>
      <c r="E171" s="37"/>
      <c r="F171" s="201" t="s">
        <v>518</v>
      </c>
      <c r="G171" s="37"/>
      <c r="H171" s="37"/>
      <c r="I171" s="202"/>
      <c r="J171" s="37"/>
      <c r="K171" s="37"/>
      <c r="L171" s="40"/>
      <c r="M171" s="203"/>
      <c r="N171" s="204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159</v>
      </c>
      <c r="AU171" s="17" t="s">
        <v>157</v>
      </c>
    </row>
    <row r="172" spans="1:65" s="13" customFormat="1" ht="11.25">
      <c r="B172" s="205"/>
      <c r="C172" s="206"/>
      <c r="D172" s="200" t="s">
        <v>161</v>
      </c>
      <c r="E172" s="207" t="s">
        <v>1</v>
      </c>
      <c r="F172" s="208" t="s">
        <v>490</v>
      </c>
      <c r="G172" s="206"/>
      <c r="H172" s="209">
        <v>238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161</v>
      </c>
      <c r="AU172" s="215" t="s">
        <v>157</v>
      </c>
      <c r="AV172" s="13" t="s">
        <v>91</v>
      </c>
      <c r="AW172" s="13" t="s">
        <v>37</v>
      </c>
      <c r="AX172" s="13" t="s">
        <v>89</v>
      </c>
      <c r="AY172" s="215" t="s">
        <v>147</v>
      </c>
    </row>
    <row r="173" spans="1:65" s="2" customFormat="1" ht="24.2" customHeight="1">
      <c r="A173" s="35"/>
      <c r="B173" s="36"/>
      <c r="C173" s="187" t="s">
        <v>179</v>
      </c>
      <c r="D173" s="187" t="s">
        <v>151</v>
      </c>
      <c r="E173" s="188" t="s">
        <v>520</v>
      </c>
      <c r="F173" s="189" t="s">
        <v>521</v>
      </c>
      <c r="G173" s="190" t="s">
        <v>397</v>
      </c>
      <c r="H173" s="191">
        <v>287.3</v>
      </c>
      <c r="I173" s="192"/>
      <c r="J173" s="193">
        <f>ROUND(I173*H173,2)</f>
        <v>0</v>
      </c>
      <c r="K173" s="189" t="s">
        <v>1</v>
      </c>
      <c r="L173" s="40"/>
      <c r="M173" s="194" t="s">
        <v>1</v>
      </c>
      <c r="N173" s="195" t="s">
        <v>46</v>
      </c>
      <c r="O173" s="72"/>
      <c r="P173" s="196">
        <f>O173*H173</f>
        <v>0</v>
      </c>
      <c r="Q173" s="196">
        <v>5.0000000000000001E-4</v>
      </c>
      <c r="R173" s="196">
        <f>Q173*H173</f>
        <v>0.14365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156</v>
      </c>
      <c r="AT173" s="198" t="s">
        <v>151</v>
      </c>
      <c r="AU173" s="198" t="s">
        <v>157</v>
      </c>
      <c r="AY173" s="17" t="s">
        <v>147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7" t="s">
        <v>89</v>
      </c>
      <c r="BK173" s="199">
        <f>ROUND(I173*H173,2)</f>
        <v>0</v>
      </c>
      <c r="BL173" s="17" t="s">
        <v>156</v>
      </c>
      <c r="BM173" s="198" t="s">
        <v>522</v>
      </c>
    </row>
    <row r="174" spans="1:65" s="2" customFormat="1" ht="11.25">
      <c r="A174" s="35"/>
      <c r="B174" s="36"/>
      <c r="C174" s="37"/>
      <c r="D174" s="200" t="s">
        <v>159</v>
      </c>
      <c r="E174" s="37"/>
      <c r="F174" s="201" t="s">
        <v>521</v>
      </c>
      <c r="G174" s="37"/>
      <c r="H174" s="37"/>
      <c r="I174" s="202"/>
      <c r="J174" s="37"/>
      <c r="K174" s="37"/>
      <c r="L174" s="40"/>
      <c r="M174" s="203"/>
      <c r="N174" s="204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159</v>
      </c>
      <c r="AU174" s="17" t="s">
        <v>157</v>
      </c>
    </row>
    <row r="175" spans="1:65" s="13" customFormat="1" ht="11.25">
      <c r="B175" s="205"/>
      <c r="C175" s="206"/>
      <c r="D175" s="200" t="s">
        <v>161</v>
      </c>
      <c r="E175" s="207" t="s">
        <v>1</v>
      </c>
      <c r="F175" s="208" t="s">
        <v>523</v>
      </c>
      <c r="G175" s="206"/>
      <c r="H175" s="209">
        <v>287.3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161</v>
      </c>
      <c r="AU175" s="215" t="s">
        <v>157</v>
      </c>
      <c r="AV175" s="13" t="s">
        <v>91</v>
      </c>
      <c r="AW175" s="13" t="s">
        <v>37</v>
      </c>
      <c r="AX175" s="13" t="s">
        <v>89</v>
      </c>
      <c r="AY175" s="215" t="s">
        <v>147</v>
      </c>
    </row>
    <row r="176" spans="1:65" s="12" customFormat="1" ht="22.9" customHeight="1">
      <c r="B176" s="171"/>
      <c r="C176" s="172"/>
      <c r="D176" s="173" t="s">
        <v>80</v>
      </c>
      <c r="E176" s="185" t="s">
        <v>217</v>
      </c>
      <c r="F176" s="185" t="s">
        <v>272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P177+P184+P188</f>
        <v>0</v>
      </c>
      <c r="Q176" s="179"/>
      <c r="R176" s="180">
        <f>R177+R184+R188</f>
        <v>16.613849999999999</v>
      </c>
      <c r="S176" s="179"/>
      <c r="T176" s="181">
        <f>T177+T184+T188</f>
        <v>0</v>
      </c>
      <c r="AR176" s="182" t="s">
        <v>89</v>
      </c>
      <c r="AT176" s="183" t="s">
        <v>80</v>
      </c>
      <c r="AU176" s="183" t="s">
        <v>89</v>
      </c>
      <c r="AY176" s="182" t="s">
        <v>147</v>
      </c>
      <c r="BK176" s="184">
        <f>BK177+BK184+BK188</f>
        <v>0</v>
      </c>
    </row>
    <row r="177" spans="1:65" s="12" customFormat="1" ht="20.85" customHeight="1">
      <c r="B177" s="171"/>
      <c r="C177" s="172"/>
      <c r="D177" s="173" t="s">
        <v>80</v>
      </c>
      <c r="E177" s="185" t="s">
        <v>273</v>
      </c>
      <c r="F177" s="185" t="s">
        <v>524</v>
      </c>
      <c r="G177" s="172"/>
      <c r="H177" s="172"/>
      <c r="I177" s="175"/>
      <c r="J177" s="186">
        <f>BK177</f>
        <v>0</v>
      </c>
      <c r="K177" s="172"/>
      <c r="L177" s="177"/>
      <c r="M177" s="178"/>
      <c r="N177" s="179"/>
      <c r="O177" s="179"/>
      <c r="P177" s="180">
        <f>SUM(P178:P183)</f>
        <v>0</v>
      </c>
      <c r="Q177" s="179"/>
      <c r="R177" s="180">
        <f>SUM(R178:R183)</f>
        <v>2.5858499999999998</v>
      </c>
      <c r="S177" s="179"/>
      <c r="T177" s="181">
        <f>SUM(T178:T183)</f>
        <v>0</v>
      </c>
      <c r="AR177" s="182" t="s">
        <v>89</v>
      </c>
      <c r="AT177" s="183" t="s">
        <v>80</v>
      </c>
      <c r="AU177" s="183" t="s">
        <v>91</v>
      </c>
      <c r="AY177" s="182" t="s">
        <v>147</v>
      </c>
      <c r="BK177" s="184">
        <f>SUM(BK178:BK183)</f>
        <v>0</v>
      </c>
    </row>
    <row r="178" spans="1:65" s="2" customFormat="1" ht="24.2" customHeight="1">
      <c r="A178" s="35"/>
      <c r="B178" s="36"/>
      <c r="C178" s="187" t="s">
        <v>187</v>
      </c>
      <c r="D178" s="187" t="s">
        <v>151</v>
      </c>
      <c r="E178" s="188" t="s">
        <v>275</v>
      </c>
      <c r="F178" s="189" t="s">
        <v>276</v>
      </c>
      <c r="G178" s="190" t="s">
        <v>175</v>
      </c>
      <c r="H178" s="191">
        <v>23</v>
      </c>
      <c r="I178" s="192"/>
      <c r="J178" s="193">
        <f>ROUND(I178*H178,2)</f>
        <v>0</v>
      </c>
      <c r="K178" s="189" t="s">
        <v>155</v>
      </c>
      <c r="L178" s="40"/>
      <c r="M178" s="194" t="s">
        <v>1</v>
      </c>
      <c r="N178" s="195" t="s">
        <v>46</v>
      </c>
      <c r="O178" s="72"/>
      <c r="P178" s="196">
        <f>O178*H178</f>
        <v>0</v>
      </c>
      <c r="Q178" s="196">
        <v>0.10095</v>
      </c>
      <c r="R178" s="196">
        <f>Q178*H178</f>
        <v>2.32185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156</v>
      </c>
      <c r="AT178" s="198" t="s">
        <v>151</v>
      </c>
      <c r="AU178" s="198" t="s">
        <v>157</v>
      </c>
      <c r="AY178" s="17" t="s">
        <v>147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7" t="s">
        <v>89</v>
      </c>
      <c r="BK178" s="199">
        <f>ROUND(I178*H178,2)</f>
        <v>0</v>
      </c>
      <c r="BL178" s="17" t="s">
        <v>156</v>
      </c>
      <c r="BM178" s="198" t="s">
        <v>525</v>
      </c>
    </row>
    <row r="179" spans="1:65" s="2" customFormat="1" ht="29.25">
      <c r="A179" s="35"/>
      <c r="B179" s="36"/>
      <c r="C179" s="37"/>
      <c r="D179" s="200" t="s">
        <v>159</v>
      </c>
      <c r="E179" s="37"/>
      <c r="F179" s="201" t="s">
        <v>278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159</v>
      </c>
      <c r="AU179" s="17" t="s">
        <v>157</v>
      </c>
    </row>
    <row r="180" spans="1:65" s="13" customFormat="1" ht="11.25">
      <c r="B180" s="205"/>
      <c r="C180" s="206"/>
      <c r="D180" s="200" t="s">
        <v>161</v>
      </c>
      <c r="E180" s="207" t="s">
        <v>1</v>
      </c>
      <c r="F180" s="208" t="s">
        <v>485</v>
      </c>
      <c r="G180" s="206"/>
      <c r="H180" s="209">
        <v>23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161</v>
      </c>
      <c r="AU180" s="215" t="s">
        <v>157</v>
      </c>
      <c r="AV180" s="13" t="s">
        <v>91</v>
      </c>
      <c r="AW180" s="13" t="s">
        <v>37</v>
      </c>
      <c r="AX180" s="13" t="s">
        <v>89</v>
      </c>
      <c r="AY180" s="215" t="s">
        <v>147</v>
      </c>
    </row>
    <row r="181" spans="1:65" s="2" customFormat="1" ht="16.5" customHeight="1">
      <c r="A181" s="35"/>
      <c r="B181" s="36"/>
      <c r="C181" s="237" t="s">
        <v>252</v>
      </c>
      <c r="D181" s="237" t="s">
        <v>267</v>
      </c>
      <c r="E181" s="238" t="s">
        <v>526</v>
      </c>
      <c r="F181" s="239" t="s">
        <v>527</v>
      </c>
      <c r="G181" s="240" t="s">
        <v>290</v>
      </c>
      <c r="H181" s="241">
        <v>24</v>
      </c>
      <c r="I181" s="242"/>
      <c r="J181" s="243">
        <f>ROUND(I181*H181,2)</f>
        <v>0</v>
      </c>
      <c r="K181" s="239" t="s">
        <v>1</v>
      </c>
      <c r="L181" s="244"/>
      <c r="M181" s="245" t="s">
        <v>1</v>
      </c>
      <c r="N181" s="246" t="s">
        <v>46</v>
      </c>
      <c r="O181" s="72"/>
      <c r="P181" s="196">
        <f>O181*H181</f>
        <v>0</v>
      </c>
      <c r="Q181" s="196">
        <v>1.0999999999999999E-2</v>
      </c>
      <c r="R181" s="196">
        <f>Q181*H181</f>
        <v>0.26400000000000001</v>
      </c>
      <c r="S181" s="196">
        <v>0</v>
      </c>
      <c r="T181" s="19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8" t="s">
        <v>212</v>
      </c>
      <c r="AT181" s="198" t="s">
        <v>267</v>
      </c>
      <c r="AU181" s="198" t="s">
        <v>157</v>
      </c>
      <c r="AY181" s="17" t="s">
        <v>147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7" t="s">
        <v>89</v>
      </c>
      <c r="BK181" s="199">
        <f>ROUND(I181*H181,2)</f>
        <v>0</v>
      </c>
      <c r="BL181" s="17" t="s">
        <v>156</v>
      </c>
      <c r="BM181" s="198" t="s">
        <v>528</v>
      </c>
    </row>
    <row r="182" spans="1:65" s="2" customFormat="1" ht="11.25">
      <c r="A182" s="35"/>
      <c r="B182" s="36"/>
      <c r="C182" s="37"/>
      <c r="D182" s="200" t="s">
        <v>159</v>
      </c>
      <c r="E182" s="37"/>
      <c r="F182" s="201" t="s">
        <v>527</v>
      </c>
      <c r="G182" s="37"/>
      <c r="H182" s="37"/>
      <c r="I182" s="202"/>
      <c r="J182" s="37"/>
      <c r="K182" s="37"/>
      <c r="L182" s="40"/>
      <c r="M182" s="203"/>
      <c r="N182" s="204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159</v>
      </c>
      <c r="AU182" s="17" t="s">
        <v>157</v>
      </c>
    </row>
    <row r="183" spans="1:65" s="13" customFormat="1" ht="11.25">
      <c r="B183" s="205"/>
      <c r="C183" s="206"/>
      <c r="D183" s="200" t="s">
        <v>161</v>
      </c>
      <c r="E183" s="207" t="s">
        <v>1</v>
      </c>
      <c r="F183" s="208" t="s">
        <v>529</v>
      </c>
      <c r="G183" s="206"/>
      <c r="H183" s="209">
        <v>24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161</v>
      </c>
      <c r="AU183" s="215" t="s">
        <v>157</v>
      </c>
      <c r="AV183" s="13" t="s">
        <v>91</v>
      </c>
      <c r="AW183" s="13" t="s">
        <v>37</v>
      </c>
      <c r="AX183" s="13" t="s">
        <v>89</v>
      </c>
      <c r="AY183" s="215" t="s">
        <v>147</v>
      </c>
    </row>
    <row r="184" spans="1:65" s="12" customFormat="1" ht="20.85" customHeight="1">
      <c r="B184" s="171"/>
      <c r="C184" s="172"/>
      <c r="D184" s="173" t="s">
        <v>80</v>
      </c>
      <c r="E184" s="185" t="s">
        <v>285</v>
      </c>
      <c r="F184" s="185" t="s">
        <v>286</v>
      </c>
      <c r="G184" s="172"/>
      <c r="H184" s="172"/>
      <c r="I184" s="175"/>
      <c r="J184" s="186">
        <f>BK184</f>
        <v>0</v>
      </c>
      <c r="K184" s="172"/>
      <c r="L184" s="177"/>
      <c r="M184" s="178"/>
      <c r="N184" s="179"/>
      <c r="O184" s="179"/>
      <c r="P184" s="180">
        <f>SUM(P185:P187)</f>
        <v>0</v>
      </c>
      <c r="Q184" s="179"/>
      <c r="R184" s="180">
        <f>SUM(R185:R187)</f>
        <v>14.028</v>
      </c>
      <c r="S184" s="179"/>
      <c r="T184" s="181">
        <f>SUM(T185:T187)</f>
        <v>0</v>
      </c>
      <c r="AR184" s="182" t="s">
        <v>89</v>
      </c>
      <c r="AT184" s="183" t="s">
        <v>80</v>
      </c>
      <c r="AU184" s="183" t="s">
        <v>91</v>
      </c>
      <c r="AY184" s="182" t="s">
        <v>147</v>
      </c>
      <c r="BK184" s="184">
        <f>SUM(BK185:BK187)</f>
        <v>0</v>
      </c>
    </row>
    <row r="185" spans="1:65" s="2" customFormat="1" ht="16.5" customHeight="1">
      <c r="A185" s="35"/>
      <c r="B185" s="36"/>
      <c r="C185" s="187" t="s">
        <v>8</v>
      </c>
      <c r="D185" s="187" t="s">
        <v>151</v>
      </c>
      <c r="E185" s="188" t="s">
        <v>530</v>
      </c>
      <c r="F185" s="189" t="s">
        <v>531</v>
      </c>
      <c r="G185" s="190" t="s">
        <v>192</v>
      </c>
      <c r="H185" s="191">
        <v>8.4</v>
      </c>
      <c r="I185" s="192"/>
      <c r="J185" s="193">
        <f>ROUND(I185*H185,2)</f>
        <v>0</v>
      </c>
      <c r="K185" s="189" t="s">
        <v>1</v>
      </c>
      <c r="L185" s="40"/>
      <c r="M185" s="194" t="s">
        <v>1</v>
      </c>
      <c r="N185" s="195" t="s">
        <v>46</v>
      </c>
      <c r="O185" s="72"/>
      <c r="P185" s="196">
        <f>O185*H185</f>
        <v>0</v>
      </c>
      <c r="Q185" s="196">
        <v>1.67</v>
      </c>
      <c r="R185" s="196">
        <f>Q185*H185</f>
        <v>14.028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156</v>
      </c>
      <c r="AT185" s="198" t="s">
        <v>151</v>
      </c>
      <c r="AU185" s="198" t="s">
        <v>157</v>
      </c>
      <c r="AY185" s="17" t="s">
        <v>147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7" t="s">
        <v>89</v>
      </c>
      <c r="BK185" s="199">
        <f>ROUND(I185*H185,2)</f>
        <v>0</v>
      </c>
      <c r="BL185" s="17" t="s">
        <v>156</v>
      </c>
      <c r="BM185" s="198" t="s">
        <v>532</v>
      </c>
    </row>
    <row r="186" spans="1:65" s="2" customFormat="1" ht="11.25">
      <c r="A186" s="35"/>
      <c r="B186" s="36"/>
      <c r="C186" s="37"/>
      <c r="D186" s="200" t="s">
        <v>159</v>
      </c>
      <c r="E186" s="37"/>
      <c r="F186" s="201" t="s">
        <v>531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159</v>
      </c>
      <c r="AU186" s="17" t="s">
        <v>157</v>
      </c>
    </row>
    <row r="187" spans="1:65" s="13" customFormat="1" ht="11.25">
      <c r="B187" s="205"/>
      <c r="C187" s="206"/>
      <c r="D187" s="200" t="s">
        <v>161</v>
      </c>
      <c r="E187" s="207" t="s">
        <v>1</v>
      </c>
      <c r="F187" s="208" t="s">
        <v>533</v>
      </c>
      <c r="G187" s="206"/>
      <c r="H187" s="209">
        <v>8.4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161</v>
      </c>
      <c r="AU187" s="215" t="s">
        <v>157</v>
      </c>
      <c r="AV187" s="13" t="s">
        <v>91</v>
      </c>
      <c r="AW187" s="13" t="s">
        <v>37</v>
      </c>
      <c r="AX187" s="13" t="s">
        <v>89</v>
      </c>
      <c r="AY187" s="215" t="s">
        <v>147</v>
      </c>
    </row>
    <row r="188" spans="1:65" s="12" customFormat="1" ht="20.85" customHeight="1">
      <c r="B188" s="171"/>
      <c r="C188" s="172"/>
      <c r="D188" s="173" t="s">
        <v>80</v>
      </c>
      <c r="E188" s="185" t="s">
        <v>354</v>
      </c>
      <c r="F188" s="185" t="s">
        <v>355</v>
      </c>
      <c r="G188" s="172"/>
      <c r="H188" s="172"/>
      <c r="I188" s="175"/>
      <c r="J188" s="186">
        <f>BK188</f>
        <v>0</v>
      </c>
      <c r="K188" s="172"/>
      <c r="L188" s="177"/>
      <c r="M188" s="178"/>
      <c r="N188" s="179"/>
      <c r="O188" s="179"/>
      <c r="P188" s="180">
        <f>SUM(P189:P199)</f>
        <v>0</v>
      </c>
      <c r="Q188" s="179"/>
      <c r="R188" s="180">
        <f>SUM(R189:R199)</f>
        <v>0</v>
      </c>
      <c r="S188" s="179"/>
      <c r="T188" s="181">
        <f>SUM(T189:T199)</f>
        <v>0</v>
      </c>
      <c r="AR188" s="182" t="s">
        <v>89</v>
      </c>
      <c r="AT188" s="183" t="s">
        <v>80</v>
      </c>
      <c r="AU188" s="183" t="s">
        <v>91</v>
      </c>
      <c r="AY188" s="182" t="s">
        <v>147</v>
      </c>
      <c r="BK188" s="184">
        <f>SUM(BK189:BK199)</f>
        <v>0</v>
      </c>
    </row>
    <row r="189" spans="1:65" s="2" customFormat="1" ht="21.75" customHeight="1">
      <c r="A189" s="35"/>
      <c r="B189" s="36"/>
      <c r="C189" s="187" t="s">
        <v>202</v>
      </c>
      <c r="D189" s="187" t="s">
        <v>151</v>
      </c>
      <c r="E189" s="188" t="s">
        <v>357</v>
      </c>
      <c r="F189" s="189" t="s">
        <v>358</v>
      </c>
      <c r="G189" s="190" t="s">
        <v>220</v>
      </c>
      <c r="H189" s="191">
        <v>4.49</v>
      </c>
      <c r="I189" s="192"/>
      <c r="J189" s="193">
        <f>ROUND(I189*H189,2)</f>
        <v>0</v>
      </c>
      <c r="K189" s="189" t="s">
        <v>155</v>
      </c>
      <c r="L189" s="40"/>
      <c r="M189" s="194" t="s">
        <v>1</v>
      </c>
      <c r="N189" s="195" t="s">
        <v>46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156</v>
      </c>
      <c r="AT189" s="198" t="s">
        <v>151</v>
      </c>
      <c r="AU189" s="198" t="s">
        <v>157</v>
      </c>
      <c r="AY189" s="17" t="s">
        <v>147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7" t="s">
        <v>89</v>
      </c>
      <c r="BK189" s="199">
        <f>ROUND(I189*H189,2)</f>
        <v>0</v>
      </c>
      <c r="BL189" s="17" t="s">
        <v>156</v>
      </c>
      <c r="BM189" s="198" t="s">
        <v>534</v>
      </c>
    </row>
    <row r="190" spans="1:65" s="2" customFormat="1" ht="19.5">
      <c r="A190" s="35"/>
      <c r="B190" s="36"/>
      <c r="C190" s="37"/>
      <c r="D190" s="200" t="s">
        <v>159</v>
      </c>
      <c r="E190" s="37"/>
      <c r="F190" s="201" t="s">
        <v>360</v>
      </c>
      <c r="G190" s="37"/>
      <c r="H190" s="37"/>
      <c r="I190" s="202"/>
      <c r="J190" s="37"/>
      <c r="K190" s="37"/>
      <c r="L190" s="40"/>
      <c r="M190" s="203"/>
      <c r="N190" s="204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159</v>
      </c>
      <c r="AU190" s="17" t="s">
        <v>157</v>
      </c>
    </row>
    <row r="191" spans="1:65" s="2" customFormat="1" ht="24.2" customHeight="1">
      <c r="A191" s="35"/>
      <c r="B191" s="36"/>
      <c r="C191" s="187" t="s">
        <v>210</v>
      </c>
      <c r="D191" s="187" t="s">
        <v>151</v>
      </c>
      <c r="E191" s="188" t="s">
        <v>362</v>
      </c>
      <c r="F191" s="189" t="s">
        <v>363</v>
      </c>
      <c r="G191" s="190" t="s">
        <v>220</v>
      </c>
      <c r="H191" s="191">
        <v>85.31</v>
      </c>
      <c r="I191" s="192"/>
      <c r="J191" s="193">
        <f>ROUND(I191*H191,2)</f>
        <v>0</v>
      </c>
      <c r="K191" s="189" t="s">
        <v>155</v>
      </c>
      <c r="L191" s="40"/>
      <c r="M191" s="194" t="s">
        <v>1</v>
      </c>
      <c r="N191" s="195" t="s">
        <v>46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156</v>
      </c>
      <c r="AT191" s="198" t="s">
        <v>151</v>
      </c>
      <c r="AU191" s="198" t="s">
        <v>157</v>
      </c>
      <c r="AY191" s="17" t="s">
        <v>147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7" t="s">
        <v>89</v>
      </c>
      <c r="BK191" s="199">
        <f>ROUND(I191*H191,2)</f>
        <v>0</v>
      </c>
      <c r="BL191" s="17" t="s">
        <v>156</v>
      </c>
      <c r="BM191" s="198" t="s">
        <v>535</v>
      </c>
    </row>
    <row r="192" spans="1:65" s="2" customFormat="1" ht="29.25">
      <c r="A192" s="35"/>
      <c r="B192" s="36"/>
      <c r="C192" s="37"/>
      <c r="D192" s="200" t="s">
        <v>159</v>
      </c>
      <c r="E192" s="37"/>
      <c r="F192" s="201" t="s">
        <v>365</v>
      </c>
      <c r="G192" s="37"/>
      <c r="H192" s="37"/>
      <c r="I192" s="202"/>
      <c r="J192" s="37"/>
      <c r="K192" s="37"/>
      <c r="L192" s="40"/>
      <c r="M192" s="203"/>
      <c r="N192" s="204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7" t="s">
        <v>159</v>
      </c>
      <c r="AU192" s="17" t="s">
        <v>157</v>
      </c>
    </row>
    <row r="193" spans="1:65" s="13" customFormat="1" ht="11.25">
      <c r="B193" s="205"/>
      <c r="C193" s="206"/>
      <c r="D193" s="200" t="s">
        <v>161</v>
      </c>
      <c r="E193" s="207" t="s">
        <v>1</v>
      </c>
      <c r="F193" s="208" t="s">
        <v>536</v>
      </c>
      <c r="G193" s="206"/>
      <c r="H193" s="209">
        <v>85.31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161</v>
      </c>
      <c r="AU193" s="215" t="s">
        <v>157</v>
      </c>
      <c r="AV193" s="13" t="s">
        <v>91</v>
      </c>
      <c r="AW193" s="13" t="s">
        <v>37</v>
      </c>
      <c r="AX193" s="13" t="s">
        <v>89</v>
      </c>
      <c r="AY193" s="215" t="s">
        <v>147</v>
      </c>
    </row>
    <row r="194" spans="1:65" s="2" customFormat="1" ht="33" customHeight="1">
      <c r="A194" s="35"/>
      <c r="B194" s="36"/>
      <c r="C194" s="187" t="s">
        <v>280</v>
      </c>
      <c r="D194" s="187" t="s">
        <v>151</v>
      </c>
      <c r="E194" s="188" t="s">
        <v>373</v>
      </c>
      <c r="F194" s="189" t="s">
        <v>374</v>
      </c>
      <c r="G194" s="190" t="s">
        <v>220</v>
      </c>
      <c r="H194" s="191">
        <v>0.92</v>
      </c>
      <c r="I194" s="192"/>
      <c r="J194" s="193">
        <f>ROUND(I194*H194,2)</f>
        <v>0</v>
      </c>
      <c r="K194" s="189" t="s">
        <v>155</v>
      </c>
      <c r="L194" s="40"/>
      <c r="M194" s="194" t="s">
        <v>1</v>
      </c>
      <c r="N194" s="195" t="s">
        <v>46</v>
      </c>
      <c r="O194" s="7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156</v>
      </c>
      <c r="AT194" s="198" t="s">
        <v>151</v>
      </c>
      <c r="AU194" s="198" t="s">
        <v>157</v>
      </c>
      <c r="AY194" s="17" t="s">
        <v>147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7" t="s">
        <v>89</v>
      </c>
      <c r="BK194" s="199">
        <f>ROUND(I194*H194,2)</f>
        <v>0</v>
      </c>
      <c r="BL194" s="17" t="s">
        <v>156</v>
      </c>
      <c r="BM194" s="198" t="s">
        <v>537</v>
      </c>
    </row>
    <row r="195" spans="1:65" s="2" customFormat="1" ht="29.25">
      <c r="A195" s="35"/>
      <c r="B195" s="36"/>
      <c r="C195" s="37"/>
      <c r="D195" s="200" t="s">
        <v>159</v>
      </c>
      <c r="E195" s="37"/>
      <c r="F195" s="201" t="s">
        <v>376</v>
      </c>
      <c r="G195" s="37"/>
      <c r="H195" s="37"/>
      <c r="I195" s="202"/>
      <c r="J195" s="37"/>
      <c r="K195" s="37"/>
      <c r="L195" s="40"/>
      <c r="M195" s="203"/>
      <c r="N195" s="204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7" t="s">
        <v>159</v>
      </c>
      <c r="AU195" s="17" t="s">
        <v>157</v>
      </c>
    </row>
    <row r="196" spans="1:65" s="2" customFormat="1" ht="37.9" customHeight="1">
      <c r="A196" s="35"/>
      <c r="B196" s="36"/>
      <c r="C196" s="187" t="s">
        <v>287</v>
      </c>
      <c r="D196" s="187" t="s">
        <v>151</v>
      </c>
      <c r="E196" s="188" t="s">
        <v>368</v>
      </c>
      <c r="F196" s="189" t="s">
        <v>369</v>
      </c>
      <c r="G196" s="190" t="s">
        <v>220</v>
      </c>
      <c r="H196" s="191">
        <v>3.57</v>
      </c>
      <c r="I196" s="192"/>
      <c r="J196" s="193">
        <f>ROUND(I196*H196,2)</f>
        <v>0</v>
      </c>
      <c r="K196" s="189" t="s">
        <v>155</v>
      </c>
      <c r="L196" s="40"/>
      <c r="M196" s="194" t="s">
        <v>1</v>
      </c>
      <c r="N196" s="195" t="s">
        <v>46</v>
      </c>
      <c r="O196" s="72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156</v>
      </c>
      <c r="AT196" s="198" t="s">
        <v>151</v>
      </c>
      <c r="AU196" s="198" t="s">
        <v>157</v>
      </c>
      <c r="AY196" s="17" t="s">
        <v>147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7" t="s">
        <v>89</v>
      </c>
      <c r="BK196" s="199">
        <f>ROUND(I196*H196,2)</f>
        <v>0</v>
      </c>
      <c r="BL196" s="17" t="s">
        <v>156</v>
      </c>
      <c r="BM196" s="198" t="s">
        <v>538</v>
      </c>
    </row>
    <row r="197" spans="1:65" s="2" customFormat="1" ht="29.25">
      <c r="A197" s="35"/>
      <c r="B197" s="36"/>
      <c r="C197" s="37"/>
      <c r="D197" s="200" t="s">
        <v>159</v>
      </c>
      <c r="E197" s="37"/>
      <c r="F197" s="201" t="s">
        <v>371</v>
      </c>
      <c r="G197" s="37"/>
      <c r="H197" s="37"/>
      <c r="I197" s="202"/>
      <c r="J197" s="37"/>
      <c r="K197" s="37"/>
      <c r="L197" s="40"/>
      <c r="M197" s="203"/>
      <c r="N197" s="204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7" t="s">
        <v>159</v>
      </c>
      <c r="AU197" s="17" t="s">
        <v>157</v>
      </c>
    </row>
    <row r="198" spans="1:65" s="2" customFormat="1" ht="16.5" customHeight="1">
      <c r="A198" s="35"/>
      <c r="B198" s="36"/>
      <c r="C198" s="187" t="s">
        <v>293</v>
      </c>
      <c r="D198" s="187" t="s">
        <v>151</v>
      </c>
      <c r="E198" s="188" t="s">
        <v>378</v>
      </c>
      <c r="F198" s="189" t="s">
        <v>379</v>
      </c>
      <c r="G198" s="190" t="s">
        <v>220</v>
      </c>
      <c r="H198" s="191">
        <v>19.748000000000001</v>
      </c>
      <c r="I198" s="192"/>
      <c r="J198" s="193">
        <f>ROUND(I198*H198,2)</f>
        <v>0</v>
      </c>
      <c r="K198" s="189" t="s">
        <v>1</v>
      </c>
      <c r="L198" s="40"/>
      <c r="M198" s="194" t="s">
        <v>1</v>
      </c>
      <c r="N198" s="195" t="s">
        <v>46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156</v>
      </c>
      <c r="AT198" s="198" t="s">
        <v>151</v>
      </c>
      <c r="AU198" s="198" t="s">
        <v>157</v>
      </c>
      <c r="AY198" s="17" t="s">
        <v>147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7" t="s">
        <v>89</v>
      </c>
      <c r="BK198" s="199">
        <f>ROUND(I198*H198,2)</f>
        <v>0</v>
      </c>
      <c r="BL198" s="17" t="s">
        <v>156</v>
      </c>
      <c r="BM198" s="198" t="s">
        <v>539</v>
      </c>
    </row>
    <row r="199" spans="1:65" s="2" customFormat="1" ht="19.5">
      <c r="A199" s="35"/>
      <c r="B199" s="36"/>
      <c r="C199" s="37"/>
      <c r="D199" s="200" t="s">
        <v>159</v>
      </c>
      <c r="E199" s="37"/>
      <c r="F199" s="201" t="s">
        <v>381</v>
      </c>
      <c r="G199" s="37"/>
      <c r="H199" s="37"/>
      <c r="I199" s="202"/>
      <c r="J199" s="37"/>
      <c r="K199" s="37"/>
      <c r="L199" s="40"/>
      <c r="M199" s="203"/>
      <c r="N199" s="204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7" t="s">
        <v>159</v>
      </c>
      <c r="AU199" s="17" t="s">
        <v>157</v>
      </c>
    </row>
    <row r="200" spans="1:65" s="12" customFormat="1" ht="25.9" customHeight="1">
      <c r="B200" s="171"/>
      <c r="C200" s="172"/>
      <c r="D200" s="173" t="s">
        <v>80</v>
      </c>
      <c r="E200" s="174" t="s">
        <v>382</v>
      </c>
      <c r="F200" s="174" t="s">
        <v>540</v>
      </c>
      <c r="G200" s="172"/>
      <c r="H200" s="172"/>
      <c r="I200" s="175"/>
      <c r="J200" s="176">
        <f>BK200</f>
        <v>0</v>
      </c>
      <c r="K200" s="172"/>
      <c r="L200" s="177"/>
      <c r="M200" s="178"/>
      <c r="N200" s="179"/>
      <c r="O200" s="179"/>
      <c r="P200" s="180">
        <f>P201</f>
        <v>0</v>
      </c>
      <c r="Q200" s="179"/>
      <c r="R200" s="180">
        <f>R201</f>
        <v>0</v>
      </c>
      <c r="S200" s="179"/>
      <c r="T200" s="181">
        <f>T201</f>
        <v>0</v>
      </c>
      <c r="AR200" s="182" t="s">
        <v>89</v>
      </c>
      <c r="AT200" s="183" t="s">
        <v>80</v>
      </c>
      <c r="AU200" s="183" t="s">
        <v>81</v>
      </c>
      <c r="AY200" s="182" t="s">
        <v>147</v>
      </c>
      <c r="BK200" s="184">
        <f>BK201</f>
        <v>0</v>
      </c>
    </row>
    <row r="201" spans="1:65" s="12" customFormat="1" ht="22.9" customHeight="1">
      <c r="B201" s="171"/>
      <c r="C201" s="172"/>
      <c r="D201" s="173" t="s">
        <v>80</v>
      </c>
      <c r="E201" s="185" t="s">
        <v>444</v>
      </c>
      <c r="F201" s="185" t="s">
        <v>445</v>
      </c>
      <c r="G201" s="172"/>
      <c r="H201" s="172"/>
      <c r="I201" s="175"/>
      <c r="J201" s="186">
        <f>BK201</f>
        <v>0</v>
      </c>
      <c r="K201" s="172"/>
      <c r="L201" s="177"/>
      <c r="M201" s="178"/>
      <c r="N201" s="179"/>
      <c r="O201" s="179"/>
      <c r="P201" s="180">
        <f>SUM(P202:P203)</f>
        <v>0</v>
      </c>
      <c r="Q201" s="179"/>
      <c r="R201" s="180">
        <f>SUM(R202:R203)</f>
        <v>0</v>
      </c>
      <c r="S201" s="179"/>
      <c r="T201" s="181">
        <f>SUM(T202:T203)</f>
        <v>0</v>
      </c>
      <c r="AR201" s="182" t="s">
        <v>89</v>
      </c>
      <c r="AT201" s="183" t="s">
        <v>80</v>
      </c>
      <c r="AU201" s="183" t="s">
        <v>89</v>
      </c>
      <c r="AY201" s="182" t="s">
        <v>147</v>
      </c>
      <c r="BK201" s="184">
        <f>SUM(BK202:BK203)</f>
        <v>0</v>
      </c>
    </row>
    <row r="202" spans="1:65" s="2" customFormat="1" ht="21.75" customHeight="1">
      <c r="A202" s="35"/>
      <c r="B202" s="36"/>
      <c r="C202" s="187" t="s">
        <v>7</v>
      </c>
      <c r="D202" s="187" t="s">
        <v>151</v>
      </c>
      <c r="E202" s="188" t="s">
        <v>541</v>
      </c>
      <c r="F202" s="189" t="s">
        <v>542</v>
      </c>
      <c r="G202" s="190" t="s">
        <v>290</v>
      </c>
      <c r="H202" s="191">
        <v>1</v>
      </c>
      <c r="I202" s="192"/>
      <c r="J202" s="193">
        <f>ROUND(I202*H202,2)</f>
        <v>0</v>
      </c>
      <c r="K202" s="189" t="s">
        <v>1</v>
      </c>
      <c r="L202" s="40"/>
      <c r="M202" s="194" t="s">
        <v>1</v>
      </c>
      <c r="N202" s="195" t="s">
        <v>46</v>
      </c>
      <c r="O202" s="7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156</v>
      </c>
      <c r="AT202" s="198" t="s">
        <v>151</v>
      </c>
      <c r="AU202" s="198" t="s">
        <v>91</v>
      </c>
      <c r="AY202" s="17" t="s">
        <v>147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7" t="s">
        <v>89</v>
      </c>
      <c r="BK202" s="199">
        <f>ROUND(I202*H202,2)</f>
        <v>0</v>
      </c>
      <c r="BL202" s="17" t="s">
        <v>156</v>
      </c>
      <c r="BM202" s="198" t="s">
        <v>543</v>
      </c>
    </row>
    <row r="203" spans="1:65" s="2" customFormat="1" ht="11.25">
      <c r="A203" s="35"/>
      <c r="B203" s="36"/>
      <c r="C203" s="37"/>
      <c r="D203" s="200" t="s">
        <v>159</v>
      </c>
      <c r="E203" s="37"/>
      <c r="F203" s="201" t="s">
        <v>542</v>
      </c>
      <c r="G203" s="37"/>
      <c r="H203" s="37"/>
      <c r="I203" s="202"/>
      <c r="J203" s="37"/>
      <c r="K203" s="37"/>
      <c r="L203" s="40"/>
      <c r="M203" s="203"/>
      <c r="N203" s="204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7" t="s">
        <v>159</v>
      </c>
      <c r="AU203" s="17" t="s">
        <v>91</v>
      </c>
    </row>
    <row r="204" spans="1:65" s="12" customFormat="1" ht="25.9" customHeight="1">
      <c r="B204" s="171"/>
      <c r="C204" s="172"/>
      <c r="D204" s="173" t="s">
        <v>80</v>
      </c>
      <c r="E204" s="174" t="s">
        <v>458</v>
      </c>
      <c r="F204" s="174" t="s">
        <v>459</v>
      </c>
      <c r="G204" s="172"/>
      <c r="H204" s="172"/>
      <c r="I204" s="175"/>
      <c r="J204" s="176">
        <f>BK204</f>
        <v>0</v>
      </c>
      <c r="K204" s="172"/>
      <c r="L204" s="177"/>
      <c r="M204" s="178"/>
      <c r="N204" s="179"/>
      <c r="O204" s="179"/>
      <c r="P204" s="180">
        <f>P205</f>
        <v>0</v>
      </c>
      <c r="Q204" s="179"/>
      <c r="R204" s="180">
        <f>R205</f>
        <v>5.0000000000000002E-5</v>
      </c>
      <c r="S204" s="179"/>
      <c r="T204" s="181">
        <f>T205</f>
        <v>0</v>
      </c>
      <c r="AR204" s="182" t="s">
        <v>181</v>
      </c>
      <c r="AT204" s="183" t="s">
        <v>80</v>
      </c>
      <c r="AU204" s="183" t="s">
        <v>81</v>
      </c>
      <c r="AY204" s="182" t="s">
        <v>147</v>
      </c>
      <c r="BK204" s="184">
        <f>BK205</f>
        <v>0</v>
      </c>
    </row>
    <row r="205" spans="1:65" s="12" customFormat="1" ht="22.9" customHeight="1">
      <c r="B205" s="171"/>
      <c r="C205" s="172"/>
      <c r="D205" s="173" t="s">
        <v>80</v>
      </c>
      <c r="E205" s="185" t="s">
        <v>81</v>
      </c>
      <c r="F205" s="185" t="s">
        <v>460</v>
      </c>
      <c r="G205" s="172"/>
      <c r="H205" s="172"/>
      <c r="I205" s="175"/>
      <c r="J205" s="186">
        <f>BK205</f>
        <v>0</v>
      </c>
      <c r="K205" s="172"/>
      <c r="L205" s="177"/>
      <c r="M205" s="178"/>
      <c r="N205" s="179"/>
      <c r="O205" s="179"/>
      <c r="P205" s="180">
        <f>SUM(P206:P209)</f>
        <v>0</v>
      </c>
      <c r="Q205" s="179"/>
      <c r="R205" s="180">
        <f>SUM(R206:R209)</f>
        <v>5.0000000000000002E-5</v>
      </c>
      <c r="S205" s="179"/>
      <c r="T205" s="181">
        <f>SUM(T206:T209)</f>
        <v>0</v>
      </c>
      <c r="AR205" s="182" t="s">
        <v>181</v>
      </c>
      <c r="AT205" s="183" t="s">
        <v>80</v>
      </c>
      <c r="AU205" s="183" t="s">
        <v>89</v>
      </c>
      <c r="AY205" s="182" t="s">
        <v>147</v>
      </c>
      <c r="BK205" s="184">
        <f>SUM(BK206:BK209)</f>
        <v>0</v>
      </c>
    </row>
    <row r="206" spans="1:65" s="2" customFormat="1" ht="16.5" customHeight="1">
      <c r="A206" s="35"/>
      <c r="B206" s="36"/>
      <c r="C206" s="187" t="s">
        <v>303</v>
      </c>
      <c r="D206" s="187" t="s">
        <v>151</v>
      </c>
      <c r="E206" s="188" t="s">
        <v>462</v>
      </c>
      <c r="F206" s="189" t="s">
        <v>463</v>
      </c>
      <c r="G206" s="190" t="s">
        <v>290</v>
      </c>
      <c r="H206" s="191">
        <v>1</v>
      </c>
      <c r="I206" s="192"/>
      <c r="J206" s="193">
        <f>ROUND(I206*H206,2)</f>
        <v>0</v>
      </c>
      <c r="K206" s="189" t="s">
        <v>1</v>
      </c>
      <c r="L206" s="40"/>
      <c r="M206" s="194" t="s">
        <v>1</v>
      </c>
      <c r="N206" s="195" t="s">
        <v>46</v>
      </c>
      <c r="O206" s="7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156</v>
      </c>
      <c r="AT206" s="198" t="s">
        <v>151</v>
      </c>
      <c r="AU206" s="198" t="s">
        <v>91</v>
      </c>
      <c r="AY206" s="17" t="s">
        <v>147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7" t="s">
        <v>89</v>
      </c>
      <c r="BK206" s="199">
        <f>ROUND(I206*H206,2)</f>
        <v>0</v>
      </c>
      <c r="BL206" s="17" t="s">
        <v>156</v>
      </c>
      <c r="BM206" s="198" t="s">
        <v>544</v>
      </c>
    </row>
    <row r="207" spans="1:65" s="2" customFormat="1" ht="48.75">
      <c r="A207" s="35"/>
      <c r="B207" s="36"/>
      <c r="C207" s="37"/>
      <c r="D207" s="200" t="s">
        <v>159</v>
      </c>
      <c r="E207" s="37"/>
      <c r="F207" s="201" t="s">
        <v>465</v>
      </c>
      <c r="G207" s="37"/>
      <c r="H207" s="37"/>
      <c r="I207" s="202"/>
      <c r="J207" s="37"/>
      <c r="K207" s="37"/>
      <c r="L207" s="40"/>
      <c r="M207" s="203"/>
      <c r="N207" s="204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7" t="s">
        <v>159</v>
      </c>
      <c r="AU207" s="17" t="s">
        <v>91</v>
      </c>
    </row>
    <row r="208" spans="1:65" s="2" customFormat="1" ht="16.5" customHeight="1">
      <c r="A208" s="35"/>
      <c r="B208" s="36"/>
      <c r="C208" s="187" t="s">
        <v>310</v>
      </c>
      <c r="D208" s="187" t="s">
        <v>151</v>
      </c>
      <c r="E208" s="188" t="s">
        <v>467</v>
      </c>
      <c r="F208" s="189" t="s">
        <v>468</v>
      </c>
      <c r="G208" s="190" t="s">
        <v>290</v>
      </c>
      <c r="H208" s="191">
        <v>1</v>
      </c>
      <c r="I208" s="192"/>
      <c r="J208" s="193">
        <f>ROUND(I208*H208,2)</f>
        <v>0</v>
      </c>
      <c r="K208" s="189" t="s">
        <v>1</v>
      </c>
      <c r="L208" s="40"/>
      <c r="M208" s="194" t="s">
        <v>1</v>
      </c>
      <c r="N208" s="195" t="s">
        <v>46</v>
      </c>
      <c r="O208" s="72"/>
      <c r="P208" s="196">
        <f>O208*H208</f>
        <v>0</v>
      </c>
      <c r="Q208" s="196">
        <v>5.0000000000000002E-5</v>
      </c>
      <c r="R208" s="196">
        <f>Q208*H208</f>
        <v>5.0000000000000002E-5</v>
      </c>
      <c r="S208" s="196">
        <v>0</v>
      </c>
      <c r="T208" s="19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8" t="s">
        <v>156</v>
      </c>
      <c r="AT208" s="198" t="s">
        <v>151</v>
      </c>
      <c r="AU208" s="198" t="s">
        <v>91</v>
      </c>
      <c r="AY208" s="17" t="s">
        <v>147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7" t="s">
        <v>89</v>
      </c>
      <c r="BK208" s="199">
        <f>ROUND(I208*H208,2)</f>
        <v>0</v>
      </c>
      <c r="BL208" s="17" t="s">
        <v>156</v>
      </c>
      <c r="BM208" s="198" t="s">
        <v>545</v>
      </c>
    </row>
    <row r="209" spans="1:47" s="2" customFormat="1" ht="19.5">
      <c r="A209" s="35"/>
      <c r="B209" s="36"/>
      <c r="C209" s="37"/>
      <c r="D209" s="200" t="s">
        <v>159</v>
      </c>
      <c r="E209" s="37"/>
      <c r="F209" s="201" t="s">
        <v>470</v>
      </c>
      <c r="G209" s="37"/>
      <c r="H209" s="37"/>
      <c r="I209" s="202"/>
      <c r="J209" s="37"/>
      <c r="K209" s="37"/>
      <c r="L209" s="40"/>
      <c r="M209" s="247"/>
      <c r="N209" s="248"/>
      <c r="O209" s="249"/>
      <c r="P209" s="249"/>
      <c r="Q209" s="249"/>
      <c r="R209" s="249"/>
      <c r="S209" s="249"/>
      <c r="T209" s="250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7" t="s">
        <v>159</v>
      </c>
      <c r="AU209" s="17" t="s">
        <v>91</v>
      </c>
    </row>
    <row r="210" spans="1:47" s="2" customFormat="1" ht="6.95" customHeight="1">
      <c r="A210" s="35"/>
      <c r="B210" s="55"/>
      <c r="C210" s="56"/>
      <c r="D210" s="56"/>
      <c r="E210" s="56"/>
      <c r="F210" s="56"/>
      <c r="G210" s="56"/>
      <c r="H210" s="56"/>
      <c r="I210" s="56"/>
      <c r="J210" s="56"/>
      <c r="K210" s="56"/>
      <c r="L210" s="40"/>
      <c r="M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</row>
  </sheetData>
  <sheetProtection algorithmName="SHA-512" hashValue="YkaDWo5EFY8jblILMDZZHEo+DddM9Z17UFW2sxTRU2JEpiA8rrISvmQEqJnscWw8cF3nY96QXI/PGMyQ5/vAwQ==" saltValue="nMKg+cmdfKjWEgMjVnAsmwdTckpHnbckQrLBrUSzONI8j6lOwwpcVbGeN1x+QnHRffPhpxPK947NC/R+Y6LDJg==" spinCount="100000" sheet="1" objects="1" scenarios="1" formatColumns="0" formatRows="0" autoFilter="0"/>
  <autoFilter ref="C133:K209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0"/>
      <c r="AT3" s="17" t="s">
        <v>91</v>
      </c>
    </row>
    <row r="4" spans="1:46" s="1" customFormat="1" ht="24.95" customHeight="1">
      <c r="B4" s="20"/>
      <c r="D4" s="111" t="s">
        <v>98</v>
      </c>
      <c r="L4" s="20"/>
      <c r="M4" s="11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3" t="s">
        <v>16</v>
      </c>
      <c r="L6" s="20"/>
    </row>
    <row r="7" spans="1:46" s="1" customFormat="1" ht="16.5" customHeight="1">
      <c r="B7" s="20"/>
      <c r="E7" s="292" t="str">
        <f>'Rekapitulace stavby'!K6</f>
        <v>Veřejný oddechový a sportovní areál VOSA - renovace hřiště</v>
      </c>
      <c r="F7" s="293"/>
      <c r="G7" s="293"/>
      <c r="H7" s="293"/>
      <c r="L7" s="20"/>
    </row>
    <row r="8" spans="1:46" s="2" customFormat="1" ht="12" customHeight="1">
      <c r="A8" s="35"/>
      <c r="B8" s="40"/>
      <c r="C8" s="35"/>
      <c r="D8" s="113" t="s">
        <v>99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294" t="s">
        <v>546</v>
      </c>
      <c r="F9" s="295"/>
      <c r="G9" s="295"/>
      <c r="H9" s="29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19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>
        <f>'Rekapitulace stavby'!AN8</f>
        <v>45275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26</v>
      </c>
      <c r="E14" s="35"/>
      <c r="F14" s="35"/>
      <c r="G14" s="35"/>
      <c r="H14" s="35"/>
      <c r="I14" s="113" t="s">
        <v>27</v>
      </c>
      <c r="J14" s="114" t="s">
        <v>28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29</v>
      </c>
      <c r="F15" s="35"/>
      <c r="G15" s="35"/>
      <c r="H15" s="35"/>
      <c r="I15" s="113" t="s">
        <v>30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27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296" t="str">
        <f>'Rekapitulace stavby'!E14</f>
        <v>Vyplň údaj</v>
      </c>
      <c r="F18" s="297"/>
      <c r="G18" s="297"/>
      <c r="H18" s="297"/>
      <c r="I18" s="113" t="s">
        <v>30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27</v>
      </c>
      <c r="J20" s="114" t="s">
        <v>34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35</v>
      </c>
      <c r="F21" s="35"/>
      <c r="G21" s="35"/>
      <c r="H21" s="35"/>
      <c r="I21" s="113" t="s">
        <v>30</v>
      </c>
      <c r="J21" s="114" t="s">
        <v>36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38</v>
      </c>
      <c r="E23" s="35"/>
      <c r="F23" s="35"/>
      <c r="G23" s="35"/>
      <c r="H23" s="35"/>
      <c r="I23" s="113" t="s">
        <v>27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39</v>
      </c>
      <c r="F24" s="35"/>
      <c r="G24" s="35"/>
      <c r="H24" s="35"/>
      <c r="I24" s="113" t="s">
        <v>30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40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298" t="s">
        <v>1</v>
      </c>
      <c r="F27" s="298"/>
      <c r="G27" s="298"/>
      <c r="H27" s="298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41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43</v>
      </c>
      <c r="G32" s="35"/>
      <c r="H32" s="35"/>
      <c r="I32" s="122" t="s">
        <v>42</v>
      </c>
      <c r="J32" s="122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45</v>
      </c>
      <c r="E33" s="113" t="s">
        <v>46</v>
      </c>
      <c r="F33" s="124">
        <f>ROUND((SUM(BE120:BE148)),  2)</f>
        <v>0</v>
      </c>
      <c r="G33" s="35"/>
      <c r="H33" s="35"/>
      <c r="I33" s="125">
        <v>0.21</v>
      </c>
      <c r="J33" s="124">
        <f>ROUND(((SUM(BE120:BE148))*I33),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47</v>
      </c>
      <c r="F34" s="124">
        <f>ROUND((SUM(BF120:BF148)),  2)</f>
        <v>0</v>
      </c>
      <c r="G34" s="35"/>
      <c r="H34" s="35"/>
      <c r="I34" s="125">
        <v>0.15</v>
      </c>
      <c r="J34" s="124">
        <f>ROUND(((SUM(BF120:BF148))*I34),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48</v>
      </c>
      <c r="F35" s="124">
        <f>ROUND((SUM(BG120:BG148)),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49</v>
      </c>
      <c r="F36" s="124">
        <f>ROUND((SUM(BH120:BH148)),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ROUND((SUM(BI120:BI148)),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40"/>
      <c r="C61" s="35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40"/>
      <c r="C65" s="35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40"/>
      <c r="C76" s="35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101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299" t="str">
        <f>E7</f>
        <v>Veřejný oddechový a sportovní areál VOSA - renovace hřiště</v>
      </c>
      <c r="F85" s="300"/>
      <c r="G85" s="300"/>
      <c r="H85" s="300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99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0" t="str">
        <f>E9</f>
        <v>SO 03 - ROZŠÍŘENÍ WORKOUTOVÉHO HŘIŠTĚ</v>
      </c>
      <c r="F87" s="301"/>
      <c r="G87" s="301"/>
      <c r="H87" s="30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21</v>
      </c>
      <c r="D89" s="37"/>
      <c r="E89" s="37"/>
      <c r="F89" s="27" t="str">
        <f>F12</f>
        <v>Areál ZŠ profesora Švejcara v Praze 12</v>
      </c>
      <c r="G89" s="37"/>
      <c r="H89" s="37"/>
      <c r="I89" s="29" t="s">
        <v>23</v>
      </c>
      <c r="J89" s="67">
        <f>IF(J12="","",J12)</f>
        <v>45275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26</v>
      </c>
      <c r="D91" s="37"/>
      <c r="E91" s="37"/>
      <c r="F91" s="27" t="str">
        <f>E15</f>
        <v>Městská část Praha 12</v>
      </c>
      <c r="G91" s="37"/>
      <c r="H91" s="37"/>
      <c r="I91" s="29" t="s">
        <v>33</v>
      </c>
      <c r="J91" s="33" t="str">
        <f>E21</f>
        <v>Linhart spol. s r. 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29" t="s">
        <v>31</v>
      </c>
      <c r="D92" s="37"/>
      <c r="E92" s="37"/>
      <c r="F92" s="27" t="str">
        <f>IF(E18="","",E18)</f>
        <v>Vyplň údaj</v>
      </c>
      <c r="G92" s="37"/>
      <c r="H92" s="37"/>
      <c r="I92" s="29" t="s">
        <v>38</v>
      </c>
      <c r="J92" s="33" t="str">
        <f>E24</f>
        <v>Libor Fouček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102</v>
      </c>
      <c r="D94" s="145"/>
      <c r="E94" s="145"/>
      <c r="F94" s="145"/>
      <c r="G94" s="145"/>
      <c r="H94" s="145"/>
      <c r="I94" s="145"/>
      <c r="J94" s="146" t="s">
        <v>103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104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105</v>
      </c>
    </row>
    <row r="97" spans="1:31" s="9" customFormat="1" ht="24.95" customHeight="1">
      <c r="B97" s="148"/>
      <c r="C97" s="149"/>
      <c r="D97" s="150" t="s">
        <v>478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547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9" customFormat="1" ht="24.95" customHeight="1">
      <c r="B99" s="148"/>
      <c r="C99" s="149"/>
      <c r="D99" s="150" t="s">
        <v>130</v>
      </c>
      <c r="E99" s="151"/>
      <c r="F99" s="151"/>
      <c r="G99" s="151"/>
      <c r="H99" s="151"/>
      <c r="I99" s="151"/>
      <c r="J99" s="152">
        <f>J143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131</v>
      </c>
      <c r="E100" s="157"/>
      <c r="F100" s="157"/>
      <c r="G100" s="157"/>
      <c r="H100" s="157"/>
      <c r="I100" s="157"/>
      <c r="J100" s="158">
        <f>J144</f>
        <v>0</v>
      </c>
      <c r="K100" s="155"/>
      <c r="L100" s="159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3" t="s">
        <v>132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299" t="str">
        <f>E7</f>
        <v>Veřejný oddechový a sportovní areál VOSA - renovace hřiště</v>
      </c>
      <c r="F110" s="300"/>
      <c r="G110" s="300"/>
      <c r="H110" s="300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99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70" t="str">
        <f>E9</f>
        <v>SO 03 - ROZŠÍŘENÍ WORKOUTOVÉHO HŘIŠTĚ</v>
      </c>
      <c r="F112" s="301"/>
      <c r="G112" s="301"/>
      <c r="H112" s="301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21</v>
      </c>
      <c r="D114" s="37"/>
      <c r="E114" s="37"/>
      <c r="F114" s="27" t="str">
        <f>F12</f>
        <v>Areál ZŠ profesora Švejcara v Praze 12</v>
      </c>
      <c r="G114" s="37"/>
      <c r="H114" s="37"/>
      <c r="I114" s="29" t="s">
        <v>23</v>
      </c>
      <c r="J114" s="67">
        <f>IF(J12="","",J12)</f>
        <v>45275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29" t="s">
        <v>26</v>
      </c>
      <c r="D116" s="37"/>
      <c r="E116" s="37"/>
      <c r="F116" s="27" t="str">
        <f>E15</f>
        <v>Městská část Praha 12</v>
      </c>
      <c r="G116" s="37"/>
      <c r="H116" s="37"/>
      <c r="I116" s="29" t="s">
        <v>33</v>
      </c>
      <c r="J116" s="33" t="str">
        <f>E21</f>
        <v>Linhart spol. s r. 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29" t="s">
        <v>31</v>
      </c>
      <c r="D117" s="37"/>
      <c r="E117" s="37"/>
      <c r="F117" s="27" t="str">
        <f>IF(E18="","",E18)</f>
        <v>Vyplň údaj</v>
      </c>
      <c r="G117" s="37"/>
      <c r="H117" s="37"/>
      <c r="I117" s="29" t="s">
        <v>38</v>
      </c>
      <c r="J117" s="33" t="str">
        <f>E24</f>
        <v>Libor Fouček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0"/>
      <c r="B119" s="161"/>
      <c r="C119" s="162" t="s">
        <v>133</v>
      </c>
      <c r="D119" s="163" t="s">
        <v>66</v>
      </c>
      <c r="E119" s="163" t="s">
        <v>62</v>
      </c>
      <c r="F119" s="163" t="s">
        <v>63</v>
      </c>
      <c r="G119" s="163" t="s">
        <v>134</v>
      </c>
      <c r="H119" s="163" t="s">
        <v>135</v>
      </c>
      <c r="I119" s="163" t="s">
        <v>136</v>
      </c>
      <c r="J119" s="163" t="s">
        <v>103</v>
      </c>
      <c r="K119" s="164" t="s">
        <v>137</v>
      </c>
      <c r="L119" s="165"/>
      <c r="M119" s="76" t="s">
        <v>1</v>
      </c>
      <c r="N119" s="77" t="s">
        <v>45</v>
      </c>
      <c r="O119" s="77" t="s">
        <v>138</v>
      </c>
      <c r="P119" s="77" t="s">
        <v>139</v>
      </c>
      <c r="Q119" s="77" t="s">
        <v>140</v>
      </c>
      <c r="R119" s="77" t="s">
        <v>141</v>
      </c>
      <c r="S119" s="77" t="s">
        <v>142</v>
      </c>
      <c r="T119" s="78" t="s">
        <v>143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5"/>
      <c r="B120" s="36"/>
      <c r="C120" s="83" t="s">
        <v>144</v>
      </c>
      <c r="D120" s="37"/>
      <c r="E120" s="37"/>
      <c r="F120" s="37"/>
      <c r="G120" s="37"/>
      <c r="H120" s="37"/>
      <c r="I120" s="37"/>
      <c r="J120" s="166">
        <f>BK120</f>
        <v>0</v>
      </c>
      <c r="K120" s="37"/>
      <c r="L120" s="40"/>
      <c r="M120" s="79"/>
      <c r="N120" s="167"/>
      <c r="O120" s="80"/>
      <c r="P120" s="168">
        <f>P121+P143</f>
        <v>0</v>
      </c>
      <c r="Q120" s="80"/>
      <c r="R120" s="168">
        <f>R121+R143</f>
        <v>5.0000000000000002E-5</v>
      </c>
      <c r="S120" s="80"/>
      <c r="T120" s="169">
        <f>T121+T143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80</v>
      </c>
      <c r="AU120" s="17" t="s">
        <v>105</v>
      </c>
      <c r="BK120" s="170">
        <f>BK121+BK143</f>
        <v>0</v>
      </c>
    </row>
    <row r="121" spans="1:65" s="12" customFormat="1" ht="25.9" customHeight="1">
      <c r="B121" s="171"/>
      <c r="C121" s="172"/>
      <c r="D121" s="173" t="s">
        <v>80</v>
      </c>
      <c r="E121" s="174" t="s">
        <v>382</v>
      </c>
      <c r="F121" s="174" t="s">
        <v>540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</f>
        <v>0</v>
      </c>
      <c r="Q121" s="179"/>
      <c r="R121" s="180">
        <f>R122</f>
        <v>0</v>
      </c>
      <c r="S121" s="179"/>
      <c r="T121" s="181">
        <f>T122</f>
        <v>0</v>
      </c>
      <c r="AR121" s="182" t="s">
        <v>89</v>
      </c>
      <c r="AT121" s="183" t="s">
        <v>80</v>
      </c>
      <c r="AU121" s="183" t="s">
        <v>81</v>
      </c>
      <c r="AY121" s="182" t="s">
        <v>147</v>
      </c>
      <c r="BK121" s="184">
        <f>BK122</f>
        <v>0</v>
      </c>
    </row>
    <row r="122" spans="1:65" s="12" customFormat="1" ht="22.9" customHeight="1">
      <c r="B122" s="171"/>
      <c r="C122" s="172"/>
      <c r="D122" s="173" t="s">
        <v>80</v>
      </c>
      <c r="E122" s="185" t="s">
        <v>548</v>
      </c>
      <c r="F122" s="185" t="s">
        <v>549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SUM(P123:P142)</f>
        <v>0</v>
      </c>
      <c r="Q122" s="179"/>
      <c r="R122" s="180">
        <f>SUM(R123:R142)</f>
        <v>0</v>
      </c>
      <c r="S122" s="179"/>
      <c r="T122" s="181">
        <f>SUM(T123:T142)</f>
        <v>0</v>
      </c>
      <c r="AR122" s="182" t="s">
        <v>89</v>
      </c>
      <c r="AT122" s="183" t="s">
        <v>80</v>
      </c>
      <c r="AU122" s="183" t="s">
        <v>89</v>
      </c>
      <c r="AY122" s="182" t="s">
        <v>147</v>
      </c>
      <c r="BK122" s="184">
        <f>SUM(BK123:BK142)</f>
        <v>0</v>
      </c>
    </row>
    <row r="123" spans="1:65" s="2" customFormat="1" ht="16.5" customHeight="1">
      <c r="A123" s="35"/>
      <c r="B123" s="36"/>
      <c r="C123" s="187" t="s">
        <v>89</v>
      </c>
      <c r="D123" s="187" t="s">
        <v>151</v>
      </c>
      <c r="E123" s="188" t="s">
        <v>550</v>
      </c>
      <c r="F123" s="189" t="s">
        <v>551</v>
      </c>
      <c r="G123" s="190" t="s">
        <v>290</v>
      </c>
      <c r="H123" s="191">
        <v>1</v>
      </c>
      <c r="I123" s="192"/>
      <c r="J123" s="193">
        <f>ROUND(I123*H123,2)</f>
        <v>0</v>
      </c>
      <c r="K123" s="189" t="s">
        <v>1</v>
      </c>
      <c r="L123" s="40"/>
      <c r="M123" s="194" t="s">
        <v>1</v>
      </c>
      <c r="N123" s="195" t="s">
        <v>46</v>
      </c>
      <c r="O123" s="7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8" t="s">
        <v>156</v>
      </c>
      <c r="AT123" s="198" t="s">
        <v>151</v>
      </c>
      <c r="AU123" s="198" t="s">
        <v>91</v>
      </c>
      <c r="AY123" s="17" t="s">
        <v>147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7" t="s">
        <v>89</v>
      </c>
      <c r="BK123" s="199">
        <f>ROUND(I123*H123,2)</f>
        <v>0</v>
      </c>
      <c r="BL123" s="17" t="s">
        <v>156</v>
      </c>
      <c r="BM123" s="198" t="s">
        <v>552</v>
      </c>
    </row>
    <row r="124" spans="1:65" s="2" customFormat="1" ht="19.5">
      <c r="A124" s="35"/>
      <c r="B124" s="36"/>
      <c r="C124" s="37"/>
      <c r="D124" s="200" t="s">
        <v>159</v>
      </c>
      <c r="E124" s="37"/>
      <c r="F124" s="201" t="s">
        <v>553</v>
      </c>
      <c r="G124" s="37"/>
      <c r="H124" s="37"/>
      <c r="I124" s="202"/>
      <c r="J124" s="37"/>
      <c r="K124" s="37"/>
      <c r="L124" s="40"/>
      <c r="M124" s="203"/>
      <c r="N124" s="204"/>
      <c r="O124" s="72"/>
      <c r="P124" s="72"/>
      <c r="Q124" s="72"/>
      <c r="R124" s="72"/>
      <c r="S124" s="72"/>
      <c r="T124" s="73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159</v>
      </c>
      <c r="AU124" s="17" t="s">
        <v>91</v>
      </c>
    </row>
    <row r="125" spans="1:65" s="2" customFormat="1" ht="16.5" customHeight="1">
      <c r="A125" s="35"/>
      <c r="B125" s="36"/>
      <c r="C125" s="187" t="s">
        <v>91</v>
      </c>
      <c r="D125" s="187" t="s">
        <v>151</v>
      </c>
      <c r="E125" s="188" t="s">
        <v>554</v>
      </c>
      <c r="F125" s="189" t="s">
        <v>555</v>
      </c>
      <c r="G125" s="190" t="s">
        <v>290</v>
      </c>
      <c r="H125" s="191">
        <v>1</v>
      </c>
      <c r="I125" s="192"/>
      <c r="J125" s="193">
        <f>ROUND(I125*H125,2)</f>
        <v>0</v>
      </c>
      <c r="K125" s="189" t="s">
        <v>1</v>
      </c>
      <c r="L125" s="40"/>
      <c r="M125" s="194" t="s">
        <v>1</v>
      </c>
      <c r="N125" s="195" t="s">
        <v>46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156</v>
      </c>
      <c r="AT125" s="198" t="s">
        <v>151</v>
      </c>
      <c r="AU125" s="198" t="s">
        <v>91</v>
      </c>
      <c r="AY125" s="17" t="s">
        <v>147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7" t="s">
        <v>89</v>
      </c>
      <c r="BK125" s="199">
        <f>ROUND(I125*H125,2)</f>
        <v>0</v>
      </c>
      <c r="BL125" s="17" t="s">
        <v>156</v>
      </c>
      <c r="BM125" s="198" t="s">
        <v>556</v>
      </c>
    </row>
    <row r="126" spans="1:65" s="2" customFormat="1" ht="19.5">
      <c r="A126" s="35"/>
      <c r="B126" s="36"/>
      <c r="C126" s="37"/>
      <c r="D126" s="200" t="s">
        <v>159</v>
      </c>
      <c r="E126" s="37"/>
      <c r="F126" s="201" t="s">
        <v>557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159</v>
      </c>
      <c r="AU126" s="17" t="s">
        <v>91</v>
      </c>
    </row>
    <row r="127" spans="1:65" s="2" customFormat="1" ht="16.5" customHeight="1">
      <c r="A127" s="35"/>
      <c r="B127" s="36"/>
      <c r="C127" s="187" t="s">
        <v>157</v>
      </c>
      <c r="D127" s="187" t="s">
        <v>151</v>
      </c>
      <c r="E127" s="188" t="s">
        <v>558</v>
      </c>
      <c r="F127" s="189" t="s">
        <v>559</v>
      </c>
      <c r="G127" s="190" t="s">
        <v>290</v>
      </c>
      <c r="H127" s="191">
        <v>1</v>
      </c>
      <c r="I127" s="192"/>
      <c r="J127" s="193">
        <f>ROUND(I127*H127,2)</f>
        <v>0</v>
      </c>
      <c r="K127" s="189" t="s">
        <v>1</v>
      </c>
      <c r="L127" s="40"/>
      <c r="M127" s="194" t="s">
        <v>1</v>
      </c>
      <c r="N127" s="195" t="s">
        <v>46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156</v>
      </c>
      <c r="AT127" s="198" t="s">
        <v>151</v>
      </c>
      <c r="AU127" s="198" t="s">
        <v>91</v>
      </c>
      <c r="AY127" s="17" t="s">
        <v>147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7" t="s">
        <v>89</v>
      </c>
      <c r="BK127" s="199">
        <f>ROUND(I127*H127,2)</f>
        <v>0</v>
      </c>
      <c r="BL127" s="17" t="s">
        <v>156</v>
      </c>
      <c r="BM127" s="198" t="s">
        <v>560</v>
      </c>
    </row>
    <row r="128" spans="1:65" s="2" customFormat="1" ht="19.5">
      <c r="A128" s="35"/>
      <c r="B128" s="36"/>
      <c r="C128" s="37"/>
      <c r="D128" s="200" t="s">
        <v>159</v>
      </c>
      <c r="E128" s="37"/>
      <c r="F128" s="201" t="s">
        <v>561</v>
      </c>
      <c r="G128" s="37"/>
      <c r="H128" s="37"/>
      <c r="I128" s="202"/>
      <c r="J128" s="37"/>
      <c r="K128" s="37"/>
      <c r="L128" s="40"/>
      <c r="M128" s="203"/>
      <c r="N128" s="204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159</v>
      </c>
      <c r="AU128" s="17" t="s">
        <v>91</v>
      </c>
    </row>
    <row r="129" spans="1:65" s="2" customFormat="1" ht="16.5" customHeight="1">
      <c r="A129" s="35"/>
      <c r="B129" s="36"/>
      <c r="C129" s="187" t="s">
        <v>156</v>
      </c>
      <c r="D129" s="187" t="s">
        <v>151</v>
      </c>
      <c r="E129" s="188" t="s">
        <v>562</v>
      </c>
      <c r="F129" s="189" t="s">
        <v>563</v>
      </c>
      <c r="G129" s="190" t="s">
        <v>290</v>
      </c>
      <c r="H129" s="191">
        <v>1</v>
      </c>
      <c r="I129" s="192"/>
      <c r="J129" s="193">
        <f>ROUND(I129*H129,2)</f>
        <v>0</v>
      </c>
      <c r="K129" s="189" t="s">
        <v>1</v>
      </c>
      <c r="L129" s="40"/>
      <c r="M129" s="194" t="s">
        <v>1</v>
      </c>
      <c r="N129" s="195" t="s">
        <v>46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156</v>
      </c>
      <c r="AT129" s="198" t="s">
        <v>151</v>
      </c>
      <c r="AU129" s="198" t="s">
        <v>91</v>
      </c>
      <c r="AY129" s="17" t="s">
        <v>147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7" t="s">
        <v>89</v>
      </c>
      <c r="BK129" s="199">
        <f>ROUND(I129*H129,2)</f>
        <v>0</v>
      </c>
      <c r="BL129" s="17" t="s">
        <v>156</v>
      </c>
      <c r="BM129" s="198" t="s">
        <v>564</v>
      </c>
    </row>
    <row r="130" spans="1:65" s="2" customFormat="1" ht="19.5">
      <c r="A130" s="35"/>
      <c r="B130" s="36"/>
      <c r="C130" s="37"/>
      <c r="D130" s="200" t="s">
        <v>159</v>
      </c>
      <c r="E130" s="37"/>
      <c r="F130" s="201" t="s">
        <v>565</v>
      </c>
      <c r="G130" s="37"/>
      <c r="H130" s="37"/>
      <c r="I130" s="202"/>
      <c r="J130" s="37"/>
      <c r="K130" s="37"/>
      <c r="L130" s="40"/>
      <c r="M130" s="203"/>
      <c r="N130" s="204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159</v>
      </c>
      <c r="AU130" s="17" t="s">
        <v>91</v>
      </c>
    </row>
    <row r="131" spans="1:65" s="2" customFormat="1" ht="21.75" customHeight="1">
      <c r="A131" s="35"/>
      <c r="B131" s="36"/>
      <c r="C131" s="187" t="s">
        <v>181</v>
      </c>
      <c r="D131" s="187" t="s">
        <v>151</v>
      </c>
      <c r="E131" s="188" t="s">
        <v>566</v>
      </c>
      <c r="F131" s="189" t="s">
        <v>567</v>
      </c>
      <c r="G131" s="190" t="s">
        <v>290</v>
      </c>
      <c r="H131" s="191">
        <v>1</v>
      </c>
      <c r="I131" s="192"/>
      <c r="J131" s="193">
        <f>ROUND(I131*H131,2)</f>
        <v>0</v>
      </c>
      <c r="K131" s="189" t="s">
        <v>1</v>
      </c>
      <c r="L131" s="40"/>
      <c r="M131" s="194" t="s">
        <v>1</v>
      </c>
      <c r="N131" s="195" t="s">
        <v>46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156</v>
      </c>
      <c r="AT131" s="198" t="s">
        <v>151</v>
      </c>
      <c r="AU131" s="198" t="s">
        <v>91</v>
      </c>
      <c r="AY131" s="17" t="s">
        <v>147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7" t="s">
        <v>89</v>
      </c>
      <c r="BK131" s="199">
        <f>ROUND(I131*H131,2)</f>
        <v>0</v>
      </c>
      <c r="BL131" s="17" t="s">
        <v>156</v>
      </c>
      <c r="BM131" s="198" t="s">
        <v>568</v>
      </c>
    </row>
    <row r="132" spans="1:65" s="2" customFormat="1" ht="19.5">
      <c r="A132" s="35"/>
      <c r="B132" s="36"/>
      <c r="C132" s="37"/>
      <c r="D132" s="200" t="s">
        <v>159</v>
      </c>
      <c r="E132" s="37"/>
      <c r="F132" s="201" t="s">
        <v>569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159</v>
      </c>
      <c r="AU132" s="17" t="s">
        <v>91</v>
      </c>
    </row>
    <row r="133" spans="1:65" s="2" customFormat="1" ht="16.5" customHeight="1">
      <c r="A133" s="35"/>
      <c r="B133" s="36"/>
      <c r="C133" s="187" t="s">
        <v>189</v>
      </c>
      <c r="D133" s="187" t="s">
        <v>151</v>
      </c>
      <c r="E133" s="188" t="s">
        <v>570</v>
      </c>
      <c r="F133" s="189" t="s">
        <v>571</v>
      </c>
      <c r="G133" s="190" t="s">
        <v>290</v>
      </c>
      <c r="H133" s="191">
        <v>1</v>
      </c>
      <c r="I133" s="192"/>
      <c r="J133" s="193">
        <f>ROUND(I133*H133,2)</f>
        <v>0</v>
      </c>
      <c r="K133" s="189" t="s">
        <v>1</v>
      </c>
      <c r="L133" s="40"/>
      <c r="M133" s="194" t="s">
        <v>1</v>
      </c>
      <c r="N133" s="195" t="s">
        <v>46</v>
      </c>
      <c r="O133" s="7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156</v>
      </c>
      <c r="AT133" s="198" t="s">
        <v>151</v>
      </c>
      <c r="AU133" s="198" t="s">
        <v>91</v>
      </c>
      <c r="AY133" s="17" t="s">
        <v>147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7" t="s">
        <v>89</v>
      </c>
      <c r="BK133" s="199">
        <f>ROUND(I133*H133,2)</f>
        <v>0</v>
      </c>
      <c r="BL133" s="17" t="s">
        <v>156</v>
      </c>
      <c r="BM133" s="198" t="s">
        <v>572</v>
      </c>
    </row>
    <row r="134" spans="1:65" s="2" customFormat="1" ht="19.5">
      <c r="A134" s="35"/>
      <c r="B134" s="36"/>
      <c r="C134" s="37"/>
      <c r="D134" s="200" t="s">
        <v>159</v>
      </c>
      <c r="E134" s="37"/>
      <c r="F134" s="201" t="s">
        <v>573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159</v>
      </c>
      <c r="AU134" s="17" t="s">
        <v>91</v>
      </c>
    </row>
    <row r="135" spans="1:65" s="2" customFormat="1" ht="16.5" customHeight="1">
      <c r="A135" s="35"/>
      <c r="B135" s="36"/>
      <c r="C135" s="187" t="s">
        <v>204</v>
      </c>
      <c r="D135" s="187" t="s">
        <v>151</v>
      </c>
      <c r="E135" s="188" t="s">
        <v>574</v>
      </c>
      <c r="F135" s="189" t="s">
        <v>575</v>
      </c>
      <c r="G135" s="190" t="s">
        <v>290</v>
      </c>
      <c r="H135" s="191">
        <v>1</v>
      </c>
      <c r="I135" s="192"/>
      <c r="J135" s="193">
        <f>ROUND(I135*H135,2)</f>
        <v>0</v>
      </c>
      <c r="K135" s="189" t="s">
        <v>1</v>
      </c>
      <c r="L135" s="40"/>
      <c r="M135" s="194" t="s">
        <v>1</v>
      </c>
      <c r="N135" s="195" t="s">
        <v>46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156</v>
      </c>
      <c r="AT135" s="198" t="s">
        <v>151</v>
      </c>
      <c r="AU135" s="198" t="s">
        <v>91</v>
      </c>
      <c r="AY135" s="17" t="s">
        <v>147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7" t="s">
        <v>89</v>
      </c>
      <c r="BK135" s="199">
        <f>ROUND(I135*H135,2)</f>
        <v>0</v>
      </c>
      <c r="BL135" s="17" t="s">
        <v>156</v>
      </c>
      <c r="BM135" s="198" t="s">
        <v>576</v>
      </c>
    </row>
    <row r="136" spans="1:65" s="2" customFormat="1" ht="19.5">
      <c r="A136" s="35"/>
      <c r="B136" s="36"/>
      <c r="C136" s="37"/>
      <c r="D136" s="200" t="s">
        <v>159</v>
      </c>
      <c r="E136" s="37"/>
      <c r="F136" s="201" t="s">
        <v>577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159</v>
      </c>
      <c r="AU136" s="17" t="s">
        <v>91</v>
      </c>
    </row>
    <row r="137" spans="1:65" s="2" customFormat="1" ht="16.5" customHeight="1">
      <c r="A137" s="35"/>
      <c r="B137" s="36"/>
      <c r="C137" s="187" t="s">
        <v>212</v>
      </c>
      <c r="D137" s="187" t="s">
        <v>151</v>
      </c>
      <c r="E137" s="188" t="s">
        <v>578</v>
      </c>
      <c r="F137" s="189" t="s">
        <v>579</v>
      </c>
      <c r="G137" s="190" t="s">
        <v>290</v>
      </c>
      <c r="H137" s="191">
        <v>1</v>
      </c>
      <c r="I137" s="192"/>
      <c r="J137" s="193">
        <f>ROUND(I137*H137,2)</f>
        <v>0</v>
      </c>
      <c r="K137" s="189" t="s">
        <v>1</v>
      </c>
      <c r="L137" s="40"/>
      <c r="M137" s="194" t="s">
        <v>1</v>
      </c>
      <c r="N137" s="195" t="s">
        <v>46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156</v>
      </c>
      <c r="AT137" s="198" t="s">
        <v>151</v>
      </c>
      <c r="AU137" s="198" t="s">
        <v>91</v>
      </c>
      <c r="AY137" s="17" t="s">
        <v>147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7" t="s">
        <v>89</v>
      </c>
      <c r="BK137" s="199">
        <f>ROUND(I137*H137,2)</f>
        <v>0</v>
      </c>
      <c r="BL137" s="17" t="s">
        <v>156</v>
      </c>
      <c r="BM137" s="198" t="s">
        <v>580</v>
      </c>
    </row>
    <row r="138" spans="1:65" s="2" customFormat="1" ht="19.5">
      <c r="A138" s="35"/>
      <c r="B138" s="36"/>
      <c r="C138" s="37"/>
      <c r="D138" s="200" t="s">
        <v>159</v>
      </c>
      <c r="E138" s="37"/>
      <c r="F138" s="201" t="s">
        <v>581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159</v>
      </c>
      <c r="AU138" s="17" t="s">
        <v>91</v>
      </c>
    </row>
    <row r="139" spans="1:65" s="2" customFormat="1" ht="16.5" customHeight="1">
      <c r="A139" s="35"/>
      <c r="B139" s="36"/>
      <c r="C139" s="187" t="s">
        <v>217</v>
      </c>
      <c r="D139" s="187" t="s">
        <v>151</v>
      </c>
      <c r="E139" s="188" t="s">
        <v>582</v>
      </c>
      <c r="F139" s="189" t="s">
        <v>583</v>
      </c>
      <c r="G139" s="190" t="s">
        <v>290</v>
      </c>
      <c r="H139" s="191">
        <v>2</v>
      </c>
      <c r="I139" s="192"/>
      <c r="J139" s="193">
        <f>ROUND(I139*H139,2)</f>
        <v>0</v>
      </c>
      <c r="K139" s="189" t="s">
        <v>1</v>
      </c>
      <c r="L139" s="40"/>
      <c r="M139" s="194" t="s">
        <v>1</v>
      </c>
      <c r="N139" s="195" t="s">
        <v>46</v>
      </c>
      <c r="O139" s="7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156</v>
      </c>
      <c r="AT139" s="198" t="s">
        <v>151</v>
      </c>
      <c r="AU139" s="198" t="s">
        <v>91</v>
      </c>
      <c r="AY139" s="17" t="s">
        <v>147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7" t="s">
        <v>89</v>
      </c>
      <c r="BK139" s="199">
        <f>ROUND(I139*H139,2)</f>
        <v>0</v>
      </c>
      <c r="BL139" s="17" t="s">
        <v>156</v>
      </c>
      <c r="BM139" s="198" t="s">
        <v>584</v>
      </c>
    </row>
    <row r="140" spans="1:65" s="2" customFormat="1" ht="19.5">
      <c r="A140" s="35"/>
      <c r="B140" s="36"/>
      <c r="C140" s="37"/>
      <c r="D140" s="200" t="s">
        <v>159</v>
      </c>
      <c r="E140" s="37"/>
      <c r="F140" s="201" t="s">
        <v>585</v>
      </c>
      <c r="G140" s="37"/>
      <c r="H140" s="37"/>
      <c r="I140" s="202"/>
      <c r="J140" s="37"/>
      <c r="K140" s="37"/>
      <c r="L140" s="40"/>
      <c r="M140" s="203"/>
      <c r="N140" s="204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159</v>
      </c>
      <c r="AU140" s="17" t="s">
        <v>91</v>
      </c>
    </row>
    <row r="141" spans="1:65" s="2" customFormat="1" ht="16.5" customHeight="1">
      <c r="A141" s="35"/>
      <c r="B141" s="36"/>
      <c r="C141" s="187" t="s">
        <v>227</v>
      </c>
      <c r="D141" s="187" t="s">
        <v>151</v>
      </c>
      <c r="E141" s="188" t="s">
        <v>586</v>
      </c>
      <c r="F141" s="189" t="s">
        <v>587</v>
      </c>
      <c r="G141" s="190" t="s">
        <v>290</v>
      </c>
      <c r="H141" s="191">
        <v>1</v>
      </c>
      <c r="I141" s="192"/>
      <c r="J141" s="193">
        <f>ROUND(I141*H141,2)</f>
        <v>0</v>
      </c>
      <c r="K141" s="189" t="s">
        <v>1</v>
      </c>
      <c r="L141" s="40"/>
      <c r="M141" s="194" t="s">
        <v>1</v>
      </c>
      <c r="N141" s="195" t="s">
        <v>46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156</v>
      </c>
      <c r="AT141" s="198" t="s">
        <v>151</v>
      </c>
      <c r="AU141" s="198" t="s">
        <v>91</v>
      </c>
      <c r="AY141" s="17" t="s">
        <v>147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7" t="s">
        <v>89</v>
      </c>
      <c r="BK141" s="199">
        <f>ROUND(I141*H141,2)</f>
        <v>0</v>
      </c>
      <c r="BL141" s="17" t="s">
        <v>156</v>
      </c>
      <c r="BM141" s="198" t="s">
        <v>588</v>
      </c>
    </row>
    <row r="142" spans="1:65" s="2" customFormat="1" ht="19.5">
      <c r="A142" s="35"/>
      <c r="B142" s="36"/>
      <c r="C142" s="37"/>
      <c r="D142" s="200" t="s">
        <v>159</v>
      </c>
      <c r="E142" s="37"/>
      <c r="F142" s="201" t="s">
        <v>589</v>
      </c>
      <c r="G142" s="37"/>
      <c r="H142" s="37"/>
      <c r="I142" s="202"/>
      <c r="J142" s="37"/>
      <c r="K142" s="37"/>
      <c r="L142" s="40"/>
      <c r="M142" s="203"/>
      <c r="N142" s="204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159</v>
      </c>
      <c r="AU142" s="17" t="s">
        <v>91</v>
      </c>
    </row>
    <row r="143" spans="1:65" s="12" customFormat="1" ht="25.9" customHeight="1">
      <c r="B143" s="171"/>
      <c r="C143" s="172"/>
      <c r="D143" s="173" t="s">
        <v>80</v>
      </c>
      <c r="E143" s="174" t="s">
        <v>458</v>
      </c>
      <c r="F143" s="174" t="s">
        <v>459</v>
      </c>
      <c r="G143" s="172"/>
      <c r="H143" s="172"/>
      <c r="I143" s="175"/>
      <c r="J143" s="176">
        <f>BK143</f>
        <v>0</v>
      </c>
      <c r="K143" s="172"/>
      <c r="L143" s="177"/>
      <c r="M143" s="178"/>
      <c r="N143" s="179"/>
      <c r="O143" s="179"/>
      <c r="P143" s="180">
        <f>P144</f>
        <v>0</v>
      </c>
      <c r="Q143" s="179"/>
      <c r="R143" s="180">
        <f>R144</f>
        <v>5.0000000000000002E-5</v>
      </c>
      <c r="S143" s="179"/>
      <c r="T143" s="181">
        <f>T144</f>
        <v>0</v>
      </c>
      <c r="AR143" s="182" t="s">
        <v>181</v>
      </c>
      <c r="AT143" s="183" t="s">
        <v>80</v>
      </c>
      <c r="AU143" s="183" t="s">
        <v>81</v>
      </c>
      <c r="AY143" s="182" t="s">
        <v>147</v>
      </c>
      <c r="BK143" s="184">
        <f>BK144</f>
        <v>0</v>
      </c>
    </row>
    <row r="144" spans="1:65" s="12" customFormat="1" ht="22.9" customHeight="1">
      <c r="B144" s="171"/>
      <c r="C144" s="172"/>
      <c r="D144" s="173" t="s">
        <v>80</v>
      </c>
      <c r="E144" s="185" t="s">
        <v>81</v>
      </c>
      <c r="F144" s="185" t="s">
        <v>460</v>
      </c>
      <c r="G144" s="172"/>
      <c r="H144" s="172"/>
      <c r="I144" s="175"/>
      <c r="J144" s="186">
        <f>BK144</f>
        <v>0</v>
      </c>
      <c r="K144" s="172"/>
      <c r="L144" s="177"/>
      <c r="M144" s="178"/>
      <c r="N144" s="179"/>
      <c r="O144" s="179"/>
      <c r="P144" s="180">
        <f>SUM(P145:P148)</f>
        <v>0</v>
      </c>
      <c r="Q144" s="179"/>
      <c r="R144" s="180">
        <f>SUM(R145:R148)</f>
        <v>5.0000000000000002E-5</v>
      </c>
      <c r="S144" s="179"/>
      <c r="T144" s="181">
        <f>SUM(T145:T148)</f>
        <v>0</v>
      </c>
      <c r="AR144" s="182" t="s">
        <v>181</v>
      </c>
      <c r="AT144" s="183" t="s">
        <v>80</v>
      </c>
      <c r="AU144" s="183" t="s">
        <v>89</v>
      </c>
      <c r="AY144" s="182" t="s">
        <v>147</v>
      </c>
      <c r="BK144" s="184">
        <f>SUM(BK145:BK148)</f>
        <v>0</v>
      </c>
    </row>
    <row r="145" spans="1:65" s="2" customFormat="1" ht="16.5" customHeight="1">
      <c r="A145" s="35"/>
      <c r="B145" s="36"/>
      <c r="C145" s="187" t="s">
        <v>149</v>
      </c>
      <c r="D145" s="187" t="s">
        <v>151</v>
      </c>
      <c r="E145" s="188" t="s">
        <v>462</v>
      </c>
      <c r="F145" s="189" t="s">
        <v>463</v>
      </c>
      <c r="G145" s="190" t="s">
        <v>290</v>
      </c>
      <c r="H145" s="191">
        <v>1</v>
      </c>
      <c r="I145" s="192"/>
      <c r="J145" s="193">
        <f>ROUND(I145*H145,2)</f>
        <v>0</v>
      </c>
      <c r="K145" s="189" t="s">
        <v>1</v>
      </c>
      <c r="L145" s="40"/>
      <c r="M145" s="194" t="s">
        <v>1</v>
      </c>
      <c r="N145" s="195" t="s">
        <v>46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156</v>
      </c>
      <c r="AT145" s="198" t="s">
        <v>151</v>
      </c>
      <c r="AU145" s="198" t="s">
        <v>91</v>
      </c>
      <c r="AY145" s="17" t="s">
        <v>147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7" t="s">
        <v>89</v>
      </c>
      <c r="BK145" s="199">
        <f>ROUND(I145*H145,2)</f>
        <v>0</v>
      </c>
      <c r="BL145" s="17" t="s">
        <v>156</v>
      </c>
      <c r="BM145" s="198" t="s">
        <v>590</v>
      </c>
    </row>
    <row r="146" spans="1:65" s="2" customFormat="1" ht="48.75">
      <c r="A146" s="35"/>
      <c r="B146" s="36"/>
      <c r="C146" s="37"/>
      <c r="D146" s="200" t="s">
        <v>159</v>
      </c>
      <c r="E146" s="37"/>
      <c r="F146" s="201" t="s">
        <v>591</v>
      </c>
      <c r="G146" s="37"/>
      <c r="H146" s="37"/>
      <c r="I146" s="202"/>
      <c r="J146" s="37"/>
      <c r="K146" s="37"/>
      <c r="L146" s="40"/>
      <c r="M146" s="203"/>
      <c r="N146" s="204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159</v>
      </c>
      <c r="AU146" s="17" t="s">
        <v>91</v>
      </c>
    </row>
    <row r="147" spans="1:65" s="2" customFormat="1" ht="16.5" customHeight="1">
      <c r="A147" s="35"/>
      <c r="B147" s="36"/>
      <c r="C147" s="187" t="s">
        <v>179</v>
      </c>
      <c r="D147" s="187" t="s">
        <v>151</v>
      </c>
      <c r="E147" s="188" t="s">
        <v>467</v>
      </c>
      <c r="F147" s="189" t="s">
        <v>468</v>
      </c>
      <c r="G147" s="190" t="s">
        <v>290</v>
      </c>
      <c r="H147" s="191">
        <v>1</v>
      </c>
      <c r="I147" s="192"/>
      <c r="J147" s="193">
        <f>ROUND(I147*H147,2)</f>
        <v>0</v>
      </c>
      <c r="K147" s="189" t="s">
        <v>1</v>
      </c>
      <c r="L147" s="40"/>
      <c r="M147" s="194" t="s">
        <v>1</v>
      </c>
      <c r="N147" s="195" t="s">
        <v>46</v>
      </c>
      <c r="O147" s="72"/>
      <c r="P147" s="196">
        <f>O147*H147</f>
        <v>0</v>
      </c>
      <c r="Q147" s="196">
        <v>5.0000000000000002E-5</v>
      </c>
      <c r="R147" s="196">
        <f>Q147*H147</f>
        <v>5.0000000000000002E-5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156</v>
      </c>
      <c r="AT147" s="198" t="s">
        <v>151</v>
      </c>
      <c r="AU147" s="198" t="s">
        <v>91</v>
      </c>
      <c r="AY147" s="17" t="s">
        <v>147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7" t="s">
        <v>89</v>
      </c>
      <c r="BK147" s="199">
        <f>ROUND(I147*H147,2)</f>
        <v>0</v>
      </c>
      <c r="BL147" s="17" t="s">
        <v>156</v>
      </c>
      <c r="BM147" s="198" t="s">
        <v>592</v>
      </c>
    </row>
    <row r="148" spans="1:65" s="2" customFormat="1" ht="19.5">
      <c r="A148" s="35"/>
      <c r="B148" s="36"/>
      <c r="C148" s="37"/>
      <c r="D148" s="200" t="s">
        <v>159</v>
      </c>
      <c r="E148" s="37"/>
      <c r="F148" s="201" t="s">
        <v>470</v>
      </c>
      <c r="G148" s="37"/>
      <c r="H148" s="37"/>
      <c r="I148" s="202"/>
      <c r="J148" s="37"/>
      <c r="K148" s="37"/>
      <c r="L148" s="40"/>
      <c r="M148" s="247"/>
      <c r="N148" s="248"/>
      <c r="O148" s="249"/>
      <c r="P148" s="249"/>
      <c r="Q148" s="249"/>
      <c r="R148" s="249"/>
      <c r="S148" s="249"/>
      <c r="T148" s="250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159</v>
      </c>
      <c r="AU148" s="17" t="s">
        <v>91</v>
      </c>
    </row>
    <row r="149" spans="1:65" s="2" customFormat="1" ht="6.95" customHeight="1">
      <c r="A149" s="35"/>
      <c r="B149" s="55"/>
      <c r="C149" s="56"/>
      <c r="D149" s="56"/>
      <c r="E149" s="56"/>
      <c r="F149" s="56"/>
      <c r="G149" s="56"/>
      <c r="H149" s="56"/>
      <c r="I149" s="56"/>
      <c r="J149" s="56"/>
      <c r="K149" s="56"/>
      <c r="L149" s="40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algorithmName="SHA-512" hashValue="Nibg/7zxH5ZXUbM8P+OaZH1WJTlc43tSshXOHrIYUTWYLdS1vGfFbbxXnQu2B3I1q84NOfVBsCJ7G/c55RISsg==" saltValue="exSjcRuG1gKBj6TpXWWLoiW4IhkUJwgadqVYodYCNgLRI0pSsvkHCj20PXtWYUI/wY13RdO+kD/pGlcOJ/+Mbg==" spinCount="100000" sheet="1" objects="1" scenarios="1" formatColumns="0" formatRows="0" autoFilter="0"/>
  <autoFilter ref="C119:K14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VÍCEÚČELOVÉ HŘIŠT...</vt:lpstr>
      <vt:lpstr>SO 02 - STAVEBNÍ ÚPRAVY A...</vt:lpstr>
      <vt:lpstr>SO 03 - ROZŠÍŘENÍ WORKOUT...</vt:lpstr>
      <vt:lpstr>'Rekapitulace stavby'!Názvy_tisku</vt:lpstr>
      <vt:lpstr>'SO 01 - VÍCEÚČELOVÉ HŘIŠT...'!Názvy_tisku</vt:lpstr>
      <vt:lpstr>'SO 02 - STAVEBNÍ ÚPRAVY A...'!Názvy_tisku</vt:lpstr>
      <vt:lpstr>'SO 03 - ROZŠÍŘENÍ WORKOUT...'!Názvy_tisku</vt:lpstr>
      <vt:lpstr>'Rekapitulace stavby'!Oblast_tisku</vt:lpstr>
      <vt:lpstr>'SO 01 - VÍCEÚČELOVÉ HŘIŠT...'!Oblast_tisku</vt:lpstr>
      <vt:lpstr>'SO 02 - STAVEBNÍ ÚPRAVY A...'!Oblast_tisku</vt:lpstr>
      <vt:lpstr>'SO 03 - ROZŠÍŘENÍ WORKOUT...'!Oblast_tisku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DESKTOP-IOTQE4J\Libor Fouček</dc:creator>
  <cp:lastModifiedBy>Chroustovská Magda (Praha 12)</cp:lastModifiedBy>
  <dcterms:created xsi:type="dcterms:W3CDTF">2023-11-29T13:39:59Z</dcterms:created>
  <dcterms:modified xsi:type="dcterms:W3CDTF">2024-01-25T11:08:21Z</dcterms:modified>
</cp:coreProperties>
</file>