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76b - Parkovací stání M..." sheetId="2" r:id="rId2"/>
  </sheets>
  <definedNames>
    <definedName name="_xlnm.Print_Area" localSheetId="0">'Rekapitulace stavby'!$D$4:$AO$76,'Rekapitulace stavby'!$C$82:$AQ$96</definedName>
    <definedName name="_xlnm._FilterDatabase" localSheetId="1" hidden="1">'2276b - Parkovací stání M...'!$C$120:$K$230</definedName>
    <definedName name="_xlnm.Print_Area" localSheetId="1">'2276b - Parkovací stání M...'!$C$4:$J$76,'2276b - Parkovací stání M...'!$C$82:$J$104,'2276b - Parkovací stání M...'!$C$110:$J$230</definedName>
    <definedName name="_xlnm.Print_Titles" localSheetId="0">'Rekapitulace stavby'!$92:$92</definedName>
    <definedName name="_xlnm.Print_Titles" localSheetId="1">'2276b - Parkovací stání M...'!$120:$120</definedName>
  </definedNames>
  <calcPr fullCalcOnLoad="1"/>
</workbook>
</file>

<file path=xl/sharedStrings.xml><?xml version="1.0" encoding="utf-8"?>
<sst xmlns="http://schemas.openxmlformats.org/spreadsheetml/2006/main" count="1121" uniqueCount="303">
  <si>
    <t>Export Komplet</t>
  </si>
  <si>
    <t/>
  </si>
  <si>
    <t>2.0</t>
  </si>
  <si>
    <t>False</t>
  </si>
  <si>
    <t>{903590c6-2fdd-473f-bdae-f3340b37a17a}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</si>
  <si>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</si>
  <si>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</si>
  <si>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</si>
  <si>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</si>
  <si>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</si>
  <si>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</si>
  <si>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</si>
  <si>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</si>
  <si>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</si>
  <si>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2276b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</si>
  <si>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</si>
  <si>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</si>
  <si>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Parkovací stání Mladenovova 2</t>
  </si>
  <si>
    <t>KSO:</t>
  </si>
  <si>
    <t>CC-CZ:</t>
  </si>
  <si>
    <t>Místo:</t>
  </si>
  <si>
    <t xml:space="preserve"> </t>
  </si>
  <si>
    <t>Datum:</t>
  </si>
  <si>
    <t>1. 12. 2022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</si>
  <si>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</si>
  <si>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</si>
  <si>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</si>
  <si>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</si>
  <si>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</si>
  <si>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</si>
  <si>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</si>
  <si>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</si>
  <si>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</si>
  <si>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</si>
  <si>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</si>
  <si>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</si>
  <si>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</si>
  <si>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</si>
  <si>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</si>
  <si>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</si>
  <si>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</si>
  <si>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</si>
  <si>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</si>
  <si>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</si>
  <si>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</si>
  <si>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</si>
  <si>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</si>
  <si>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</si>
  <si>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</si>
  <si>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</si>
  <si>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</si>
  <si>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</si>
  <si>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</si>
  <si>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</si>
  <si>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</si>
  <si>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</si>
  <si>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</si>
  <si>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</si>
  <si>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</si>
  <si>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</si>
  <si>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</si>
  <si>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</si>
  <si>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</si>
  <si>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</si>
  <si>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</si>
  <si>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</si>
  <si>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</si>
  <si>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</si>
  <si>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</si>
  <si>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</si>
  <si>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</si>
  <si>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</si>
  <si>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</si>
  <si>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</si>
  <si>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</si>
  <si>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</si>
  <si>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</si>
  <si>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</si>
  <si>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</si>
  <si>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</si>
  <si>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</si>
  <si>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</si>
  <si>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</si>
  <si>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</si>
  <si>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</si>
  <si>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</si>
  <si>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</si>
  <si>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</si>
  <si>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</si>
  <si>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</si>
  <si>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</si>
  <si>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</si>
  <si>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</si>
  <si>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</si>
  <si>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</si>
  <si>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</si>
  <si>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</si>
  <si>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</si>
  <si>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</si>
  <si>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</si>
  <si>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</si>
  <si>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</si>
  <si>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</si>
  <si>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</si>
  <si>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</si>
  <si>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</si>
  <si>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</si>
  <si>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</si>
  <si>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</si>
  <si>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</si>
  <si>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</si>
  <si>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</si>
  <si>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</si>
  <si>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</si>
  <si>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113107022</t>
  </si>
  <si>
    <t>Odstranění podkladu z kameniva drceného tl přes 100 do 200 mm při překopech ručně</t>
  </si>
  <si>
    <t>m2</t>
  </si>
  <si>
    <t>4</t>
  </si>
  <si>
    <t>-713231793</t>
  </si>
  <si>
    <t>PP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</si>
  <si>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</si>
  <si>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Online PSC</t>
  </si>
  <si>
    <t>https://podminky.urs.cz/item/CS_URS_2021_02/113107022</t>
  </si>
  <si>
    <t>VV</t>
  </si>
  <si>
    <t>150</t>
  </si>
  <si>
    <t>113154124</t>
  </si>
  <si>
    <t>Frézování živičného krytu tl 100 mm pruh š přes 0,5 do 1 m pl do 500 m2 bez překážek v trase</t>
  </si>
  <si>
    <t>649467586</t>
  </si>
  <si>
    <t>Frézování živičného podkladu nebo krytu  s naložením na dopravní prostředek plochy do 500 m2 bez překážek v trase pruhu šířky přes 0,5 m do 1 m, tloušťky vrstvy 100 mm</t>
  </si>
  <si>
    <t>https://podminky.urs.cz/item/CS_URS_2021_02/113154124</t>
  </si>
  <si>
    <t>25*0,5</t>
  </si>
  <si>
    <t>3</t>
  </si>
  <si>
    <t>113201112</t>
  </si>
  <si>
    <t>Vytrhání obrub silničních ležatých</t>
  </si>
  <si>
    <t>m</t>
  </si>
  <si>
    <t>-1212852382</t>
  </si>
  <si>
    <t>Vytrhání obrub s vybouráním lože, s přemístěním hmot na skládku na vzdálenost do 3 m nebo s naložením na dopravní prostředek silničních ležatých</t>
  </si>
  <si>
    <t>https://podminky.urs.cz/item/CS_URS_2022_02/113201112</t>
  </si>
  <si>
    <t>121151103</t>
  </si>
  <si>
    <t>Sejmutí ornice plochy do 100 m2 tl vrstvy do 200 mm strojně</t>
  </si>
  <si>
    <t>1295043096</t>
  </si>
  <si>
    <t>Sejmutí ornice strojně při souvislé ploše do 100 m2, tl. vrstvy do 200 mm</t>
  </si>
  <si>
    <t>https://podminky.urs.cz/item/CS_URS_2021_02/121151103</t>
  </si>
  <si>
    <t>70</t>
  </si>
  <si>
    <t>5</t>
  </si>
  <si>
    <t>122351101</t>
  </si>
  <si>
    <t>Odkopávky a prokopávky nezapažené v hornině třídy těžitelnosti II skupiny 4 objem do 20 m3 strojně</t>
  </si>
  <si>
    <t>m3</t>
  </si>
  <si>
    <t>-1976507282</t>
  </si>
  <si>
    <t>Odkopávky a prokopávky nezapažené strojně v hornině třídy těžitelnosti II skupiny 4 do 20 m3</t>
  </si>
  <si>
    <t>https://podminky.urs.cz/item/CS_URS_2021_02/122351101</t>
  </si>
  <si>
    <t>150*0,3</t>
  </si>
  <si>
    <t>7</t>
  </si>
  <si>
    <t>181152302</t>
  </si>
  <si>
    <t>Úprava pláně pro silnice a dálnice v zářezech se zhutněním</t>
  </si>
  <si>
    <t>1550289304</t>
  </si>
  <si>
    <t>Úprava pláně na stavbách silnic a dálnic strojně v zářezech mimo skalních se zhutněním</t>
  </si>
  <si>
    <t>https://podminky.urs.cz/item/CS_URS_2021_02/181152302</t>
  </si>
  <si>
    <t>13</t>
  </si>
  <si>
    <t>R 1001</t>
  </si>
  <si>
    <t>ochrana vedení IS (ODKOPÁNÍ, chránička-TK žlab, ZÁSYP, HUTNĚNÍ)</t>
  </si>
  <si>
    <t>1667162925</t>
  </si>
  <si>
    <t>ochrana vedení IS (chránička-TK žlab)</t>
  </si>
  <si>
    <t>30</t>
  </si>
  <si>
    <t>Komunikace pozemní</t>
  </si>
  <si>
    <t>16</t>
  </si>
  <si>
    <t>564851111</t>
  </si>
  <si>
    <t>Podklad ze štěrkodrtě ŠD tl 150 mm</t>
  </si>
  <si>
    <t>357527667</t>
  </si>
  <si>
    <t>Podklad ze štěrkodrti ŠD  s rozprostřením a zhutněním, po zhutnění tl. 150 mm</t>
  </si>
  <si>
    <t>https://podminky.urs.cz/item/CS_URS_2021_02/564851111</t>
  </si>
  <si>
    <t>17</t>
  </si>
  <si>
    <t>564861111</t>
  </si>
  <si>
    <t>Podklad ze štěrkodrtě ŠD tl 200 mm</t>
  </si>
  <si>
    <t>1230212508</t>
  </si>
  <si>
    <t>Podklad ze štěrkodrti ŠD  s rozprostřením a zhutněním, po zhutnění tl. 200 mm</t>
  </si>
  <si>
    <t>https://podminky.urs.cz/item/CS_URS_2021_02/564861111</t>
  </si>
  <si>
    <t>35</t>
  </si>
  <si>
    <t>5671141xx</t>
  </si>
  <si>
    <t>betonová deska nad kolektorem tl 150 mm</t>
  </si>
  <si>
    <t>-85145020</t>
  </si>
  <si>
    <t>18</t>
  </si>
  <si>
    <t>34</t>
  </si>
  <si>
    <t>567122114</t>
  </si>
  <si>
    <t>Podklad ze směsi stmelené cementem SC C 8/10 (KSC I) tl 150 mm</t>
  </si>
  <si>
    <t>-1962902652</t>
  </si>
  <si>
    <t>Podklad ze směsi stmelené cementem SC bez dilatačních spár, s rozprostřením a zhutněním SC C 8/10 (KSC I), po zhutnění tl. 150 mm</t>
  </si>
  <si>
    <t>https://podminky.urs.cz/item/CS_URS_2022_02/567122114</t>
  </si>
  <si>
    <t>32</t>
  </si>
  <si>
    <t>577134141</t>
  </si>
  <si>
    <t>Asfaltový beton vrstva obrusná ACO 11 (ABS) tř. I tl 40 mm š přes 3 m z modifikovaného asfaltu</t>
  </si>
  <si>
    <t>1093898510</t>
  </si>
  <si>
    <t>Asfaltový beton vrstva obrusná ACO 11 (ABS) s rozprostřením a se zhutněním z modifikovaného asfaltu v pruhu šířky přes 3 m, po zhutnění tl. 40 mm</t>
  </si>
  <si>
    <t>https://podminky.urs.cz/item/CS_URS_2022_02/577134141</t>
  </si>
  <si>
    <t>33</t>
  </si>
  <si>
    <t>577155142</t>
  </si>
  <si>
    <t>Asfaltový beton vrstva ložní ACL 16 (ABH) tl 60 mm š přes 3 m z modifikovaného asfaltu</t>
  </si>
  <si>
    <t>1336802458</t>
  </si>
  <si>
    <t>Asfaltový beton vrstva ložní ACL 16 (ABH) s rozprostřením a zhutněním z modifikovaného asfaltu v pruhu šířky přes 3 m, po zhutnění tl. 60 mm</t>
  </si>
  <si>
    <t>https://podminky.urs.cz/item/CS_URS_2022_02/577155142</t>
  </si>
  <si>
    <t>8</t>
  </si>
  <si>
    <t>Trubní vedení</t>
  </si>
  <si>
    <t>37</t>
  </si>
  <si>
    <t>899332111</t>
  </si>
  <si>
    <t>Výšková úprava uličního vstupu nebo vpusti do 200 mm snížením poklopu</t>
  </si>
  <si>
    <t>kus</t>
  </si>
  <si>
    <t>-1769416282</t>
  </si>
  <si>
    <t>https://podminky.urs.cz/item/CS_URS_2022_02/899332111</t>
  </si>
  <si>
    <t>36</t>
  </si>
  <si>
    <t>899432111</t>
  </si>
  <si>
    <t>Výšková úprava uličního vstupu nebo vpusti do 200 mm snížením krycího hrnce, šoupěte nebo hydrantu</t>
  </si>
  <si>
    <t>1061357114</t>
  </si>
  <si>
    <t>Výšková úprava uličního vstupu nebo vpusti do 200 mm snížením krycího hrnce, šoupěte, nebo hydrantu bez úpravy armatur</t>
  </si>
  <si>
    <t>https://podminky.urs.cz/item/CS_URS_2022_02/899432111</t>
  </si>
  <si>
    <t>9</t>
  </si>
  <si>
    <t>Ostatní konstrukce a práce-bourání</t>
  </si>
  <si>
    <t>38</t>
  </si>
  <si>
    <t>915211116</t>
  </si>
  <si>
    <t>Vodorovné dopravní značení dělící čáry souvislé š 125 mm retroreflexní žlutý plast</t>
  </si>
  <si>
    <t>-1897975375</t>
  </si>
  <si>
    <t>Vodorovné dopravní značení stříkaným plastem dělící čára šířky 125 mm souvislá žlutá retroreflexní</t>
  </si>
  <si>
    <t>https://podminky.urs.cz/item/CS_URS_2022_02/915211116</t>
  </si>
  <si>
    <t>20</t>
  </si>
  <si>
    <t>916131213</t>
  </si>
  <si>
    <t>Osazení silničního obrubníku betonového stojatého s boční opěrou do lože z betonu prostého</t>
  </si>
  <si>
    <t>-887584340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</si>
  <si>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</si>
  <si>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https://podminky.urs.cz/item/CS_URS_2021_02/916131213</t>
  </si>
  <si>
    <t>25</t>
  </si>
  <si>
    <t>22</t>
  </si>
  <si>
    <t>M</t>
  </si>
  <si>
    <t>59217031</t>
  </si>
  <si>
    <t>obrubník betonový silniční 1000x150x250mm</t>
  </si>
  <si>
    <t>-216186110</t>
  </si>
  <si>
    <t>25*1,02 'Přepočtené koeficientem množství</t>
  </si>
  <si>
    <t>23</t>
  </si>
  <si>
    <t>919112213</t>
  </si>
  <si>
    <t>Řezání spár pro vytvoření komůrky š 10 mm hl 25 mm pro těsnící zálivku v živičném krytu</t>
  </si>
  <si>
    <t>-1902880207</t>
  </si>
  <si>
    <t>https://podminky.urs.cz/item/CS_URS_2022_01/919112213</t>
  </si>
  <si>
    <t>40</t>
  </si>
  <si>
    <t>24</t>
  </si>
  <si>
    <t>919122112</t>
  </si>
  <si>
    <t>Těsnění spár zálivkou za tepla pro komůrky š 10 mm hl 25 mm s těsnicím profilem</t>
  </si>
  <si>
    <t>-399916559</t>
  </si>
  <si>
    <t>https://podminky.urs.cz/item/CS_URS_2022_01/919122112</t>
  </si>
  <si>
    <t>R-006</t>
  </si>
  <si>
    <t>Lokální oprava rýhy před obrubou (ve vozovce) - dobetonováno PB + 2x LA 40mm</t>
  </si>
  <si>
    <t>1030202328</t>
  </si>
  <si>
    <t>Lokální oprava rýhy před obrubou</t>
  </si>
  <si>
    <t>26</t>
  </si>
  <si>
    <t>S205</t>
  </si>
  <si>
    <t>Sadové práce</t>
  </si>
  <si>
    <t>kpl</t>
  </si>
  <si>
    <t>-1440039601</t>
  </si>
  <si>
    <t>997</t>
  </si>
  <si>
    <t>Přesun sutě</t>
  </si>
  <si>
    <t>39</t>
  </si>
  <si>
    <t>997211521</t>
  </si>
  <si>
    <t>Vodorovná doprava vybouraných hmot po suchu na vzdálenost do 1 km</t>
  </si>
  <si>
    <t>t</t>
  </si>
  <si>
    <t>-1197970082</t>
  </si>
  <si>
    <t>Vodorovná doprava suti nebo vybouraných hmot vybouraných hmot se složením a hrubým urovnáním nebo s přeložením na jiný dopravní prostředek kromě lodi, na vzdálenost do 1 km</t>
  </si>
  <si>
    <t>162</t>
  </si>
  <si>
    <t>997211529</t>
  </si>
  <si>
    <t>Příplatek ZKD 19 km u vodorovné dopravy vybouraných hmot</t>
  </si>
  <si>
    <t>-992298689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</si>
  <si>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</si>
  <si>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41</t>
  </si>
  <si>
    <t>997221845</t>
  </si>
  <si>
    <t>Poplatek za uložení na skládce (skládkovné) odpadu asfaltového bez dehtu kód odpadu 170 302</t>
  </si>
  <si>
    <t>461012807</t>
  </si>
  <si>
    <t>Poplatek za uložení stavebního odpadu na skládce (skládkovné) asfaltového bez obsahu dehtu zatříděného do Katalogu odpadů pod kódem 170 302</t>
  </si>
  <si>
    <t>42</t>
  </si>
  <si>
    <t>997221855</t>
  </si>
  <si>
    <t>Poplatek za uložení odpadu zeminy a kameniva na skládce (skládkovné)</t>
  </si>
  <si>
    <t>1019029204</t>
  </si>
  <si>
    <t>Poplatek za uložení stavebního odpadu na skládce (skládkovné) zeminy a kameniva</t>
  </si>
  <si>
    <t>159</t>
  </si>
  <si>
    <t>VRN</t>
  </si>
  <si>
    <t>Vedlejší rozpočtové náklady</t>
  </si>
  <si>
    <t>VRN3</t>
  </si>
  <si>
    <t>Zařízení staveniště</t>
  </si>
  <si>
    <t>27</t>
  </si>
  <si>
    <t>030001000</t>
  </si>
  <si>
    <t>…</t>
  </si>
  <si>
    <t>1024</t>
  </si>
  <si>
    <t>1791064829</t>
  </si>
  <si>
    <t>Základní rozdělení průvodních činností a nákladů zařízení staveniště</t>
  </si>
  <si>
    <t>VRN9</t>
  </si>
  <si>
    <t>Ostatní náklady</t>
  </si>
  <si>
    <t>28</t>
  </si>
  <si>
    <t>090001000</t>
  </si>
  <si>
    <t>DIO, DIR</t>
  </si>
  <si>
    <t>1454658324</t>
  </si>
  <si>
    <t>29</t>
  </si>
  <si>
    <t>R-007</t>
  </si>
  <si>
    <t>Sondy</t>
  </si>
  <si>
    <t>-1863166784</t>
  </si>
  <si>
    <t>R-012</t>
  </si>
  <si>
    <t>Vytyčení všech IS</t>
  </si>
  <si>
    <t>ks</t>
  </si>
  <si>
    <t>-594710118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</si>
</sst>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0" fillId="0" borderId="12" xfId="0" applyNumberFormat="1" applyFont="1" applyBorder="1" applyAlignment="1">
      <alignment/>
    </xf>
    <xf numFmtId="166" fontId="30" fillId="0" borderId="1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3" borderId="22" xfId="0" applyNumberFormat="1" applyFont="1" applyFill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022" TargetMode="External" /><Relationship Id="rId2" Type="http://schemas.openxmlformats.org/officeDocument/2006/relationships/hyperlink" Target="https://podminky.urs.cz/item/CS_URS_2021_02/113154124" TargetMode="External" /><Relationship Id="rId3" Type="http://schemas.openxmlformats.org/officeDocument/2006/relationships/hyperlink" Target="https://podminky.urs.cz/item/CS_URS_2022_02/113201112" TargetMode="External" /><Relationship Id="rId4" Type="http://schemas.openxmlformats.org/officeDocument/2006/relationships/hyperlink" Target="https://podminky.urs.cz/item/CS_URS_2021_02/121151103" TargetMode="External" /><Relationship Id="rId5" Type="http://schemas.openxmlformats.org/officeDocument/2006/relationships/hyperlink" Target="https://podminky.urs.cz/item/CS_URS_2021_02/122351101" TargetMode="External" /><Relationship Id="rId6" Type="http://schemas.openxmlformats.org/officeDocument/2006/relationships/hyperlink" Target="https://podminky.urs.cz/item/CS_URS_2021_02/181152302" TargetMode="External" /><Relationship Id="rId7" Type="http://schemas.openxmlformats.org/officeDocument/2006/relationships/hyperlink" Target="https://podminky.urs.cz/item/CS_URS_2021_02/564851111" TargetMode="External" /><Relationship Id="rId8" Type="http://schemas.openxmlformats.org/officeDocument/2006/relationships/hyperlink" Target="https://podminky.urs.cz/item/CS_URS_2021_02/564861111" TargetMode="External" /><Relationship Id="rId9" Type="http://schemas.openxmlformats.org/officeDocument/2006/relationships/hyperlink" Target="https://podminky.urs.cz/item/CS_URS_2022_02/567122114" TargetMode="External" /><Relationship Id="rId10" Type="http://schemas.openxmlformats.org/officeDocument/2006/relationships/hyperlink" Target="https://podminky.urs.cz/item/CS_URS_2022_02/577134141" TargetMode="External" /><Relationship Id="rId11" Type="http://schemas.openxmlformats.org/officeDocument/2006/relationships/hyperlink" Target="https://podminky.urs.cz/item/CS_URS_2022_02/577155142" TargetMode="External" /><Relationship Id="rId12" Type="http://schemas.openxmlformats.org/officeDocument/2006/relationships/hyperlink" Target="https://podminky.urs.cz/item/CS_URS_2022_02/899332111" TargetMode="External" /><Relationship Id="rId13" Type="http://schemas.openxmlformats.org/officeDocument/2006/relationships/hyperlink" Target="https://podminky.urs.cz/item/CS_URS_2022_02/899432111" TargetMode="External" /><Relationship Id="rId14" Type="http://schemas.openxmlformats.org/officeDocument/2006/relationships/hyperlink" Target="https://podminky.urs.cz/item/CS_URS_2022_02/915211116" TargetMode="External" /><Relationship Id="rId15" Type="http://schemas.openxmlformats.org/officeDocument/2006/relationships/hyperlink" Target="https://podminky.urs.cz/item/CS_URS_2021_02/916131213" TargetMode="External" /><Relationship Id="rId16" Type="http://schemas.openxmlformats.org/officeDocument/2006/relationships/hyperlink" Target="https://podminky.urs.cz/item/CS_URS_2022_01/919112213" TargetMode="External" /><Relationship Id="rId17" Type="http://schemas.openxmlformats.org/officeDocument/2006/relationships/hyperlink" Target="https://podminky.urs.cz/item/CS_URS_2022_01/919122112" TargetMode="External" /><Relationship Id="rId1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15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4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15</v>
      </c>
      <c r="BS5" s="16" t="s">
        <v>6</v>
      </c>
    </row>
    <row r="6" spans="2:71" s="1" customFormat="1" ht="36.95" customHeight="1">
      <c r="B6" s="19"/>
      <c r="D6" s="26" t="s">
        <v>16</v>
      </c>
      <c r="K6" s="27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6</v>
      </c>
    </row>
    <row r="7" spans="2:71" s="1" customFormat="1" ht="12" customHeight="1">
      <c r="B7" s="19"/>
      <c r="D7" s="29" t="s">
        <v>18</v>
      </c>
      <c r="K7" s="24" t="s">
        <v>1</v>
      </c>
      <c r="AK7" s="29" t="s">
        <v>19</v>
      </c>
      <c r="AN7" s="24" t="s">
        <v>1</v>
      </c>
      <c r="AR7" s="19"/>
      <c r="BE7" s="28"/>
      <c r="BS7" s="16" t="s">
        <v>6</v>
      </c>
    </row>
    <row r="8" spans="2:71" s="1" customFormat="1" ht="12" customHeight="1">
      <c r="B8" s="19"/>
      <c r="D8" s="29" t="s">
        <v>20</v>
      </c>
      <c r="K8" s="24" t="s">
        <v>21</v>
      </c>
      <c r="AK8" s="29" t="s">
        <v>22</v>
      </c>
      <c r="AN8" s="30" t="s">
        <v>23</v>
      </c>
      <c r="AR8" s="19"/>
      <c r="BE8" s="28"/>
      <c r="BS8" s="16" t="s">
        <v>6</v>
      </c>
    </row>
    <row r="9" spans="2:71" s="1" customFormat="1" ht="14.4" customHeight="1">
      <c r="B9" s="19"/>
      <c r="AR9" s="19"/>
      <c r="BE9" s="28"/>
      <c r="BS9" s="16" t="s">
        <v>6</v>
      </c>
    </row>
    <row r="10" spans="2:71" s="1" customFormat="1" ht="12" customHeight="1">
      <c r="B10" s="19"/>
      <c r="D10" s="29" t="s">
        <v>24</v>
      </c>
      <c r="AK10" s="29" t="s">
        <v>25</v>
      </c>
      <c r="AN10" s="24" t="s">
        <v>1</v>
      </c>
      <c r="AR10" s="19"/>
      <c r="BE10" s="28"/>
      <c r="BS10" s="16" t="s">
        <v>6</v>
      </c>
    </row>
    <row r="11" spans="2:71" s="1" customFormat="1" ht="18.45" customHeight="1">
      <c r="B11" s="19"/>
      <c r="E11" s="24" t="s">
        <v>21</v>
      </c>
      <c r="AK11" s="29" t="s">
        <v>26</v>
      </c>
      <c r="AN11" s="24" t="s">
        <v>1</v>
      </c>
      <c r="AR11" s="19"/>
      <c r="BE11" s="28"/>
      <c r="BS11" s="16" t="s">
        <v>6</v>
      </c>
    </row>
    <row r="12" spans="2:71" s="1" customFormat="1" ht="6.95" customHeight="1">
      <c r="B12" s="19"/>
      <c r="AR12" s="19"/>
      <c r="BE12" s="28"/>
      <c r="BS12" s="16" t="s">
        <v>6</v>
      </c>
    </row>
    <row r="13" spans="2:71" s="1" customFormat="1" ht="12" customHeight="1">
      <c r="B13" s="19"/>
      <c r="D13" s="29" t="s">
        <v>27</v>
      </c>
      <c r="AK13" s="29" t="s">
        <v>25</v>
      </c>
      <c r="AN13" s="31" t="s">
        <v>28</v>
      </c>
      <c r="AR13" s="19"/>
      <c r="BE13" s="28"/>
      <c r="BS13" s="16" t="s">
        <v>6</v>
      </c>
    </row>
    <row r="14" spans="2:71" ht="12">
      <c r="B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N14" s="31" t="s">
        <v>28</v>
      </c>
      <c r="AR14" s="19"/>
      <c r="BE14" s="28"/>
      <c r="BS14" s="16" t="s">
        <v>6</v>
      </c>
    </row>
    <row r="15" spans="2:71" s="1" customFormat="1" ht="6.95" customHeight="1">
      <c r="B15" s="19"/>
      <c r="AR15" s="19"/>
      <c r="BE15" s="28"/>
      <c r="BS15" s="16" t="s">
        <v>3</v>
      </c>
    </row>
    <row r="16" spans="2:71" s="1" customFormat="1" ht="12" customHeight="1">
      <c r="B16" s="19"/>
      <c r="D16" s="29" t="s">
        <v>29</v>
      </c>
      <c r="AK16" s="29" t="s">
        <v>25</v>
      </c>
      <c r="AN16" s="24" t="s">
        <v>1</v>
      </c>
      <c r="AR16" s="19"/>
      <c r="BE16" s="28"/>
      <c r="BS16" s="16" t="s">
        <v>3</v>
      </c>
    </row>
    <row r="17" spans="2:71" s="1" customFormat="1" ht="18.45" customHeight="1">
      <c r="B17" s="19"/>
      <c r="E17" s="24" t="s">
        <v>21</v>
      </c>
      <c r="AK17" s="29" t="s">
        <v>26</v>
      </c>
      <c r="AN17" s="24" t="s">
        <v>1</v>
      </c>
      <c r="AR17" s="19"/>
      <c r="BE17" s="28"/>
      <c r="BS17" s="16" t="s">
        <v>30</v>
      </c>
    </row>
    <row r="18" spans="2:71" s="1" customFormat="1" ht="6.95" customHeight="1">
      <c r="B18" s="19"/>
      <c r="AR18" s="19"/>
      <c r="BE18" s="28"/>
      <c r="BS18" s="16" t="s">
        <v>6</v>
      </c>
    </row>
    <row r="19" spans="2:71" s="1" customFormat="1" ht="12" customHeight="1">
      <c r="B19" s="19"/>
      <c r="D19" s="29" t="s">
        <v>31</v>
      </c>
      <c r="AK19" s="29" t="s">
        <v>25</v>
      </c>
      <c r="AN19" s="24" t="s">
        <v>1</v>
      </c>
      <c r="AR19" s="19"/>
      <c r="BE19" s="28"/>
      <c r="BS19" s="16" t="s">
        <v>6</v>
      </c>
    </row>
    <row r="20" spans="2:71" s="1" customFormat="1" ht="18.45" customHeight="1">
      <c r="B20" s="19"/>
      <c r="E20" s="24" t="s">
        <v>21</v>
      </c>
      <c r="AK20" s="29" t="s">
        <v>26</v>
      </c>
      <c r="AN20" s="24" t="s">
        <v>1</v>
      </c>
      <c r="AR20" s="19"/>
      <c r="BE20" s="28"/>
      <c r="BS20" s="16" t="s">
        <v>30</v>
      </c>
    </row>
    <row r="21" spans="2:57" s="1" customFormat="1" ht="6.95" customHeight="1">
      <c r="B21" s="19"/>
      <c r="AR21" s="19"/>
      <c r="BE21" s="28"/>
    </row>
    <row r="22" spans="2:57" s="1" customFormat="1" ht="12" customHeight="1">
      <c r="B22" s="19"/>
      <c r="D22" s="29" t="s">
        <v>32</v>
      </c>
      <c r="AR22" s="19"/>
      <c r="BE22" s="28"/>
    </row>
    <row r="23" spans="2:57" s="1" customFormat="1" ht="16.5" customHeight="1">
      <c r="B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pans="2:57" s="1" customFormat="1" ht="6.95" customHeight="1">
      <c r="B24" s="19"/>
      <c r="AR24" s="19"/>
      <c r="BE24" s="28"/>
    </row>
    <row r="25" spans="2:57" s="1" customFormat="1" ht="6.95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pans="1:57" s="2" customFormat="1" ht="25.9" customHeight="1">
      <c r="A26" s="35"/>
      <c r="B26" s="36"/>
      <c r="C26" s="35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pans="1:57" s="2" customFormat="1" ht="6.95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pans="1:57" s="2" customFormat="1" ht="12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34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35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36</v>
      </c>
      <c r="AL28" s="40"/>
      <c r="AM28" s="40"/>
      <c r="AN28" s="40"/>
      <c r="AO28" s="40"/>
      <c r="AP28" s="35"/>
      <c r="AQ28" s="35"/>
      <c r="AR28" s="36"/>
      <c r="BE28" s="28"/>
    </row>
    <row r="29" spans="1:57" s="3" customFormat="1" ht="14.4" customHeight="1">
      <c r="A29" s="3"/>
      <c r="B29" s="41"/>
      <c r="C29" s="3"/>
      <c r="D29" s="29" t="s">
        <v>37</v>
      </c>
      <c r="E29" s="3"/>
      <c r="F29" s="29" t="s">
        <v>38</v>
      </c>
      <c r="G29" s="3"/>
      <c r="H29" s="3"/>
      <c r="I29" s="3"/>
      <c r="J29" s="3"/>
      <c r="K29" s="3"/>
      <c r="L29" s="42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ROUND(AV94,2)</f>
        <v>0</v>
      </c>
      <c r="AL29" s="3"/>
      <c r="AM29" s="3"/>
      <c r="AN29" s="3"/>
      <c r="AO29" s="3"/>
      <c r="AP29" s="3"/>
      <c r="AQ29" s="3"/>
      <c r="AR29" s="41"/>
      <c r="BE29" s="44"/>
    </row>
    <row r="30" spans="1:57" s="3" customFormat="1" ht="14.4" customHeight="1">
      <c r="A30" s="3"/>
      <c r="B30" s="41"/>
      <c r="C30" s="3"/>
      <c r="D30" s="3"/>
      <c r="E30" s="3"/>
      <c r="F30" s="29" t="s">
        <v>39</v>
      </c>
      <c r="G30" s="3"/>
      <c r="H30" s="3"/>
      <c r="I30" s="3"/>
      <c r="J30" s="3"/>
      <c r="K30" s="3"/>
      <c r="L30" s="42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ROUND(AW94,2)</f>
        <v>0</v>
      </c>
      <c r="AL30" s="3"/>
      <c r="AM30" s="3"/>
      <c r="AN30" s="3"/>
      <c r="AO30" s="3"/>
      <c r="AP30" s="3"/>
      <c r="AQ30" s="3"/>
      <c r="AR30" s="41"/>
      <c r="BE30" s="44"/>
    </row>
    <row r="31" spans="1:57" s="3" customFormat="1" ht="14.4" customHeight="1" hidden="1">
      <c r="A31" s="3"/>
      <c r="B31" s="41"/>
      <c r="C31" s="3"/>
      <c r="D31" s="3"/>
      <c r="E31" s="3"/>
      <c r="F31" s="29" t="s">
        <v>40</v>
      </c>
      <c r="G31" s="3"/>
      <c r="H31" s="3"/>
      <c r="I31" s="3"/>
      <c r="J31" s="3"/>
      <c r="K31" s="3"/>
      <c r="L31" s="42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1"/>
      <c r="BE31" s="44"/>
    </row>
    <row r="32" spans="1:57" s="3" customFormat="1" ht="14.4" customHeight="1" hidden="1">
      <c r="A32" s="3"/>
      <c r="B32" s="41"/>
      <c r="C32" s="3"/>
      <c r="D32" s="3"/>
      <c r="E32" s="3"/>
      <c r="F32" s="29" t="s">
        <v>41</v>
      </c>
      <c r="G32" s="3"/>
      <c r="H32" s="3"/>
      <c r="I32" s="3"/>
      <c r="J32" s="3"/>
      <c r="K32" s="3"/>
      <c r="L32" s="42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1"/>
      <c r="BE32" s="44"/>
    </row>
    <row r="33" spans="1:57" s="3" customFormat="1" ht="14.4" customHeight="1" hidden="1">
      <c r="A33" s="3"/>
      <c r="B33" s="41"/>
      <c r="C33" s="3"/>
      <c r="D33" s="3"/>
      <c r="E33" s="3"/>
      <c r="F33" s="29" t="s">
        <v>42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1"/>
      <c r="BE33" s="44"/>
    </row>
    <row r="34" spans="1:57" s="2" customFormat="1" ht="6.95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28"/>
    </row>
    <row r="35" spans="1:57" s="2" customFormat="1" ht="25.9" customHeight="1">
      <c r="A35" s="35"/>
      <c r="B35" s="36"/>
      <c r="C35" s="45"/>
      <c r="D35" s="46" t="s">
        <v>43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44</v>
      </c>
      <c r="U35" s="47"/>
      <c r="V35" s="47"/>
      <c r="W35" s="47"/>
      <c r="X35" s="49" t="s">
        <v>45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  <c r="BE35" s="35"/>
    </row>
    <row r="36" spans="1:57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pans="1:57" s="2" customFormat="1" ht="14.4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pans="2:44" s="1" customFormat="1" ht="14.4" customHeight="1">
      <c r="B38" s="19"/>
      <c r="AR38" s="19"/>
    </row>
    <row r="39" spans="2:44" s="1" customFormat="1" ht="14.4" customHeight="1">
      <c r="B39" s="19"/>
      <c r="AR39" s="19"/>
    </row>
    <row r="40" spans="2:44" s="1" customFormat="1" ht="14.4" customHeight="1">
      <c r="B40" s="19"/>
      <c r="AR40" s="19"/>
    </row>
    <row r="41" spans="2:44" s="1" customFormat="1" ht="14.4" customHeight="1">
      <c r="B41" s="19"/>
      <c r="AR41" s="19"/>
    </row>
    <row r="42" spans="2:44" s="1" customFormat="1" ht="14.4" customHeight="1">
      <c r="B42" s="19"/>
      <c r="AR42" s="19"/>
    </row>
    <row r="43" spans="2:44" s="1" customFormat="1" ht="14.4" customHeight="1">
      <c r="B43" s="19"/>
      <c r="AR43" s="19"/>
    </row>
    <row r="44" spans="2:44" s="1" customFormat="1" ht="14.4" customHeight="1">
      <c r="B44" s="19"/>
      <c r="AR44" s="19"/>
    </row>
    <row r="45" spans="2:44" s="1" customFormat="1" ht="14.4" customHeight="1">
      <c r="B45" s="19"/>
      <c r="AR45" s="19"/>
    </row>
    <row r="46" spans="2:44" s="1" customFormat="1" ht="14.4" customHeight="1">
      <c r="B46" s="19"/>
      <c r="AR46" s="19"/>
    </row>
    <row r="47" spans="2:44" s="1" customFormat="1" ht="14.4" customHeight="1">
      <c r="B47" s="19"/>
      <c r="AR47" s="19"/>
    </row>
    <row r="48" spans="2:44" s="1" customFormat="1" ht="14.4" customHeight="1">
      <c r="B48" s="19"/>
      <c r="AR48" s="19"/>
    </row>
    <row r="49" spans="2:44" s="2" customFormat="1" ht="14.4" customHeight="1">
      <c r="B49" s="52"/>
      <c r="D49" s="53" t="s">
        <v>46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47</v>
      </c>
      <c r="AI49" s="54"/>
      <c r="AJ49" s="54"/>
      <c r="AK49" s="54"/>
      <c r="AL49" s="54"/>
      <c r="AM49" s="54"/>
      <c r="AN49" s="54"/>
      <c r="AO49" s="54"/>
      <c r="AR49" s="52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">
      <c r="A60" s="35"/>
      <c r="B60" s="36"/>
      <c r="C60" s="35"/>
      <c r="D60" s="55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5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5" t="s">
        <v>48</v>
      </c>
      <c r="AI60" s="38"/>
      <c r="AJ60" s="38"/>
      <c r="AK60" s="38"/>
      <c r="AL60" s="38"/>
      <c r="AM60" s="55" t="s">
        <v>49</v>
      </c>
      <c r="AN60" s="38"/>
      <c r="AO60" s="38"/>
      <c r="AP60" s="35"/>
      <c r="AQ60" s="35"/>
      <c r="AR60" s="36"/>
      <c r="BE60" s="35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">
      <c r="A64" s="35"/>
      <c r="B64" s="36"/>
      <c r="C64" s="35"/>
      <c r="D64" s="53" t="s">
        <v>50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51</v>
      </c>
      <c r="AI64" s="56"/>
      <c r="AJ64" s="56"/>
      <c r="AK64" s="56"/>
      <c r="AL64" s="56"/>
      <c r="AM64" s="56"/>
      <c r="AN64" s="56"/>
      <c r="AO64" s="56"/>
      <c r="AP64" s="35"/>
      <c r="AQ64" s="35"/>
      <c r="AR64" s="36"/>
      <c r="BE64" s="35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">
      <c r="A75" s="35"/>
      <c r="B75" s="36"/>
      <c r="C75" s="35"/>
      <c r="D75" s="55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5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5" t="s">
        <v>48</v>
      </c>
      <c r="AI75" s="38"/>
      <c r="AJ75" s="38"/>
      <c r="AK75" s="38"/>
      <c r="AL75" s="38"/>
      <c r="AM75" s="55" t="s">
        <v>49</v>
      </c>
      <c r="AN75" s="38"/>
      <c r="AO75" s="38"/>
      <c r="AP75" s="35"/>
      <c r="AQ75" s="35"/>
      <c r="AR75" s="36"/>
      <c r="BE75" s="35"/>
    </row>
    <row r="76" spans="1:57" s="2" customFormat="1" ht="12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pans="1:57" s="2" customFormat="1" ht="6.95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6"/>
      <c r="BE77" s="35"/>
    </row>
    <row r="81" spans="1:57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6"/>
      <c r="BE81" s="35"/>
    </row>
    <row r="82" spans="1:57" s="2" customFormat="1" ht="24.95" customHeight="1">
      <c r="A82" s="35"/>
      <c r="B82" s="36"/>
      <c r="C82" s="20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pans="1:57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pans="1:57" s="4" customFormat="1" ht="12" customHeight="1">
      <c r="A84" s="4"/>
      <c r="B84" s="61"/>
      <c r="C84" s="29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2276b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pans="1:57" s="5" customFormat="1" ht="36.95" customHeight="1">
      <c r="A85" s="5"/>
      <c r="B85" s="62"/>
      <c r="C85" s="63" t="s">
        <v>16</v>
      </c>
      <c r="D85" s="5"/>
      <c r="E85" s="5"/>
      <c r="F85" s="5"/>
      <c r="G85" s="5"/>
      <c r="H85" s="5"/>
      <c r="I85" s="5"/>
      <c r="J85" s="5"/>
      <c r="K85" s="5"/>
      <c r="L85" s="64" t="str">
        <f>K6</f>
        <v>Parkovací stání Mladenovova 2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pans="1:57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pans="1:57" s="2" customFormat="1" ht="12" customHeight="1">
      <c r="A87" s="35"/>
      <c r="B87" s="36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5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66" t="str">
        <f>IF(AN8="","",AN8)</f>
        <v>1. 12. 2022</v>
      </c>
      <c r="AN87" s="66"/>
      <c r="AO87" s="35"/>
      <c r="AP87" s="35"/>
      <c r="AQ87" s="35"/>
      <c r="AR87" s="36"/>
      <c r="BE87" s="35"/>
    </row>
    <row r="88" spans="1:57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57" s="2" customFormat="1" ht="15.15" customHeight="1">
      <c r="A89" s="35"/>
      <c r="B89" s="36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4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29</v>
      </c>
      <c r="AJ89" s="35"/>
      <c r="AK89" s="35"/>
      <c r="AL89" s="35"/>
      <c r="AM89" s="67" t="str">
        <f>IF(E17="","",E17)</f>
        <v xml:space="preserve"> </v>
      </c>
      <c r="AN89" s="4"/>
      <c r="AO89" s="4"/>
      <c r="AP89" s="4"/>
      <c r="AQ89" s="35"/>
      <c r="AR89" s="36"/>
      <c r="AS89" s="68" t="s">
        <v>53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5"/>
    </row>
    <row r="90" spans="1:57" s="2" customFormat="1" ht="15.15" customHeight="1">
      <c r="A90" s="35"/>
      <c r="B90" s="36"/>
      <c r="C90" s="29" t="s">
        <v>27</v>
      </c>
      <c r="D90" s="35"/>
      <c r="E90" s="35"/>
      <c r="F90" s="35"/>
      <c r="G90" s="35"/>
      <c r="H90" s="35"/>
      <c r="I90" s="35"/>
      <c r="J90" s="35"/>
      <c r="K90" s="35"/>
      <c r="L90" s="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31</v>
      </c>
      <c r="AJ90" s="35"/>
      <c r="AK90" s="35"/>
      <c r="AL90" s="35"/>
      <c r="AM90" s="67" t="str">
        <f>IF(E20="","",E20)</f>
        <v xml:space="preserve"> </v>
      </c>
      <c r="AN90" s="4"/>
      <c r="AO90" s="4"/>
      <c r="AP90" s="4"/>
      <c r="AQ90" s="35"/>
      <c r="AR90" s="36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pans="1:57" s="2" customFormat="1" ht="10.8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5"/>
    </row>
    <row r="92" spans="1:57" s="2" customFormat="1" ht="29.25" customHeight="1">
      <c r="A92" s="35"/>
      <c r="B92" s="36"/>
      <c r="C92" s="76" t="s">
        <v>54</v>
      </c>
      <c r="D92" s="77"/>
      <c r="E92" s="77"/>
      <c r="F92" s="77"/>
      <c r="G92" s="77"/>
      <c r="H92" s="78"/>
      <c r="I92" s="79" t="s">
        <v>55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56</v>
      </c>
      <c r="AH92" s="77"/>
      <c r="AI92" s="77"/>
      <c r="AJ92" s="77"/>
      <c r="AK92" s="77"/>
      <c r="AL92" s="77"/>
      <c r="AM92" s="77"/>
      <c r="AN92" s="79" t="s">
        <v>57</v>
      </c>
      <c r="AO92" s="77"/>
      <c r="AP92" s="81"/>
      <c r="AQ92" s="82" t="s">
        <v>58</v>
      </c>
      <c r="AR92" s="36"/>
      <c r="AS92" s="83" t="s">
        <v>59</v>
      </c>
      <c r="AT92" s="84" t="s">
        <v>60</v>
      </c>
      <c r="AU92" s="84" t="s">
        <v>61</v>
      </c>
      <c r="AV92" s="84" t="s">
        <v>62</v>
      </c>
      <c r="AW92" s="84" t="s">
        <v>63</v>
      </c>
      <c r="AX92" s="84" t="s">
        <v>64</v>
      </c>
      <c r="AY92" s="84" t="s">
        <v>65</v>
      </c>
      <c r="AZ92" s="84" t="s">
        <v>66</v>
      </c>
      <c r="BA92" s="84" t="s">
        <v>67</v>
      </c>
      <c r="BB92" s="84" t="s">
        <v>68</v>
      </c>
      <c r="BC92" s="84" t="s">
        <v>69</v>
      </c>
      <c r="BD92" s="85" t="s">
        <v>70</v>
      </c>
      <c r="BE92" s="35"/>
    </row>
    <row r="93" spans="1:57" s="2" customFormat="1" ht="10.8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5"/>
    </row>
    <row r="94" spans="1:90" s="6" customFormat="1" ht="32.4" customHeight="1">
      <c r="A94" s="6"/>
      <c r="B94" s="89"/>
      <c r="C94" s="90" t="s">
        <v>71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ROUND(AG95,2)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ROUND(AS95,2)</f>
        <v>0</v>
      </c>
      <c r="AT94" s="96">
        <f>ROUND(SUM(AV94:AW94),2)</f>
        <v>0</v>
      </c>
      <c r="AU94" s="97">
        <f>ROUND(AU95,5)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ROUND(AZ95,2)</f>
        <v>0</v>
      </c>
      <c r="BA94" s="96">
        <f>ROUND(BA95,2)</f>
        <v>0</v>
      </c>
      <c r="BB94" s="96">
        <f>ROUND(BB95,2)</f>
        <v>0</v>
      </c>
      <c r="BC94" s="96">
        <f>ROUND(BC95,2)</f>
        <v>0</v>
      </c>
      <c r="BD94" s="98">
        <f>ROUND(BD95,2)</f>
        <v>0</v>
      </c>
      <c r="BE94" s="6"/>
      <c r="BS94" s="99" t="s">
        <v>72</v>
      </c>
      <c r="BT94" s="99" t="s">
        <v>73</v>
      </c>
      <c r="BV94" s="99" t="s">
        <v>74</v>
      </c>
      <c r="BW94" s="99" t="s">
        <v>4</v>
      </c>
      <c r="BX94" s="99" t="s">
        <v>75</v>
      </c>
      <c r="CL94" s="99" t="s">
        <v>1</v>
      </c>
    </row>
    <row r="95" spans="1:90" s="7" customFormat="1" ht="16.5" customHeight="1">
      <c r="A95" s="100" t="s">
        <v>76</v>
      </c>
      <c r="B95" s="101"/>
      <c r="C95" s="102"/>
      <c r="D95" s="103" t="s">
        <v>14</v>
      </c>
      <c r="E95" s="103"/>
      <c r="F95" s="103"/>
      <c r="G95" s="103"/>
      <c r="H95" s="103"/>
      <c r="I95" s="104"/>
      <c r="J95" s="103" t="s">
        <v>17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5">
        <f>'2276b - Parkovací stání M...'!J28</f>
        <v>0</v>
      </c>
      <c r="AH95" s="104"/>
      <c r="AI95" s="104"/>
      <c r="AJ95" s="104"/>
      <c r="AK95" s="104"/>
      <c r="AL95" s="104"/>
      <c r="AM95" s="104"/>
      <c r="AN95" s="105">
        <f>SUM(AG95,AT95)</f>
        <v>0</v>
      </c>
      <c r="AO95" s="104"/>
      <c r="AP95" s="104"/>
      <c r="AQ95" s="106" t="s">
        <v>77</v>
      </c>
      <c r="AR95" s="101"/>
      <c r="AS95" s="107">
        <v>0</v>
      </c>
      <c r="AT95" s="108">
        <f>ROUND(SUM(AV95:AW95),2)</f>
        <v>0</v>
      </c>
      <c r="AU95" s="109">
        <f>'2276b - Parkovací stání M...'!P121</f>
        <v>0</v>
      </c>
      <c r="AV95" s="108">
        <f>'2276b - Parkovací stání M...'!J31</f>
        <v>0</v>
      </c>
      <c r="AW95" s="108">
        <f>'2276b - Parkovací stání M...'!J32</f>
        <v>0</v>
      </c>
      <c r="AX95" s="108">
        <f>'2276b - Parkovací stání M...'!J33</f>
        <v>0</v>
      </c>
      <c r="AY95" s="108">
        <f>'2276b - Parkovací stání M...'!J34</f>
        <v>0</v>
      </c>
      <c r="AZ95" s="108">
        <f>'2276b - Parkovací stání M...'!F31</f>
        <v>0</v>
      </c>
      <c r="BA95" s="108">
        <f>'2276b - Parkovací stání M...'!F32</f>
        <v>0</v>
      </c>
      <c r="BB95" s="108">
        <f>'2276b - Parkovací stání M...'!F33</f>
        <v>0</v>
      </c>
      <c r="BC95" s="108">
        <f>'2276b - Parkovací stání M...'!F34</f>
        <v>0</v>
      </c>
      <c r="BD95" s="110">
        <f>'2276b - Parkovací stání M...'!F35</f>
        <v>0</v>
      </c>
      <c r="BE95" s="7"/>
      <c r="BT95" s="111" t="s">
        <v>78</v>
      </c>
      <c r="BU95" s="111" t="s">
        <v>79</v>
      </c>
      <c r="BV95" s="111" t="s">
        <v>74</v>
      </c>
      <c r="BW95" s="111" t="s">
        <v>4</v>
      </c>
      <c r="BX95" s="111" t="s">
        <v>75</v>
      </c>
      <c r="CL95" s="111" t="s">
        <v>1</v>
      </c>
    </row>
    <row r="96" spans="1:57" s="2" customFormat="1" ht="30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6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36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276b - Parkovací stání M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4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80</v>
      </c>
    </row>
    <row r="4" spans="2:46" s="1" customFormat="1" ht="24.95" customHeight="1">
      <c r="B4" s="19"/>
      <c r="D4" s="20" t="s">
        <v>81</v>
      </c>
      <c r="L4" s="19"/>
      <c r="M4" s="112" t="s">
        <v>10</v>
      </c>
      <c r="AT4" s="16" t="s">
        <v>3</v>
      </c>
    </row>
    <row r="5" spans="2:12" s="1" customFormat="1" ht="6.95" customHeight="1">
      <c r="B5" s="19"/>
      <c r="L5" s="19"/>
    </row>
    <row r="6" spans="1:31" s="2" customFormat="1" ht="12" customHeight="1">
      <c r="A6" s="35"/>
      <c r="B6" s="36"/>
      <c r="C6" s="35"/>
      <c r="D6" s="29" t="s">
        <v>16</v>
      </c>
      <c r="E6" s="35"/>
      <c r="F6" s="35"/>
      <c r="G6" s="35"/>
      <c r="H6" s="35"/>
      <c r="I6" s="35"/>
      <c r="J6" s="35"/>
      <c r="K6" s="35"/>
      <c r="L6" s="5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36"/>
      <c r="C7" s="35"/>
      <c r="D7" s="35"/>
      <c r="E7" s="64" t="s">
        <v>17</v>
      </c>
      <c r="F7" s="35"/>
      <c r="G7" s="35"/>
      <c r="H7" s="35"/>
      <c r="I7" s="35"/>
      <c r="J7" s="35"/>
      <c r="K7" s="35"/>
      <c r="L7" s="5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36"/>
      <c r="C8" s="35"/>
      <c r="D8" s="35"/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36"/>
      <c r="C9" s="35"/>
      <c r="D9" s="29" t="s">
        <v>18</v>
      </c>
      <c r="E9" s="35"/>
      <c r="F9" s="24" t="s">
        <v>1</v>
      </c>
      <c r="G9" s="35"/>
      <c r="H9" s="35"/>
      <c r="I9" s="29" t="s">
        <v>19</v>
      </c>
      <c r="J9" s="24" t="s">
        <v>1</v>
      </c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20</v>
      </c>
      <c r="E10" s="35"/>
      <c r="F10" s="24" t="s">
        <v>21</v>
      </c>
      <c r="G10" s="35"/>
      <c r="H10" s="35"/>
      <c r="I10" s="29" t="s">
        <v>22</v>
      </c>
      <c r="J10" s="66" t="str">
        <f>'Rekapitulace stavby'!AN8</f>
        <v>1. 12. 2022</v>
      </c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36"/>
      <c r="C11" s="35"/>
      <c r="D11" s="35"/>
      <c r="E11" s="35"/>
      <c r="F11" s="35"/>
      <c r="G11" s="35"/>
      <c r="H11" s="3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24</v>
      </c>
      <c r="E12" s="35"/>
      <c r="F12" s="35"/>
      <c r="G12" s="35"/>
      <c r="H12" s="35"/>
      <c r="I12" s="29" t="s">
        <v>25</v>
      </c>
      <c r="J12" s="24" t="str">
        <f>IF('Rekapitulace stavby'!AN10="","",'Rekapitulace stavby'!AN10)</f>
        <v/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36"/>
      <c r="C13" s="35"/>
      <c r="D13" s="35"/>
      <c r="E13" s="24" t="str">
        <f>IF('Rekapitulace stavby'!E11="","",'Rekapitulace stavby'!E11)</f>
        <v xml:space="preserve"> </v>
      </c>
      <c r="F13" s="35"/>
      <c r="G13" s="35"/>
      <c r="H13" s="35"/>
      <c r="I13" s="29" t="s">
        <v>26</v>
      </c>
      <c r="J13" s="24" t="str">
        <f>IF('Rekapitulace stavby'!AN11="","",'Rekapitulace stavby'!AN11)</f>
        <v/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36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36"/>
      <c r="C15" s="35"/>
      <c r="D15" s="29" t="s">
        <v>27</v>
      </c>
      <c r="E15" s="35"/>
      <c r="F15" s="35"/>
      <c r="G15" s="35"/>
      <c r="H15" s="35"/>
      <c r="I15" s="29" t="s">
        <v>25</v>
      </c>
      <c r="J15" s="30" t="str">
        <f>'Rekapitulace stavby'!AN13</f>
        <v>Vyplň údaj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36"/>
      <c r="C16" s="35"/>
      <c r="D16" s="35"/>
      <c r="E16" s="30" t="str">
        <f>'Rekapitulace stavby'!E14</f>
        <v>Vyplň údaj</v>
      </c>
      <c r="F16" s="24"/>
      <c r="G16" s="24"/>
      <c r="H16" s="24"/>
      <c r="I16" s="29" t="s">
        <v>26</v>
      </c>
      <c r="J16" s="30" t="str">
        <f>'Rekapitulace stavby'!AN14</f>
        <v>Vyplň údaj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36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36"/>
      <c r="C18" s="35"/>
      <c r="D18" s="29" t="s">
        <v>29</v>
      </c>
      <c r="E18" s="35"/>
      <c r="F18" s="35"/>
      <c r="G18" s="35"/>
      <c r="H18" s="35"/>
      <c r="I18" s="29" t="s">
        <v>25</v>
      </c>
      <c r="J18" s="24" t="str">
        <f>IF('Rekapitulace stavby'!AN16="","",'Rekapitulace stavby'!AN16)</f>
        <v/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36"/>
      <c r="C19" s="35"/>
      <c r="D19" s="35"/>
      <c r="E19" s="24" t="str">
        <f>IF('Rekapitulace stavby'!E17="","",'Rekapitulace stavby'!E17)</f>
        <v xml:space="preserve"> </v>
      </c>
      <c r="F19" s="35"/>
      <c r="G19" s="35"/>
      <c r="H19" s="35"/>
      <c r="I19" s="29" t="s">
        <v>26</v>
      </c>
      <c r="J19" s="24" t="str">
        <f>IF('Rekapitulace stavby'!AN17="","",'Rekapitulace stavby'!AN17)</f>
        <v/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36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36"/>
      <c r="C21" s="35"/>
      <c r="D21" s="29" t="s">
        <v>31</v>
      </c>
      <c r="E21" s="35"/>
      <c r="F21" s="35"/>
      <c r="G21" s="35"/>
      <c r="H21" s="35"/>
      <c r="I21" s="29" t="s">
        <v>25</v>
      </c>
      <c r="J21" s="24" t="str">
        <f>IF('Rekapitulace stavby'!AN19="","",'Rekapitulace stavby'!AN19)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36"/>
      <c r="C22" s="35"/>
      <c r="D22" s="35"/>
      <c r="E22" s="24" t="str">
        <f>IF('Rekapitulace stavby'!E20="","",'Rekapitulace stavby'!E20)</f>
        <v xml:space="preserve"> </v>
      </c>
      <c r="F22" s="35"/>
      <c r="G22" s="35"/>
      <c r="H22" s="35"/>
      <c r="I22" s="29" t="s">
        <v>26</v>
      </c>
      <c r="J22" s="24" t="str">
        <f>IF('Rekapitulace stavby'!AN20="","",'Rekapitulace stavby'!AN20)</f>
        <v/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36"/>
      <c r="C24" s="35"/>
      <c r="D24" s="29" t="s">
        <v>32</v>
      </c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13"/>
      <c r="B25" s="114"/>
      <c r="C25" s="113"/>
      <c r="D25" s="113"/>
      <c r="E25" s="33" t="s">
        <v>1</v>
      </c>
      <c r="F25" s="33"/>
      <c r="G25" s="33"/>
      <c r="H25" s="33"/>
      <c r="I25" s="113"/>
      <c r="J25" s="113"/>
      <c r="K25" s="113"/>
      <c r="L25" s="115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spans="1:31" s="2" customFormat="1" ht="6.95" customHeight="1">
      <c r="A26" s="35"/>
      <c r="B26" s="36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36"/>
      <c r="C27" s="35"/>
      <c r="D27" s="87"/>
      <c r="E27" s="87"/>
      <c r="F27" s="87"/>
      <c r="G27" s="87"/>
      <c r="H27" s="87"/>
      <c r="I27" s="87"/>
      <c r="J27" s="87"/>
      <c r="K27" s="87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36"/>
      <c r="C28" s="35"/>
      <c r="D28" s="116" t="s">
        <v>33</v>
      </c>
      <c r="E28" s="35"/>
      <c r="F28" s="35"/>
      <c r="G28" s="35"/>
      <c r="H28" s="35"/>
      <c r="I28" s="35"/>
      <c r="J28" s="93">
        <f>ROUND(J121,2)</f>
        <v>0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36"/>
      <c r="C30" s="35"/>
      <c r="D30" s="35"/>
      <c r="E30" s="35"/>
      <c r="F30" s="40" t="s">
        <v>35</v>
      </c>
      <c r="G30" s="35"/>
      <c r="H30" s="35"/>
      <c r="I30" s="40" t="s">
        <v>34</v>
      </c>
      <c r="J30" s="40" t="s">
        <v>36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36"/>
      <c r="C31" s="35"/>
      <c r="D31" s="117" t="s">
        <v>37</v>
      </c>
      <c r="E31" s="29" t="s">
        <v>38</v>
      </c>
      <c r="F31" s="118">
        <f>ROUND((SUM(BE121:BE230)),2)</f>
        <v>0</v>
      </c>
      <c r="G31" s="35"/>
      <c r="H31" s="35"/>
      <c r="I31" s="119">
        <v>0.21</v>
      </c>
      <c r="J31" s="118">
        <f>ROUND(((SUM(BE121:BE230))*I31),2)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29" t="s">
        <v>39</v>
      </c>
      <c r="F32" s="118">
        <f>ROUND((SUM(BF121:BF230)),2)</f>
        <v>0</v>
      </c>
      <c r="G32" s="35"/>
      <c r="H32" s="35"/>
      <c r="I32" s="119">
        <v>0.15</v>
      </c>
      <c r="J32" s="118">
        <f>ROUND(((SUM(BF121:BF230))*I32),2)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36"/>
      <c r="C33" s="35"/>
      <c r="D33" s="35"/>
      <c r="E33" s="29" t="s">
        <v>40</v>
      </c>
      <c r="F33" s="118">
        <f>ROUND((SUM(BG121:BG230)),2)</f>
        <v>0</v>
      </c>
      <c r="G33" s="35"/>
      <c r="H33" s="35"/>
      <c r="I33" s="119">
        <v>0.21</v>
      </c>
      <c r="J33" s="118">
        <f>0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36"/>
      <c r="C34" s="35"/>
      <c r="D34" s="35"/>
      <c r="E34" s="29" t="s">
        <v>41</v>
      </c>
      <c r="F34" s="118">
        <f>ROUND((SUM(BH121:BH230)),2)</f>
        <v>0</v>
      </c>
      <c r="G34" s="35"/>
      <c r="H34" s="35"/>
      <c r="I34" s="119">
        <v>0.15</v>
      </c>
      <c r="J34" s="118">
        <f>0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42</v>
      </c>
      <c r="F35" s="118">
        <f>ROUND((SUM(BI121:BI230)),2)</f>
        <v>0</v>
      </c>
      <c r="G35" s="35"/>
      <c r="H35" s="35"/>
      <c r="I35" s="119">
        <v>0</v>
      </c>
      <c r="J35" s="118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36"/>
      <c r="C37" s="120"/>
      <c r="D37" s="121" t="s">
        <v>43</v>
      </c>
      <c r="E37" s="78"/>
      <c r="F37" s="78"/>
      <c r="G37" s="122" t="s">
        <v>44</v>
      </c>
      <c r="H37" s="123" t="s">
        <v>45</v>
      </c>
      <c r="I37" s="78"/>
      <c r="J37" s="124">
        <f>SUM(J28:J35)</f>
        <v>0</v>
      </c>
      <c r="K37" s="12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26" t="s">
        <v>49</v>
      </c>
      <c r="G61" s="55" t="s">
        <v>48</v>
      </c>
      <c r="H61" s="38"/>
      <c r="I61" s="38"/>
      <c r="J61" s="127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26" t="s">
        <v>49</v>
      </c>
      <c r="G76" s="55" t="s">
        <v>48</v>
      </c>
      <c r="H76" s="38"/>
      <c r="I76" s="38"/>
      <c r="J76" s="127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82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64" t="str">
        <f>E7</f>
        <v>Parkovací stání Mladenovova 2</v>
      </c>
      <c r="F85" s="35"/>
      <c r="G85" s="35"/>
      <c r="H85" s="35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5"/>
      <c r="E87" s="35"/>
      <c r="F87" s="24" t="str">
        <f>F10</f>
        <v xml:space="preserve"> </v>
      </c>
      <c r="G87" s="35"/>
      <c r="H87" s="35"/>
      <c r="I87" s="29" t="s">
        <v>22</v>
      </c>
      <c r="J87" s="66" t="str">
        <f>IF(J10="","",J10)</f>
        <v>1. 12. 2022</v>
      </c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5"/>
      <c r="E89" s="35"/>
      <c r="F89" s="24" t="str">
        <f>E13</f>
        <v xml:space="preserve"> </v>
      </c>
      <c r="G89" s="35"/>
      <c r="H89" s="35"/>
      <c r="I89" s="29" t="s">
        <v>29</v>
      </c>
      <c r="J89" s="33" t="str">
        <f>E19</f>
        <v xml:space="preserve"> 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27</v>
      </c>
      <c r="D90" s="35"/>
      <c r="E90" s="35"/>
      <c r="F90" s="24" t="str">
        <f>IF(E16="","",E16)</f>
        <v>Vyplň údaj</v>
      </c>
      <c r="G90" s="35"/>
      <c r="H90" s="35"/>
      <c r="I90" s="29" t="s">
        <v>31</v>
      </c>
      <c r="J90" s="33" t="str">
        <f>E22</f>
        <v xml:space="preserve"> </v>
      </c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28" t="s">
        <v>83</v>
      </c>
      <c r="D92" s="120"/>
      <c r="E92" s="120"/>
      <c r="F92" s="120"/>
      <c r="G92" s="120"/>
      <c r="H92" s="120"/>
      <c r="I92" s="120"/>
      <c r="J92" s="129" t="s">
        <v>84</v>
      </c>
      <c r="K92" s="120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30" t="s">
        <v>85</v>
      </c>
      <c r="D94" s="35"/>
      <c r="E94" s="35"/>
      <c r="F94" s="35"/>
      <c r="G94" s="35"/>
      <c r="H94" s="35"/>
      <c r="I94" s="35"/>
      <c r="J94" s="93">
        <f>J121</f>
        <v>0</v>
      </c>
      <c r="K94" s="3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6" t="s">
        <v>86</v>
      </c>
    </row>
    <row r="95" spans="1:31" s="9" customFormat="1" ht="24.95" customHeight="1">
      <c r="A95" s="9"/>
      <c r="B95" s="131"/>
      <c r="C95" s="9"/>
      <c r="D95" s="132" t="s">
        <v>87</v>
      </c>
      <c r="E95" s="133"/>
      <c r="F95" s="133"/>
      <c r="G95" s="133"/>
      <c r="H95" s="133"/>
      <c r="I95" s="133"/>
      <c r="J95" s="134">
        <f>J122</f>
        <v>0</v>
      </c>
      <c r="K95" s="9"/>
      <c r="L95" s="131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35"/>
      <c r="C96" s="10"/>
      <c r="D96" s="136" t="s">
        <v>88</v>
      </c>
      <c r="E96" s="137"/>
      <c r="F96" s="137"/>
      <c r="G96" s="137"/>
      <c r="H96" s="137"/>
      <c r="I96" s="137"/>
      <c r="J96" s="138">
        <f>J123</f>
        <v>0</v>
      </c>
      <c r="K96" s="10"/>
      <c r="L96" s="135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35"/>
      <c r="C97" s="10"/>
      <c r="D97" s="136" t="s">
        <v>89</v>
      </c>
      <c r="E97" s="137"/>
      <c r="F97" s="137"/>
      <c r="G97" s="137"/>
      <c r="H97" s="137"/>
      <c r="I97" s="137"/>
      <c r="J97" s="138">
        <f>J151</f>
        <v>0</v>
      </c>
      <c r="K97" s="10"/>
      <c r="L97" s="13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35"/>
      <c r="C98" s="10"/>
      <c r="D98" s="136" t="s">
        <v>90</v>
      </c>
      <c r="E98" s="137"/>
      <c r="F98" s="137"/>
      <c r="G98" s="137"/>
      <c r="H98" s="137"/>
      <c r="I98" s="137"/>
      <c r="J98" s="138">
        <f>J175</f>
        <v>0</v>
      </c>
      <c r="K98" s="10"/>
      <c r="L98" s="13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5"/>
      <c r="C99" s="10"/>
      <c r="D99" s="136" t="s">
        <v>91</v>
      </c>
      <c r="E99" s="137"/>
      <c r="F99" s="137"/>
      <c r="G99" s="137"/>
      <c r="H99" s="137"/>
      <c r="I99" s="137"/>
      <c r="J99" s="138">
        <f>J182</f>
        <v>0</v>
      </c>
      <c r="K99" s="10"/>
      <c r="L99" s="13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5"/>
      <c r="C100" s="10"/>
      <c r="D100" s="136" t="s">
        <v>92</v>
      </c>
      <c r="E100" s="137"/>
      <c r="F100" s="137"/>
      <c r="G100" s="137"/>
      <c r="H100" s="137"/>
      <c r="I100" s="137"/>
      <c r="J100" s="138">
        <f>J207</f>
        <v>0</v>
      </c>
      <c r="K100" s="10"/>
      <c r="L100" s="13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31"/>
      <c r="C101" s="9"/>
      <c r="D101" s="132" t="s">
        <v>93</v>
      </c>
      <c r="E101" s="133"/>
      <c r="F101" s="133"/>
      <c r="G101" s="133"/>
      <c r="H101" s="133"/>
      <c r="I101" s="133"/>
      <c r="J101" s="134">
        <f>J220</f>
        <v>0</v>
      </c>
      <c r="K101" s="9"/>
      <c r="L101" s="13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35"/>
      <c r="C102" s="10"/>
      <c r="D102" s="136" t="s">
        <v>94</v>
      </c>
      <c r="E102" s="137"/>
      <c r="F102" s="137"/>
      <c r="G102" s="137"/>
      <c r="H102" s="137"/>
      <c r="I102" s="137"/>
      <c r="J102" s="138">
        <f>J221</f>
        <v>0</v>
      </c>
      <c r="K102" s="10"/>
      <c r="L102" s="13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35"/>
      <c r="C103" s="10"/>
      <c r="D103" s="136" t="s">
        <v>95</v>
      </c>
      <c r="E103" s="137"/>
      <c r="F103" s="137"/>
      <c r="G103" s="137"/>
      <c r="H103" s="137"/>
      <c r="I103" s="137"/>
      <c r="J103" s="138">
        <f>J224</f>
        <v>0</v>
      </c>
      <c r="K103" s="10"/>
      <c r="L103" s="13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5"/>
      <c r="B104" s="36"/>
      <c r="C104" s="35"/>
      <c r="D104" s="35"/>
      <c r="E104" s="35"/>
      <c r="F104" s="35"/>
      <c r="G104" s="35"/>
      <c r="H104" s="35"/>
      <c r="I104" s="35"/>
      <c r="J104" s="35"/>
      <c r="K104" s="35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96</v>
      </c>
      <c r="D110" s="35"/>
      <c r="E110" s="35"/>
      <c r="F110" s="35"/>
      <c r="G110" s="35"/>
      <c r="H110" s="35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5"/>
      <c r="D111" s="35"/>
      <c r="E111" s="35"/>
      <c r="F111" s="35"/>
      <c r="G111" s="35"/>
      <c r="H111" s="35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5"/>
      <c r="D113" s="35"/>
      <c r="E113" s="64" t="str">
        <f>E7</f>
        <v>Parkovací stání Mladenovova 2</v>
      </c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5"/>
      <c r="D114" s="35"/>
      <c r="E114" s="35"/>
      <c r="F114" s="35"/>
      <c r="G114" s="35"/>
      <c r="H114" s="35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5"/>
      <c r="E115" s="35"/>
      <c r="F115" s="24" t="str">
        <f>F10</f>
        <v xml:space="preserve"> </v>
      </c>
      <c r="G115" s="35"/>
      <c r="H115" s="35"/>
      <c r="I115" s="29" t="s">
        <v>22</v>
      </c>
      <c r="J115" s="66" t="str">
        <f>IF(J10="","",J10)</f>
        <v>1. 12. 2022</v>
      </c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5"/>
      <c r="D116" s="35"/>
      <c r="E116" s="35"/>
      <c r="F116" s="35"/>
      <c r="G116" s="35"/>
      <c r="H116" s="35"/>
      <c r="I116" s="3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5"/>
      <c r="E117" s="35"/>
      <c r="F117" s="24" t="str">
        <f>E13</f>
        <v xml:space="preserve"> </v>
      </c>
      <c r="G117" s="35"/>
      <c r="H117" s="35"/>
      <c r="I117" s="29" t="s">
        <v>29</v>
      </c>
      <c r="J117" s="33" t="str">
        <f>E19</f>
        <v xml:space="preserve"> </v>
      </c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27</v>
      </c>
      <c r="D118" s="35"/>
      <c r="E118" s="35"/>
      <c r="F118" s="24" t="str">
        <f>IF(E16="","",E16)</f>
        <v>Vyplň údaj</v>
      </c>
      <c r="G118" s="35"/>
      <c r="H118" s="35"/>
      <c r="I118" s="29" t="s">
        <v>31</v>
      </c>
      <c r="J118" s="33" t="str">
        <f>E22</f>
        <v xml:space="preserve"> </v>
      </c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5"/>
      <c r="D119" s="35"/>
      <c r="E119" s="35"/>
      <c r="F119" s="35"/>
      <c r="G119" s="35"/>
      <c r="H119" s="35"/>
      <c r="I119" s="35"/>
      <c r="J119" s="35"/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39"/>
      <c r="B120" s="140"/>
      <c r="C120" s="141" t="s">
        <v>97</v>
      </c>
      <c r="D120" s="142" t="s">
        <v>58</v>
      </c>
      <c r="E120" s="142" t="s">
        <v>54</v>
      </c>
      <c r="F120" s="142" t="s">
        <v>55</v>
      </c>
      <c r="G120" s="142" t="s">
        <v>98</v>
      </c>
      <c r="H120" s="142" t="s">
        <v>99</v>
      </c>
      <c r="I120" s="142" t="s">
        <v>100</v>
      </c>
      <c r="J120" s="143" t="s">
        <v>84</v>
      </c>
      <c r="K120" s="144" t="s">
        <v>101</v>
      </c>
      <c r="L120" s="145"/>
      <c r="M120" s="83" t="s">
        <v>1</v>
      </c>
      <c r="N120" s="84" t="s">
        <v>37</v>
      </c>
      <c r="O120" s="84" t="s">
        <v>102</v>
      </c>
      <c r="P120" s="84" t="s">
        <v>103</v>
      </c>
      <c r="Q120" s="84" t="s">
        <v>104</v>
      </c>
      <c r="R120" s="84" t="s">
        <v>105</v>
      </c>
      <c r="S120" s="84" t="s">
        <v>106</v>
      </c>
      <c r="T120" s="85" t="s">
        <v>107</v>
      </c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</row>
    <row r="121" spans="1:63" s="2" customFormat="1" ht="22.8" customHeight="1">
      <c r="A121" s="35"/>
      <c r="B121" s="36"/>
      <c r="C121" s="90" t="s">
        <v>108</v>
      </c>
      <c r="D121" s="35"/>
      <c r="E121" s="35"/>
      <c r="F121" s="35"/>
      <c r="G121" s="35"/>
      <c r="H121" s="35"/>
      <c r="I121" s="35"/>
      <c r="J121" s="146">
        <f>BK121</f>
        <v>0</v>
      </c>
      <c r="K121" s="35"/>
      <c r="L121" s="36"/>
      <c r="M121" s="86"/>
      <c r="N121" s="70"/>
      <c r="O121" s="87"/>
      <c r="P121" s="147">
        <f>P122+P220</f>
        <v>0</v>
      </c>
      <c r="Q121" s="87"/>
      <c r="R121" s="147">
        <f>R122+R220</f>
        <v>7.761365000000001</v>
      </c>
      <c r="S121" s="87"/>
      <c r="T121" s="148">
        <f>T122+T220</f>
        <v>89.875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6" t="s">
        <v>72</v>
      </c>
      <c r="AU121" s="16" t="s">
        <v>86</v>
      </c>
      <c r="BK121" s="149">
        <f>BK122+BK220</f>
        <v>0</v>
      </c>
    </row>
    <row r="122" spans="1:63" s="12" customFormat="1" ht="25.9" customHeight="1">
      <c r="A122" s="12"/>
      <c r="B122" s="150"/>
      <c r="C122" s="12"/>
      <c r="D122" s="151" t="s">
        <v>72</v>
      </c>
      <c r="E122" s="152" t="s">
        <v>109</v>
      </c>
      <c r="F122" s="152" t="s">
        <v>110</v>
      </c>
      <c r="G122" s="12"/>
      <c r="H122" s="12"/>
      <c r="I122" s="153"/>
      <c r="J122" s="154">
        <f>BK122</f>
        <v>0</v>
      </c>
      <c r="K122" s="12"/>
      <c r="L122" s="150"/>
      <c r="M122" s="155"/>
      <c r="N122" s="156"/>
      <c r="O122" s="156"/>
      <c r="P122" s="157">
        <f>P123+P151+P175+P182+P207</f>
        <v>0</v>
      </c>
      <c r="Q122" s="156"/>
      <c r="R122" s="157">
        <f>R123+R151+R175+R182+R207</f>
        <v>7.733645000000001</v>
      </c>
      <c r="S122" s="156"/>
      <c r="T122" s="158">
        <f>T123+T151+T175+T182+T207</f>
        <v>89.875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1" t="s">
        <v>78</v>
      </c>
      <c r="AT122" s="159" t="s">
        <v>72</v>
      </c>
      <c r="AU122" s="159" t="s">
        <v>73</v>
      </c>
      <c r="AY122" s="151" t="s">
        <v>111</v>
      </c>
      <c r="BK122" s="160">
        <f>BK123+BK151+BK175+BK182+BK207</f>
        <v>0</v>
      </c>
    </row>
    <row r="123" spans="1:63" s="12" customFormat="1" ht="22.8" customHeight="1">
      <c r="A123" s="12"/>
      <c r="B123" s="150"/>
      <c r="C123" s="12"/>
      <c r="D123" s="151" t="s">
        <v>72</v>
      </c>
      <c r="E123" s="161" t="s">
        <v>78</v>
      </c>
      <c r="F123" s="161" t="s">
        <v>112</v>
      </c>
      <c r="G123" s="12"/>
      <c r="H123" s="12"/>
      <c r="I123" s="153"/>
      <c r="J123" s="162">
        <f>BK123</f>
        <v>0</v>
      </c>
      <c r="K123" s="12"/>
      <c r="L123" s="150"/>
      <c r="M123" s="155"/>
      <c r="N123" s="156"/>
      <c r="O123" s="156"/>
      <c r="P123" s="157">
        <f>SUM(P124:P150)</f>
        <v>0</v>
      </c>
      <c r="Q123" s="156"/>
      <c r="R123" s="157">
        <f>SUM(R124:R150)</f>
        <v>0.0011250000000000001</v>
      </c>
      <c r="S123" s="156"/>
      <c r="T123" s="158">
        <f>SUM(T124:T150)</f>
        <v>89.875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1" t="s">
        <v>78</v>
      </c>
      <c r="AT123" s="159" t="s">
        <v>72</v>
      </c>
      <c r="AU123" s="159" t="s">
        <v>78</v>
      </c>
      <c r="AY123" s="151" t="s">
        <v>111</v>
      </c>
      <c r="BK123" s="160">
        <f>SUM(BK124:BK150)</f>
        <v>0</v>
      </c>
    </row>
    <row r="124" spans="1:65" s="2" customFormat="1" ht="24.15" customHeight="1">
      <c r="A124" s="35"/>
      <c r="B124" s="163"/>
      <c r="C124" s="164" t="s">
        <v>78</v>
      </c>
      <c r="D124" s="164" t="s">
        <v>113</v>
      </c>
      <c r="E124" s="165" t="s">
        <v>114</v>
      </c>
      <c r="F124" s="166" t="s">
        <v>115</v>
      </c>
      <c r="G124" s="167" t="s">
        <v>116</v>
      </c>
      <c r="H124" s="168">
        <v>150</v>
      </c>
      <c r="I124" s="169"/>
      <c r="J124" s="170">
        <f>ROUND(I124*H124,2)</f>
        <v>0</v>
      </c>
      <c r="K124" s="171"/>
      <c r="L124" s="36"/>
      <c r="M124" s="172" t="s">
        <v>1</v>
      </c>
      <c r="N124" s="173" t="s">
        <v>38</v>
      </c>
      <c r="O124" s="74"/>
      <c r="P124" s="174">
        <f>O124*H124</f>
        <v>0</v>
      </c>
      <c r="Q124" s="174">
        <v>0</v>
      </c>
      <c r="R124" s="174">
        <f>Q124*H124</f>
        <v>0</v>
      </c>
      <c r="S124" s="174">
        <v>0.29</v>
      </c>
      <c r="T124" s="175">
        <f>S124*H124</f>
        <v>43.5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76" t="s">
        <v>117</v>
      </c>
      <c r="AT124" s="176" t="s">
        <v>113</v>
      </c>
      <c r="AU124" s="176" t="s">
        <v>80</v>
      </c>
      <c r="AY124" s="16" t="s">
        <v>111</v>
      </c>
      <c r="BE124" s="177">
        <f>IF(N124="základní",J124,0)</f>
        <v>0</v>
      </c>
      <c r="BF124" s="177">
        <f>IF(N124="snížená",J124,0)</f>
        <v>0</v>
      </c>
      <c r="BG124" s="177">
        <f>IF(N124="zákl. přenesená",J124,0)</f>
        <v>0</v>
      </c>
      <c r="BH124" s="177">
        <f>IF(N124="sníž. přenesená",J124,0)</f>
        <v>0</v>
      </c>
      <c r="BI124" s="177">
        <f>IF(N124="nulová",J124,0)</f>
        <v>0</v>
      </c>
      <c r="BJ124" s="16" t="s">
        <v>78</v>
      </c>
      <c r="BK124" s="177">
        <f>ROUND(I124*H124,2)</f>
        <v>0</v>
      </c>
      <c r="BL124" s="16" t="s">
        <v>117</v>
      </c>
      <c r="BM124" s="176" t="s">
        <v>118</v>
      </c>
    </row>
    <row r="125" spans="1:47" s="2" customFormat="1" ht="12">
      <c r="A125" s="35"/>
      <c r="B125" s="36"/>
      <c r="C125" s="35"/>
      <c r="D125" s="178" t="s">
        <v>119</v>
      </c>
      <c r="E125" s="35"/>
      <c r="F125" s="179" t="s">
        <v>120</v>
      </c>
      <c r="G125" s="35"/>
      <c r="H125" s="35"/>
      <c r="I125" s="180"/>
      <c r="J125" s="35"/>
      <c r="K125" s="35"/>
      <c r="L125" s="36"/>
      <c r="M125" s="181"/>
      <c r="N125" s="182"/>
      <c r="O125" s="74"/>
      <c r="P125" s="74"/>
      <c r="Q125" s="74"/>
      <c r="R125" s="74"/>
      <c r="S125" s="74"/>
      <c r="T125" s="7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6" t="s">
        <v>119</v>
      </c>
      <c r="AU125" s="16" t="s">
        <v>80</v>
      </c>
    </row>
    <row r="126" spans="1:47" s="2" customFormat="1" ht="12">
      <c r="A126" s="35"/>
      <c r="B126" s="36"/>
      <c r="C126" s="35"/>
      <c r="D126" s="183" t="s">
        <v>121</v>
      </c>
      <c r="E126" s="35"/>
      <c r="F126" s="184" t="s">
        <v>122</v>
      </c>
      <c r="G126" s="35"/>
      <c r="H126" s="35"/>
      <c r="I126" s="180"/>
      <c r="J126" s="35"/>
      <c r="K126" s="35"/>
      <c r="L126" s="36"/>
      <c r="M126" s="181"/>
      <c r="N126" s="182"/>
      <c r="O126" s="74"/>
      <c r="P126" s="74"/>
      <c r="Q126" s="74"/>
      <c r="R126" s="74"/>
      <c r="S126" s="74"/>
      <c r="T126" s="7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6" t="s">
        <v>121</v>
      </c>
      <c r="AU126" s="16" t="s">
        <v>80</v>
      </c>
    </row>
    <row r="127" spans="1:51" s="13" customFormat="1" ht="12">
      <c r="A127" s="13"/>
      <c r="B127" s="185"/>
      <c r="C127" s="13"/>
      <c r="D127" s="178" t="s">
        <v>123</v>
      </c>
      <c r="E127" s="186" t="s">
        <v>1</v>
      </c>
      <c r="F127" s="187" t="s">
        <v>124</v>
      </c>
      <c r="G127" s="13"/>
      <c r="H127" s="188">
        <v>150</v>
      </c>
      <c r="I127" s="189"/>
      <c r="J127" s="13"/>
      <c r="K127" s="13"/>
      <c r="L127" s="185"/>
      <c r="M127" s="190"/>
      <c r="N127" s="191"/>
      <c r="O127" s="191"/>
      <c r="P127" s="191"/>
      <c r="Q127" s="191"/>
      <c r="R127" s="191"/>
      <c r="S127" s="191"/>
      <c r="T127" s="19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6" t="s">
        <v>123</v>
      </c>
      <c r="AU127" s="186" t="s">
        <v>80</v>
      </c>
      <c r="AV127" s="13" t="s">
        <v>80</v>
      </c>
      <c r="AW127" s="13" t="s">
        <v>30</v>
      </c>
      <c r="AX127" s="13" t="s">
        <v>78</v>
      </c>
      <c r="AY127" s="186" t="s">
        <v>111</v>
      </c>
    </row>
    <row r="128" spans="1:65" s="2" customFormat="1" ht="33" customHeight="1">
      <c r="A128" s="35"/>
      <c r="B128" s="163"/>
      <c r="C128" s="164" t="s">
        <v>80</v>
      </c>
      <c r="D128" s="164" t="s">
        <v>113</v>
      </c>
      <c r="E128" s="165" t="s">
        <v>125</v>
      </c>
      <c r="F128" s="166" t="s">
        <v>126</v>
      </c>
      <c r="G128" s="167" t="s">
        <v>116</v>
      </c>
      <c r="H128" s="168">
        <v>12.5</v>
      </c>
      <c r="I128" s="169"/>
      <c r="J128" s="170">
        <f>ROUND(I128*H128,2)</f>
        <v>0</v>
      </c>
      <c r="K128" s="171"/>
      <c r="L128" s="36"/>
      <c r="M128" s="172" t="s">
        <v>1</v>
      </c>
      <c r="N128" s="173" t="s">
        <v>38</v>
      </c>
      <c r="O128" s="74"/>
      <c r="P128" s="174">
        <f>O128*H128</f>
        <v>0</v>
      </c>
      <c r="Q128" s="174">
        <v>9E-05</v>
      </c>
      <c r="R128" s="174">
        <f>Q128*H128</f>
        <v>0.0011250000000000001</v>
      </c>
      <c r="S128" s="174">
        <v>0.23</v>
      </c>
      <c r="T128" s="175">
        <f>S128*H128</f>
        <v>2.875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76" t="s">
        <v>117</v>
      </c>
      <c r="AT128" s="176" t="s">
        <v>113</v>
      </c>
      <c r="AU128" s="176" t="s">
        <v>80</v>
      </c>
      <c r="AY128" s="16" t="s">
        <v>111</v>
      </c>
      <c r="BE128" s="177">
        <f>IF(N128="základní",J128,0)</f>
        <v>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6" t="s">
        <v>78</v>
      </c>
      <c r="BK128" s="177">
        <f>ROUND(I128*H128,2)</f>
        <v>0</v>
      </c>
      <c r="BL128" s="16" t="s">
        <v>117</v>
      </c>
      <c r="BM128" s="176" t="s">
        <v>127</v>
      </c>
    </row>
    <row r="129" spans="1:47" s="2" customFormat="1" ht="12">
      <c r="A129" s="35"/>
      <c r="B129" s="36"/>
      <c r="C129" s="35"/>
      <c r="D129" s="178" t="s">
        <v>119</v>
      </c>
      <c r="E129" s="35"/>
      <c r="F129" s="179" t="s">
        <v>128</v>
      </c>
      <c r="G129" s="35"/>
      <c r="H129" s="35"/>
      <c r="I129" s="180"/>
      <c r="J129" s="35"/>
      <c r="K129" s="35"/>
      <c r="L129" s="36"/>
      <c r="M129" s="181"/>
      <c r="N129" s="182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119</v>
      </c>
      <c r="AU129" s="16" t="s">
        <v>80</v>
      </c>
    </row>
    <row r="130" spans="1:47" s="2" customFormat="1" ht="12">
      <c r="A130" s="35"/>
      <c r="B130" s="36"/>
      <c r="C130" s="35"/>
      <c r="D130" s="183" t="s">
        <v>121</v>
      </c>
      <c r="E130" s="35"/>
      <c r="F130" s="184" t="s">
        <v>129</v>
      </c>
      <c r="G130" s="35"/>
      <c r="H130" s="35"/>
      <c r="I130" s="180"/>
      <c r="J130" s="35"/>
      <c r="K130" s="35"/>
      <c r="L130" s="36"/>
      <c r="M130" s="181"/>
      <c r="N130" s="182"/>
      <c r="O130" s="74"/>
      <c r="P130" s="74"/>
      <c r="Q130" s="74"/>
      <c r="R130" s="74"/>
      <c r="S130" s="74"/>
      <c r="T130" s="7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6" t="s">
        <v>121</v>
      </c>
      <c r="AU130" s="16" t="s">
        <v>80</v>
      </c>
    </row>
    <row r="131" spans="1:51" s="13" customFormat="1" ht="12">
      <c r="A131" s="13"/>
      <c r="B131" s="185"/>
      <c r="C131" s="13"/>
      <c r="D131" s="178" t="s">
        <v>123</v>
      </c>
      <c r="E131" s="186" t="s">
        <v>1</v>
      </c>
      <c r="F131" s="187" t="s">
        <v>130</v>
      </c>
      <c r="G131" s="13"/>
      <c r="H131" s="188">
        <v>12.5</v>
      </c>
      <c r="I131" s="189"/>
      <c r="J131" s="13"/>
      <c r="K131" s="13"/>
      <c r="L131" s="185"/>
      <c r="M131" s="190"/>
      <c r="N131" s="191"/>
      <c r="O131" s="191"/>
      <c r="P131" s="191"/>
      <c r="Q131" s="191"/>
      <c r="R131" s="191"/>
      <c r="S131" s="191"/>
      <c r="T131" s="19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6" t="s">
        <v>123</v>
      </c>
      <c r="AU131" s="186" t="s">
        <v>80</v>
      </c>
      <c r="AV131" s="13" t="s">
        <v>80</v>
      </c>
      <c r="AW131" s="13" t="s">
        <v>30</v>
      </c>
      <c r="AX131" s="13" t="s">
        <v>78</v>
      </c>
      <c r="AY131" s="186" t="s">
        <v>111</v>
      </c>
    </row>
    <row r="132" spans="1:65" s="2" customFormat="1" ht="16.5" customHeight="1">
      <c r="A132" s="35"/>
      <c r="B132" s="163"/>
      <c r="C132" s="164" t="s">
        <v>131</v>
      </c>
      <c r="D132" s="164" t="s">
        <v>113</v>
      </c>
      <c r="E132" s="165" t="s">
        <v>132</v>
      </c>
      <c r="F132" s="166" t="s">
        <v>133</v>
      </c>
      <c r="G132" s="167" t="s">
        <v>134</v>
      </c>
      <c r="H132" s="168">
        <v>150</v>
      </c>
      <c r="I132" s="169"/>
      <c r="J132" s="170">
        <f>ROUND(I132*H132,2)</f>
        <v>0</v>
      </c>
      <c r="K132" s="171"/>
      <c r="L132" s="36"/>
      <c r="M132" s="172" t="s">
        <v>1</v>
      </c>
      <c r="N132" s="173" t="s">
        <v>38</v>
      </c>
      <c r="O132" s="74"/>
      <c r="P132" s="174">
        <f>O132*H132</f>
        <v>0</v>
      </c>
      <c r="Q132" s="174">
        <v>0</v>
      </c>
      <c r="R132" s="174">
        <f>Q132*H132</f>
        <v>0</v>
      </c>
      <c r="S132" s="174">
        <v>0.29</v>
      </c>
      <c r="T132" s="175">
        <f>S132*H132</f>
        <v>43.5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76" t="s">
        <v>117</v>
      </c>
      <c r="AT132" s="176" t="s">
        <v>113</v>
      </c>
      <c r="AU132" s="176" t="s">
        <v>80</v>
      </c>
      <c r="AY132" s="16" t="s">
        <v>111</v>
      </c>
      <c r="BE132" s="177">
        <f>IF(N132="základní",J132,0)</f>
        <v>0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6" t="s">
        <v>78</v>
      </c>
      <c r="BK132" s="177">
        <f>ROUND(I132*H132,2)</f>
        <v>0</v>
      </c>
      <c r="BL132" s="16" t="s">
        <v>117</v>
      </c>
      <c r="BM132" s="176" t="s">
        <v>135</v>
      </c>
    </row>
    <row r="133" spans="1:47" s="2" customFormat="1" ht="12">
      <c r="A133" s="35"/>
      <c r="B133" s="36"/>
      <c r="C133" s="35"/>
      <c r="D133" s="178" t="s">
        <v>119</v>
      </c>
      <c r="E133" s="35"/>
      <c r="F133" s="179" t="s">
        <v>136</v>
      </c>
      <c r="G133" s="35"/>
      <c r="H133" s="35"/>
      <c r="I133" s="180"/>
      <c r="J133" s="35"/>
      <c r="K133" s="35"/>
      <c r="L133" s="36"/>
      <c r="M133" s="181"/>
      <c r="N133" s="182"/>
      <c r="O133" s="74"/>
      <c r="P133" s="74"/>
      <c r="Q133" s="74"/>
      <c r="R133" s="74"/>
      <c r="S133" s="74"/>
      <c r="T133" s="7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6" t="s">
        <v>119</v>
      </c>
      <c r="AU133" s="16" t="s">
        <v>80</v>
      </c>
    </row>
    <row r="134" spans="1:47" s="2" customFormat="1" ht="12">
      <c r="A134" s="35"/>
      <c r="B134" s="36"/>
      <c r="C134" s="35"/>
      <c r="D134" s="183" t="s">
        <v>121</v>
      </c>
      <c r="E134" s="35"/>
      <c r="F134" s="184" t="s">
        <v>137</v>
      </c>
      <c r="G134" s="35"/>
      <c r="H134" s="35"/>
      <c r="I134" s="180"/>
      <c r="J134" s="35"/>
      <c r="K134" s="35"/>
      <c r="L134" s="36"/>
      <c r="M134" s="181"/>
      <c r="N134" s="182"/>
      <c r="O134" s="74"/>
      <c r="P134" s="74"/>
      <c r="Q134" s="74"/>
      <c r="R134" s="74"/>
      <c r="S134" s="74"/>
      <c r="T134" s="7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6" t="s">
        <v>121</v>
      </c>
      <c r="AU134" s="16" t="s">
        <v>80</v>
      </c>
    </row>
    <row r="135" spans="1:51" s="13" customFormat="1" ht="12">
      <c r="A135" s="13"/>
      <c r="B135" s="185"/>
      <c r="C135" s="13"/>
      <c r="D135" s="178" t="s">
        <v>123</v>
      </c>
      <c r="E135" s="186" t="s">
        <v>1</v>
      </c>
      <c r="F135" s="187" t="s">
        <v>124</v>
      </c>
      <c r="G135" s="13"/>
      <c r="H135" s="188">
        <v>150</v>
      </c>
      <c r="I135" s="189"/>
      <c r="J135" s="13"/>
      <c r="K135" s="13"/>
      <c r="L135" s="185"/>
      <c r="M135" s="190"/>
      <c r="N135" s="191"/>
      <c r="O135" s="191"/>
      <c r="P135" s="191"/>
      <c r="Q135" s="191"/>
      <c r="R135" s="191"/>
      <c r="S135" s="191"/>
      <c r="T135" s="19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6" t="s">
        <v>123</v>
      </c>
      <c r="AU135" s="186" t="s">
        <v>80</v>
      </c>
      <c r="AV135" s="13" t="s">
        <v>80</v>
      </c>
      <c r="AW135" s="13" t="s">
        <v>30</v>
      </c>
      <c r="AX135" s="13" t="s">
        <v>78</v>
      </c>
      <c r="AY135" s="186" t="s">
        <v>111</v>
      </c>
    </row>
    <row r="136" spans="1:65" s="2" customFormat="1" ht="24.15" customHeight="1">
      <c r="A136" s="35"/>
      <c r="B136" s="163"/>
      <c r="C136" s="164" t="s">
        <v>117</v>
      </c>
      <c r="D136" s="164" t="s">
        <v>113</v>
      </c>
      <c r="E136" s="165" t="s">
        <v>138</v>
      </c>
      <c r="F136" s="166" t="s">
        <v>139</v>
      </c>
      <c r="G136" s="167" t="s">
        <v>116</v>
      </c>
      <c r="H136" s="168">
        <v>70</v>
      </c>
      <c r="I136" s="169"/>
      <c r="J136" s="170">
        <f>ROUND(I136*H136,2)</f>
        <v>0</v>
      </c>
      <c r="K136" s="171"/>
      <c r="L136" s="36"/>
      <c r="M136" s="172" t="s">
        <v>1</v>
      </c>
      <c r="N136" s="173" t="s">
        <v>38</v>
      </c>
      <c r="O136" s="74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76" t="s">
        <v>117</v>
      </c>
      <c r="AT136" s="176" t="s">
        <v>113</v>
      </c>
      <c r="AU136" s="176" t="s">
        <v>80</v>
      </c>
      <c r="AY136" s="16" t="s">
        <v>111</v>
      </c>
      <c r="BE136" s="177">
        <f>IF(N136="základní",J136,0)</f>
        <v>0</v>
      </c>
      <c r="BF136" s="177">
        <f>IF(N136="snížená",J136,0)</f>
        <v>0</v>
      </c>
      <c r="BG136" s="177">
        <f>IF(N136="zákl. přenesená",J136,0)</f>
        <v>0</v>
      </c>
      <c r="BH136" s="177">
        <f>IF(N136="sníž. přenesená",J136,0)</f>
        <v>0</v>
      </c>
      <c r="BI136" s="177">
        <f>IF(N136="nulová",J136,0)</f>
        <v>0</v>
      </c>
      <c r="BJ136" s="16" t="s">
        <v>78</v>
      </c>
      <c r="BK136" s="177">
        <f>ROUND(I136*H136,2)</f>
        <v>0</v>
      </c>
      <c r="BL136" s="16" t="s">
        <v>117</v>
      </c>
      <c r="BM136" s="176" t="s">
        <v>140</v>
      </c>
    </row>
    <row r="137" spans="1:47" s="2" customFormat="1" ht="12">
      <c r="A137" s="35"/>
      <c r="B137" s="36"/>
      <c r="C137" s="35"/>
      <c r="D137" s="178" t="s">
        <v>119</v>
      </c>
      <c r="E137" s="35"/>
      <c r="F137" s="179" t="s">
        <v>141</v>
      </c>
      <c r="G137" s="35"/>
      <c r="H137" s="35"/>
      <c r="I137" s="180"/>
      <c r="J137" s="35"/>
      <c r="K137" s="35"/>
      <c r="L137" s="36"/>
      <c r="M137" s="181"/>
      <c r="N137" s="182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119</v>
      </c>
      <c r="AU137" s="16" t="s">
        <v>80</v>
      </c>
    </row>
    <row r="138" spans="1:47" s="2" customFormat="1" ht="12">
      <c r="A138" s="35"/>
      <c r="B138" s="36"/>
      <c r="C138" s="35"/>
      <c r="D138" s="183" t="s">
        <v>121</v>
      </c>
      <c r="E138" s="35"/>
      <c r="F138" s="184" t="s">
        <v>142</v>
      </c>
      <c r="G138" s="35"/>
      <c r="H138" s="35"/>
      <c r="I138" s="180"/>
      <c r="J138" s="35"/>
      <c r="K138" s="35"/>
      <c r="L138" s="36"/>
      <c r="M138" s="181"/>
      <c r="N138" s="182"/>
      <c r="O138" s="74"/>
      <c r="P138" s="74"/>
      <c r="Q138" s="74"/>
      <c r="R138" s="74"/>
      <c r="S138" s="74"/>
      <c r="T138" s="7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6" t="s">
        <v>121</v>
      </c>
      <c r="AU138" s="16" t="s">
        <v>80</v>
      </c>
    </row>
    <row r="139" spans="1:51" s="13" customFormat="1" ht="12">
      <c r="A139" s="13"/>
      <c r="B139" s="185"/>
      <c r="C139" s="13"/>
      <c r="D139" s="178" t="s">
        <v>123</v>
      </c>
      <c r="E139" s="186" t="s">
        <v>1</v>
      </c>
      <c r="F139" s="187" t="s">
        <v>143</v>
      </c>
      <c r="G139" s="13"/>
      <c r="H139" s="188">
        <v>70</v>
      </c>
      <c r="I139" s="189"/>
      <c r="J139" s="13"/>
      <c r="K139" s="13"/>
      <c r="L139" s="185"/>
      <c r="M139" s="190"/>
      <c r="N139" s="191"/>
      <c r="O139" s="191"/>
      <c r="P139" s="191"/>
      <c r="Q139" s="191"/>
      <c r="R139" s="191"/>
      <c r="S139" s="191"/>
      <c r="T139" s="19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6" t="s">
        <v>123</v>
      </c>
      <c r="AU139" s="186" t="s">
        <v>80</v>
      </c>
      <c r="AV139" s="13" t="s">
        <v>80</v>
      </c>
      <c r="AW139" s="13" t="s">
        <v>30</v>
      </c>
      <c r="AX139" s="13" t="s">
        <v>78</v>
      </c>
      <c r="AY139" s="186" t="s">
        <v>111</v>
      </c>
    </row>
    <row r="140" spans="1:65" s="2" customFormat="1" ht="33" customHeight="1">
      <c r="A140" s="35"/>
      <c r="B140" s="163"/>
      <c r="C140" s="164" t="s">
        <v>144</v>
      </c>
      <c r="D140" s="164" t="s">
        <v>113</v>
      </c>
      <c r="E140" s="165" t="s">
        <v>145</v>
      </c>
      <c r="F140" s="166" t="s">
        <v>146</v>
      </c>
      <c r="G140" s="167" t="s">
        <v>147</v>
      </c>
      <c r="H140" s="168">
        <v>45</v>
      </c>
      <c r="I140" s="169"/>
      <c r="J140" s="170">
        <f>ROUND(I140*H140,2)</f>
        <v>0</v>
      </c>
      <c r="K140" s="171"/>
      <c r="L140" s="36"/>
      <c r="M140" s="172" t="s">
        <v>1</v>
      </c>
      <c r="N140" s="173" t="s">
        <v>38</v>
      </c>
      <c r="O140" s="74"/>
      <c r="P140" s="174">
        <f>O140*H140</f>
        <v>0</v>
      </c>
      <c r="Q140" s="174">
        <v>0</v>
      </c>
      <c r="R140" s="174">
        <f>Q140*H140</f>
        <v>0</v>
      </c>
      <c r="S140" s="174">
        <v>0</v>
      </c>
      <c r="T140" s="17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76" t="s">
        <v>117</v>
      </c>
      <c r="AT140" s="176" t="s">
        <v>113</v>
      </c>
      <c r="AU140" s="176" t="s">
        <v>80</v>
      </c>
      <c r="AY140" s="16" t="s">
        <v>111</v>
      </c>
      <c r="BE140" s="177">
        <f>IF(N140="základní",J140,0)</f>
        <v>0</v>
      </c>
      <c r="BF140" s="177">
        <f>IF(N140="snížená",J140,0)</f>
        <v>0</v>
      </c>
      <c r="BG140" s="177">
        <f>IF(N140="zákl. přenesená",J140,0)</f>
        <v>0</v>
      </c>
      <c r="BH140" s="177">
        <f>IF(N140="sníž. přenesená",J140,0)</f>
        <v>0</v>
      </c>
      <c r="BI140" s="177">
        <f>IF(N140="nulová",J140,0)</f>
        <v>0</v>
      </c>
      <c r="BJ140" s="16" t="s">
        <v>78</v>
      </c>
      <c r="BK140" s="177">
        <f>ROUND(I140*H140,2)</f>
        <v>0</v>
      </c>
      <c r="BL140" s="16" t="s">
        <v>117</v>
      </c>
      <c r="BM140" s="176" t="s">
        <v>148</v>
      </c>
    </row>
    <row r="141" spans="1:47" s="2" customFormat="1" ht="12">
      <c r="A141" s="35"/>
      <c r="B141" s="36"/>
      <c r="C141" s="35"/>
      <c r="D141" s="178" t="s">
        <v>119</v>
      </c>
      <c r="E141" s="35"/>
      <c r="F141" s="179" t="s">
        <v>149</v>
      </c>
      <c r="G141" s="35"/>
      <c r="H141" s="35"/>
      <c r="I141" s="180"/>
      <c r="J141" s="35"/>
      <c r="K141" s="35"/>
      <c r="L141" s="36"/>
      <c r="M141" s="181"/>
      <c r="N141" s="182"/>
      <c r="O141" s="74"/>
      <c r="P141" s="74"/>
      <c r="Q141" s="74"/>
      <c r="R141" s="74"/>
      <c r="S141" s="74"/>
      <c r="T141" s="7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6" t="s">
        <v>119</v>
      </c>
      <c r="AU141" s="16" t="s">
        <v>80</v>
      </c>
    </row>
    <row r="142" spans="1:47" s="2" customFormat="1" ht="12">
      <c r="A142" s="35"/>
      <c r="B142" s="36"/>
      <c r="C142" s="35"/>
      <c r="D142" s="183" t="s">
        <v>121</v>
      </c>
      <c r="E142" s="35"/>
      <c r="F142" s="184" t="s">
        <v>150</v>
      </c>
      <c r="G142" s="35"/>
      <c r="H142" s="35"/>
      <c r="I142" s="180"/>
      <c r="J142" s="35"/>
      <c r="K142" s="35"/>
      <c r="L142" s="36"/>
      <c r="M142" s="181"/>
      <c r="N142" s="182"/>
      <c r="O142" s="74"/>
      <c r="P142" s="74"/>
      <c r="Q142" s="74"/>
      <c r="R142" s="74"/>
      <c r="S142" s="74"/>
      <c r="T142" s="7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6" t="s">
        <v>121</v>
      </c>
      <c r="AU142" s="16" t="s">
        <v>80</v>
      </c>
    </row>
    <row r="143" spans="1:51" s="13" customFormat="1" ht="12">
      <c r="A143" s="13"/>
      <c r="B143" s="185"/>
      <c r="C143" s="13"/>
      <c r="D143" s="178" t="s">
        <v>123</v>
      </c>
      <c r="E143" s="186" t="s">
        <v>1</v>
      </c>
      <c r="F143" s="187" t="s">
        <v>151</v>
      </c>
      <c r="G143" s="13"/>
      <c r="H143" s="188">
        <v>45</v>
      </c>
      <c r="I143" s="189"/>
      <c r="J143" s="13"/>
      <c r="K143" s="13"/>
      <c r="L143" s="185"/>
      <c r="M143" s="190"/>
      <c r="N143" s="191"/>
      <c r="O143" s="191"/>
      <c r="P143" s="191"/>
      <c r="Q143" s="191"/>
      <c r="R143" s="191"/>
      <c r="S143" s="191"/>
      <c r="T143" s="19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6" t="s">
        <v>123</v>
      </c>
      <c r="AU143" s="186" t="s">
        <v>80</v>
      </c>
      <c r="AV143" s="13" t="s">
        <v>80</v>
      </c>
      <c r="AW143" s="13" t="s">
        <v>30</v>
      </c>
      <c r="AX143" s="13" t="s">
        <v>78</v>
      </c>
      <c r="AY143" s="186" t="s">
        <v>111</v>
      </c>
    </row>
    <row r="144" spans="1:65" s="2" customFormat="1" ht="24.15" customHeight="1">
      <c r="A144" s="35"/>
      <c r="B144" s="163"/>
      <c r="C144" s="164" t="s">
        <v>152</v>
      </c>
      <c r="D144" s="164" t="s">
        <v>113</v>
      </c>
      <c r="E144" s="165" t="s">
        <v>153</v>
      </c>
      <c r="F144" s="166" t="s">
        <v>154</v>
      </c>
      <c r="G144" s="167" t="s">
        <v>116</v>
      </c>
      <c r="H144" s="168">
        <v>150</v>
      </c>
      <c r="I144" s="169"/>
      <c r="J144" s="170">
        <f>ROUND(I144*H144,2)</f>
        <v>0</v>
      </c>
      <c r="K144" s="171"/>
      <c r="L144" s="36"/>
      <c r="M144" s="172" t="s">
        <v>1</v>
      </c>
      <c r="N144" s="173" t="s">
        <v>38</v>
      </c>
      <c r="O144" s="74"/>
      <c r="P144" s="174">
        <f>O144*H144</f>
        <v>0</v>
      </c>
      <c r="Q144" s="174">
        <v>0</v>
      </c>
      <c r="R144" s="174">
        <f>Q144*H144</f>
        <v>0</v>
      </c>
      <c r="S144" s="174">
        <v>0</v>
      </c>
      <c r="T144" s="17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76" t="s">
        <v>117</v>
      </c>
      <c r="AT144" s="176" t="s">
        <v>113</v>
      </c>
      <c r="AU144" s="176" t="s">
        <v>80</v>
      </c>
      <c r="AY144" s="16" t="s">
        <v>111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16" t="s">
        <v>78</v>
      </c>
      <c r="BK144" s="177">
        <f>ROUND(I144*H144,2)</f>
        <v>0</v>
      </c>
      <c r="BL144" s="16" t="s">
        <v>117</v>
      </c>
      <c r="BM144" s="176" t="s">
        <v>155</v>
      </c>
    </row>
    <row r="145" spans="1:47" s="2" customFormat="1" ht="12">
      <c r="A145" s="35"/>
      <c r="B145" s="36"/>
      <c r="C145" s="35"/>
      <c r="D145" s="178" t="s">
        <v>119</v>
      </c>
      <c r="E145" s="35"/>
      <c r="F145" s="179" t="s">
        <v>156</v>
      </c>
      <c r="G145" s="35"/>
      <c r="H145" s="35"/>
      <c r="I145" s="180"/>
      <c r="J145" s="35"/>
      <c r="K145" s="35"/>
      <c r="L145" s="36"/>
      <c r="M145" s="181"/>
      <c r="N145" s="182"/>
      <c r="O145" s="74"/>
      <c r="P145" s="74"/>
      <c r="Q145" s="74"/>
      <c r="R145" s="74"/>
      <c r="S145" s="74"/>
      <c r="T145" s="7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6" t="s">
        <v>119</v>
      </c>
      <c r="AU145" s="16" t="s">
        <v>80</v>
      </c>
    </row>
    <row r="146" spans="1:47" s="2" customFormat="1" ht="12">
      <c r="A146" s="35"/>
      <c r="B146" s="36"/>
      <c r="C146" s="35"/>
      <c r="D146" s="183" t="s">
        <v>121</v>
      </c>
      <c r="E146" s="35"/>
      <c r="F146" s="184" t="s">
        <v>157</v>
      </c>
      <c r="G146" s="35"/>
      <c r="H146" s="35"/>
      <c r="I146" s="180"/>
      <c r="J146" s="35"/>
      <c r="K146" s="35"/>
      <c r="L146" s="36"/>
      <c r="M146" s="181"/>
      <c r="N146" s="182"/>
      <c r="O146" s="74"/>
      <c r="P146" s="74"/>
      <c r="Q146" s="74"/>
      <c r="R146" s="74"/>
      <c r="S146" s="74"/>
      <c r="T146" s="7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6" t="s">
        <v>121</v>
      </c>
      <c r="AU146" s="16" t="s">
        <v>80</v>
      </c>
    </row>
    <row r="147" spans="1:51" s="13" customFormat="1" ht="12">
      <c r="A147" s="13"/>
      <c r="B147" s="185"/>
      <c r="C147" s="13"/>
      <c r="D147" s="178" t="s">
        <v>123</v>
      </c>
      <c r="E147" s="186" t="s">
        <v>1</v>
      </c>
      <c r="F147" s="187" t="s">
        <v>124</v>
      </c>
      <c r="G147" s="13"/>
      <c r="H147" s="188">
        <v>150</v>
      </c>
      <c r="I147" s="189"/>
      <c r="J147" s="13"/>
      <c r="K147" s="13"/>
      <c r="L147" s="185"/>
      <c r="M147" s="190"/>
      <c r="N147" s="191"/>
      <c r="O147" s="191"/>
      <c r="P147" s="191"/>
      <c r="Q147" s="191"/>
      <c r="R147" s="191"/>
      <c r="S147" s="191"/>
      <c r="T147" s="19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6" t="s">
        <v>123</v>
      </c>
      <c r="AU147" s="186" t="s">
        <v>80</v>
      </c>
      <c r="AV147" s="13" t="s">
        <v>80</v>
      </c>
      <c r="AW147" s="13" t="s">
        <v>30</v>
      </c>
      <c r="AX147" s="13" t="s">
        <v>78</v>
      </c>
      <c r="AY147" s="186" t="s">
        <v>111</v>
      </c>
    </row>
    <row r="148" spans="1:65" s="2" customFormat="1" ht="24.15" customHeight="1">
      <c r="A148" s="35"/>
      <c r="B148" s="163"/>
      <c r="C148" s="164" t="s">
        <v>158</v>
      </c>
      <c r="D148" s="164" t="s">
        <v>113</v>
      </c>
      <c r="E148" s="165" t="s">
        <v>159</v>
      </c>
      <c r="F148" s="166" t="s">
        <v>160</v>
      </c>
      <c r="G148" s="167" t="s">
        <v>1</v>
      </c>
      <c r="H148" s="168">
        <v>30</v>
      </c>
      <c r="I148" s="169"/>
      <c r="J148" s="170">
        <f>ROUND(I148*H148,2)</f>
        <v>0</v>
      </c>
      <c r="K148" s="171"/>
      <c r="L148" s="36"/>
      <c r="M148" s="172" t="s">
        <v>1</v>
      </c>
      <c r="N148" s="173" t="s">
        <v>38</v>
      </c>
      <c r="O148" s="74"/>
      <c r="P148" s="174">
        <f>O148*H148</f>
        <v>0</v>
      </c>
      <c r="Q148" s="174">
        <v>0</v>
      </c>
      <c r="R148" s="174">
        <f>Q148*H148</f>
        <v>0</v>
      </c>
      <c r="S148" s="174">
        <v>0</v>
      </c>
      <c r="T148" s="17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76" t="s">
        <v>117</v>
      </c>
      <c r="AT148" s="176" t="s">
        <v>113</v>
      </c>
      <c r="AU148" s="176" t="s">
        <v>80</v>
      </c>
      <c r="AY148" s="16" t="s">
        <v>111</v>
      </c>
      <c r="BE148" s="177">
        <f>IF(N148="základní",J148,0)</f>
        <v>0</v>
      </c>
      <c r="BF148" s="177">
        <f>IF(N148="snížená",J148,0)</f>
        <v>0</v>
      </c>
      <c r="BG148" s="177">
        <f>IF(N148="zákl. přenesená",J148,0)</f>
        <v>0</v>
      </c>
      <c r="BH148" s="177">
        <f>IF(N148="sníž. přenesená",J148,0)</f>
        <v>0</v>
      </c>
      <c r="BI148" s="177">
        <f>IF(N148="nulová",J148,0)</f>
        <v>0</v>
      </c>
      <c r="BJ148" s="16" t="s">
        <v>78</v>
      </c>
      <c r="BK148" s="177">
        <f>ROUND(I148*H148,2)</f>
        <v>0</v>
      </c>
      <c r="BL148" s="16" t="s">
        <v>117</v>
      </c>
      <c r="BM148" s="176" t="s">
        <v>161</v>
      </c>
    </row>
    <row r="149" spans="1:47" s="2" customFormat="1" ht="12">
      <c r="A149" s="35"/>
      <c r="B149" s="36"/>
      <c r="C149" s="35"/>
      <c r="D149" s="178" t="s">
        <v>119</v>
      </c>
      <c r="E149" s="35"/>
      <c r="F149" s="179" t="s">
        <v>162</v>
      </c>
      <c r="G149" s="35"/>
      <c r="H149" s="35"/>
      <c r="I149" s="180"/>
      <c r="J149" s="35"/>
      <c r="K149" s="35"/>
      <c r="L149" s="36"/>
      <c r="M149" s="181"/>
      <c r="N149" s="182"/>
      <c r="O149" s="74"/>
      <c r="P149" s="74"/>
      <c r="Q149" s="74"/>
      <c r="R149" s="74"/>
      <c r="S149" s="74"/>
      <c r="T149" s="7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6" t="s">
        <v>119</v>
      </c>
      <c r="AU149" s="16" t="s">
        <v>80</v>
      </c>
    </row>
    <row r="150" spans="1:51" s="13" customFormat="1" ht="12">
      <c r="A150" s="13"/>
      <c r="B150" s="185"/>
      <c r="C150" s="13"/>
      <c r="D150" s="178" t="s">
        <v>123</v>
      </c>
      <c r="E150" s="186" t="s">
        <v>1</v>
      </c>
      <c r="F150" s="187" t="s">
        <v>163</v>
      </c>
      <c r="G150" s="13"/>
      <c r="H150" s="188">
        <v>30</v>
      </c>
      <c r="I150" s="189"/>
      <c r="J150" s="13"/>
      <c r="K150" s="13"/>
      <c r="L150" s="185"/>
      <c r="M150" s="190"/>
      <c r="N150" s="191"/>
      <c r="O150" s="191"/>
      <c r="P150" s="191"/>
      <c r="Q150" s="191"/>
      <c r="R150" s="191"/>
      <c r="S150" s="191"/>
      <c r="T150" s="19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6" t="s">
        <v>123</v>
      </c>
      <c r="AU150" s="186" t="s">
        <v>80</v>
      </c>
      <c r="AV150" s="13" t="s">
        <v>80</v>
      </c>
      <c r="AW150" s="13" t="s">
        <v>30</v>
      </c>
      <c r="AX150" s="13" t="s">
        <v>78</v>
      </c>
      <c r="AY150" s="186" t="s">
        <v>111</v>
      </c>
    </row>
    <row r="151" spans="1:63" s="12" customFormat="1" ht="22.8" customHeight="1">
      <c r="A151" s="12"/>
      <c r="B151" s="150"/>
      <c r="C151" s="12"/>
      <c r="D151" s="151" t="s">
        <v>72</v>
      </c>
      <c r="E151" s="161" t="s">
        <v>144</v>
      </c>
      <c r="F151" s="161" t="s">
        <v>164</v>
      </c>
      <c r="G151" s="12"/>
      <c r="H151" s="12"/>
      <c r="I151" s="153"/>
      <c r="J151" s="162">
        <f>BK151</f>
        <v>0</v>
      </c>
      <c r="K151" s="12"/>
      <c r="L151" s="150"/>
      <c r="M151" s="155"/>
      <c r="N151" s="156"/>
      <c r="O151" s="156"/>
      <c r="P151" s="157">
        <f>SUM(P152:P174)</f>
        <v>0</v>
      </c>
      <c r="Q151" s="156"/>
      <c r="R151" s="157">
        <f>SUM(R152:R174)</f>
        <v>0</v>
      </c>
      <c r="S151" s="156"/>
      <c r="T151" s="158">
        <f>SUM(T152:T174)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1" t="s">
        <v>78</v>
      </c>
      <c r="AT151" s="159" t="s">
        <v>72</v>
      </c>
      <c r="AU151" s="159" t="s">
        <v>78</v>
      </c>
      <c r="AY151" s="151" t="s">
        <v>111</v>
      </c>
      <c r="BK151" s="160">
        <f>SUM(BK152:BK174)</f>
        <v>0</v>
      </c>
    </row>
    <row r="152" spans="1:65" s="2" customFormat="1" ht="16.5" customHeight="1">
      <c r="A152" s="35"/>
      <c r="B152" s="163"/>
      <c r="C152" s="164" t="s">
        <v>165</v>
      </c>
      <c r="D152" s="164" t="s">
        <v>113</v>
      </c>
      <c r="E152" s="165" t="s">
        <v>166</v>
      </c>
      <c r="F152" s="166" t="s">
        <v>167</v>
      </c>
      <c r="G152" s="167" t="s">
        <v>116</v>
      </c>
      <c r="H152" s="168">
        <v>150</v>
      </c>
      <c r="I152" s="169"/>
      <c r="J152" s="170">
        <f>ROUND(I152*H152,2)</f>
        <v>0</v>
      </c>
      <c r="K152" s="171"/>
      <c r="L152" s="36"/>
      <c r="M152" s="172" t="s">
        <v>1</v>
      </c>
      <c r="N152" s="173" t="s">
        <v>38</v>
      </c>
      <c r="O152" s="74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76" t="s">
        <v>117</v>
      </c>
      <c r="AT152" s="176" t="s">
        <v>113</v>
      </c>
      <c r="AU152" s="176" t="s">
        <v>80</v>
      </c>
      <c r="AY152" s="16" t="s">
        <v>111</v>
      </c>
      <c r="BE152" s="177">
        <f>IF(N152="základní",J152,0)</f>
        <v>0</v>
      </c>
      <c r="BF152" s="177">
        <f>IF(N152="snížená",J152,0)</f>
        <v>0</v>
      </c>
      <c r="BG152" s="177">
        <f>IF(N152="zákl. přenesená",J152,0)</f>
        <v>0</v>
      </c>
      <c r="BH152" s="177">
        <f>IF(N152="sníž. přenesená",J152,0)</f>
        <v>0</v>
      </c>
      <c r="BI152" s="177">
        <f>IF(N152="nulová",J152,0)</f>
        <v>0</v>
      </c>
      <c r="BJ152" s="16" t="s">
        <v>78</v>
      </c>
      <c r="BK152" s="177">
        <f>ROUND(I152*H152,2)</f>
        <v>0</v>
      </c>
      <c r="BL152" s="16" t="s">
        <v>117</v>
      </c>
      <c r="BM152" s="176" t="s">
        <v>168</v>
      </c>
    </row>
    <row r="153" spans="1:47" s="2" customFormat="1" ht="12">
      <c r="A153" s="35"/>
      <c r="B153" s="36"/>
      <c r="C153" s="35"/>
      <c r="D153" s="178" t="s">
        <v>119</v>
      </c>
      <c r="E153" s="35"/>
      <c r="F153" s="179" t="s">
        <v>169</v>
      </c>
      <c r="G153" s="35"/>
      <c r="H153" s="35"/>
      <c r="I153" s="180"/>
      <c r="J153" s="35"/>
      <c r="K153" s="35"/>
      <c r="L153" s="36"/>
      <c r="M153" s="181"/>
      <c r="N153" s="182"/>
      <c r="O153" s="74"/>
      <c r="P153" s="74"/>
      <c r="Q153" s="74"/>
      <c r="R153" s="74"/>
      <c r="S153" s="74"/>
      <c r="T153" s="7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6" t="s">
        <v>119</v>
      </c>
      <c r="AU153" s="16" t="s">
        <v>80</v>
      </c>
    </row>
    <row r="154" spans="1:47" s="2" customFormat="1" ht="12">
      <c r="A154" s="35"/>
      <c r="B154" s="36"/>
      <c r="C154" s="35"/>
      <c r="D154" s="183" t="s">
        <v>121</v>
      </c>
      <c r="E154" s="35"/>
      <c r="F154" s="184" t="s">
        <v>170</v>
      </c>
      <c r="G154" s="35"/>
      <c r="H154" s="35"/>
      <c r="I154" s="180"/>
      <c r="J154" s="35"/>
      <c r="K154" s="35"/>
      <c r="L154" s="36"/>
      <c r="M154" s="181"/>
      <c r="N154" s="182"/>
      <c r="O154" s="74"/>
      <c r="P154" s="74"/>
      <c r="Q154" s="74"/>
      <c r="R154" s="74"/>
      <c r="S154" s="74"/>
      <c r="T154" s="7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121</v>
      </c>
      <c r="AU154" s="16" t="s">
        <v>80</v>
      </c>
    </row>
    <row r="155" spans="1:51" s="13" customFormat="1" ht="12">
      <c r="A155" s="13"/>
      <c r="B155" s="185"/>
      <c r="C155" s="13"/>
      <c r="D155" s="178" t="s">
        <v>123</v>
      </c>
      <c r="E155" s="186" t="s">
        <v>1</v>
      </c>
      <c r="F155" s="187" t="s">
        <v>124</v>
      </c>
      <c r="G155" s="13"/>
      <c r="H155" s="188">
        <v>150</v>
      </c>
      <c r="I155" s="189"/>
      <c r="J155" s="13"/>
      <c r="K155" s="13"/>
      <c r="L155" s="185"/>
      <c r="M155" s="190"/>
      <c r="N155" s="191"/>
      <c r="O155" s="191"/>
      <c r="P155" s="191"/>
      <c r="Q155" s="191"/>
      <c r="R155" s="191"/>
      <c r="S155" s="191"/>
      <c r="T155" s="19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6" t="s">
        <v>123</v>
      </c>
      <c r="AU155" s="186" t="s">
        <v>80</v>
      </c>
      <c r="AV155" s="13" t="s">
        <v>80</v>
      </c>
      <c r="AW155" s="13" t="s">
        <v>30</v>
      </c>
      <c r="AX155" s="13" t="s">
        <v>78</v>
      </c>
      <c r="AY155" s="186" t="s">
        <v>111</v>
      </c>
    </row>
    <row r="156" spans="1:65" s="2" customFormat="1" ht="16.5" customHeight="1">
      <c r="A156" s="35"/>
      <c r="B156" s="163"/>
      <c r="C156" s="164" t="s">
        <v>171</v>
      </c>
      <c r="D156" s="164" t="s">
        <v>113</v>
      </c>
      <c r="E156" s="165" t="s">
        <v>172</v>
      </c>
      <c r="F156" s="166" t="s">
        <v>173</v>
      </c>
      <c r="G156" s="167" t="s">
        <v>116</v>
      </c>
      <c r="H156" s="168">
        <v>150</v>
      </c>
      <c r="I156" s="169"/>
      <c r="J156" s="170">
        <f>ROUND(I156*H156,2)</f>
        <v>0</v>
      </c>
      <c r="K156" s="171"/>
      <c r="L156" s="36"/>
      <c r="M156" s="172" t="s">
        <v>1</v>
      </c>
      <c r="N156" s="173" t="s">
        <v>38</v>
      </c>
      <c r="O156" s="74"/>
      <c r="P156" s="174">
        <f>O156*H156</f>
        <v>0</v>
      </c>
      <c r="Q156" s="174">
        <v>0</v>
      </c>
      <c r="R156" s="174">
        <f>Q156*H156</f>
        <v>0</v>
      </c>
      <c r="S156" s="174">
        <v>0</v>
      </c>
      <c r="T156" s="17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76" t="s">
        <v>117</v>
      </c>
      <c r="AT156" s="176" t="s">
        <v>113</v>
      </c>
      <c r="AU156" s="176" t="s">
        <v>80</v>
      </c>
      <c r="AY156" s="16" t="s">
        <v>111</v>
      </c>
      <c r="BE156" s="177">
        <f>IF(N156="základní",J156,0)</f>
        <v>0</v>
      </c>
      <c r="BF156" s="177">
        <f>IF(N156="snížená",J156,0)</f>
        <v>0</v>
      </c>
      <c r="BG156" s="177">
        <f>IF(N156="zákl. přenesená",J156,0)</f>
        <v>0</v>
      </c>
      <c r="BH156" s="177">
        <f>IF(N156="sníž. přenesená",J156,0)</f>
        <v>0</v>
      </c>
      <c r="BI156" s="177">
        <f>IF(N156="nulová",J156,0)</f>
        <v>0</v>
      </c>
      <c r="BJ156" s="16" t="s">
        <v>78</v>
      </c>
      <c r="BK156" s="177">
        <f>ROUND(I156*H156,2)</f>
        <v>0</v>
      </c>
      <c r="BL156" s="16" t="s">
        <v>117</v>
      </c>
      <c r="BM156" s="176" t="s">
        <v>174</v>
      </c>
    </row>
    <row r="157" spans="1:47" s="2" customFormat="1" ht="12">
      <c r="A157" s="35"/>
      <c r="B157" s="36"/>
      <c r="C157" s="35"/>
      <c r="D157" s="178" t="s">
        <v>119</v>
      </c>
      <c r="E157" s="35"/>
      <c r="F157" s="179" t="s">
        <v>175</v>
      </c>
      <c r="G157" s="35"/>
      <c r="H157" s="35"/>
      <c r="I157" s="180"/>
      <c r="J157" s="35"/>
      <c r="K157" s="35"/>
      <c r="L157" s="36"/>
      <c r="M157" s="181"/>
      <c r="N157" s="182"/>
      <c r="O157" s="74"/>
      <c r="P157" s="74"/>
      <c r="Q157" s="74"/>
      <c r="R157" s="74"/>
      <c r="S157" s="74"/>
      <c r="T157" s="7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6" t="s">
        <v>119</v>
      </c>
      <c r="AU157" s="16" t="s">
        <v>80</v>
      </c>
    </row>
    <row r="158" spans="1:47" s="2" customFormat="1" ht="12">
      <c r="A158" s="35"/>
      <c r="B158" s="36"/>
      <c r="C158" s="35"/>
      <c r="D158" s="183" t="s">
        <v>121</v>
      </c>
      <c r="E158" s="35"/>
      <c r="F158" s="184" t="s">
        <v>176</v>
      </c>
      <c r="G158" s="35"/>
      <c r="H158" s="35"/>
      <c r="I158" s="180"/>
      <c r="J158" s="35"/>
      <c r="K158" s="35"/>
      <c r="L158" s="36"/>
      <c r="M158" s="181"/>
      <c r="N158" s="182"/>
      <c r="O158" s="74"/>
      <c r="P158" s="74"/>
      <c r="Q158" s="74"/>
      <c r="R158" s="74"/>
      <c r="S158" s="74"/>
      <c r="T158" s="7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6" t="s">
        <v>121</v>
      </c>
      <c r="AU158" s="16" t="s">
        <v>80</v>
      </c>
    </row>
    <row r="159" spans="1:51" s="13" customFormat="1" ht="12">
      <c r="A159" s="13"/>
      <c r="B159" s="185"/>
      <c r="C159" s="13"/>
      <c r="D159" s="178" t="s">
        <v>123</v>
      </c>
      <c r="E159" s="186" t="s">
        <v>1</v>
      </c>
      <c r="F159" s="187" t="s">
        <v>124</v>
      </c>
      <c r="G159" s="13"/>
      <c r="H159" s="188">
        <v>150</v>
      </c>
      <c r="I159" s="189"/>
      <c r="J159" s="13"/>
      <c r="K159" s="13"/>
      <c r="L159" s="185"/>
      <c r="M159" s="190"/>
      <c r="N159" s="191"/>
      <c r="O159" s="191"/>
      <c r="P159" s="191"/>
      <c r="Q159" s="191"/>
      <c r="R159" s="191"/>
      <c r="S159" s="191"/>
      <c r="T159" s="19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6" t="s">
        <v>123</v>
      </c>
      <c r="AU159" s="186" t="s">
        <v>80</v>
      </c>
      <c r="AV159" s="13" t="s">
        <v>80</v>
      </c>
      <c r="AW159" s="13" t="s">
        <v>30</v>
      </c>
      <c r="AX159" s="13" t="s">
        <v>78</v>
      </c>
      <c r="AY159" s="186" t="s">
        <v>111</v>
      </c>
    </row>
    <row r="160" spans="1:65" s="2" customFormat="1" ht="16.5" customHeight="1">
      <c r="A160" s="35"/>
      <c r="B160" s="163"/>
      <c r="C160" s="164" t="s">
        <v>177</v>
      </c>
      <c r="D160" s="164" t="s">
        <v>113</v>
      </c>
      <c r="E160" s="165" t="s">
        <v>178</v>
      </c>
      <c r="F160" s="166" t="s">
        <v>179</v>
      </c>
      <c r="G160" s="167" t="s">
        <v>116</v>
      </c>
      <c r="H160" s="168">
        <v>18</v>
      </c>
      <c r="I160" s="169"/>
      <c r="J160" s="170">
        <f>ROUND(I160*H160,2)</f>
        <v>0</v>
      </c>
      <c r="K160" s="171"/>
      <c r="L160" s="36"/>
      <c r="M160" s="172" t="s">
        <v>1</v>
      </c>
      <c r="N160" s="173" t="s">
        <v>38</v>
      </c>
      <c r="O160" s="74"/>
      <c r="P160" s="174">
        <f>O160*H160</f>
        <v>0</v>
      </c>
      <c r="Q160" s="174">
        <v>0</v>
      </c>
      <c r="R160" s="174">
        <f>Q160*H160</f>
        <v>0</v>
      </c>
      <c r="S160" s="174">
        <v>0</v>
      </c>
      <c r="T160" s="17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76" t="s">
        <v>117</v>
      </c>
      <c r="AT160" s="176" t="s">
        <v>113</v>
      </c>
      <c r="AU160" s="176" t="s">
        <v>80</v>
      </c>
      <c r="AY160" s="16" t="s">
        <v>111</v>
      </c>
      <c r="BE160" s="177">
        <f>IF(N160="základní",J160,0)</f>
        <v>0</v>
      </c>
      <c r="BF160" s="177">
        <f>IF(N160="snížená",J160,0)</f>
        <v>0</v>
      </c>
      <c r="BG160" s="177">
        <f>IF(N160="zákl. přenesená",J160,0)</f>
        <v>0</v>
      </c>
      <c r="BH160" s="177">
        <f>IF(N160="sníž. přenesená",J160,0)</f>
        <v>0</v>
      </c>
      <c r="BI160" s="177">
        <f>IF(N160="nulová",J160,0)</f>
        <v>0</v>
      </c>
      <c r="BJ160" s="16" t="s">
        <v>78</v>
      </c>
      <c r="BK160" s="177">
        <f>ROUND(I160*H160,2)</f>
        <v>0</v>
      </c>
      <c r="BL160" s="16" t="s">
        <v>117</v>
      </c>
      <c r="BM160" s="176" t="s">
        <v>180</v>
      </c>
    </row>
    <row r="161" spans="1:47" s="2" customFormat="1" ht="12">
      <c r="A161" s="35"/>
      <c r="B161" s="36"/>
      <c r="C161" s="35"/>
      <c r="D161" s="178" t="s">
        <v>119</v>
      </c>
      <c r="E161" s="35"/>
      <c r="F161" s="179" t="s">
        <v>179</v>
      </c>
      <c r="G161" s="35"/>
      <c r="H161" s="35"/>
      <c r="I161" s="180"/>
      <c r="J161" s="35"/>
      <c r="K161" s="35"/>
      <c r="L161" s="36"/>
      <c r="M161" s="181"/>
      <c r="N161" s="182"/>
      <c r="O161" s="74"/>
      <c r="P161" s="74"/>
      <c r="Q161" s="74"/>
      <c r="R161" s="74"/>
      <c r="S161" s="74"/>
      <c r="T161" s="7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6" t="s">
        <v>119</v>
      </c>
      <c r="AU161" s="16" t="s">
        <v>80</v>
      </c>
    </row>
    <row r="162" spans="1:51" s="13" customFormat="1" ht="12">
      <c r="A162" s="13"/>
      <c r="B162" s="185"/>
      <c r="C162" s="13"/>
      <c r="D162" s="178" t="s">
        <v>123</v>
      </c>
      <c r="E162" s="186" t="s">
        <v>1</v>
      </c>
      <c r="F162" s="187" t="s">
        <v>181</v>
      </c>
      <c r="G162" s="13"/>
      <c r="H162" s="188">
        <v>18</v>
      </c>
      <c r="I162" s="189"/>
      <c r="J162" s="13"/>
      <c r="K162" s="13"/>
      <c r="L162" s="185"/>
      <c r="M162" s="190"/>
      <c r="N162" s="191"/>
      <c r="O162" s="191"/>
      <c r="P162" s="191"/>
      <c r="Q162" s="191"/>
      <c r="R162" s="191"/>
      <c r="S162" s="191"/>
      <c r="T162" s="19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6" t="s">
        <v>123</v>
      </c>
      <c r="AU162" s="186" t="s">
        <v>80</v>
      </c>
      <c r="AV162" s="13" t="s">
        <v>80</v>
      </c>
      <c r="AW162" s="13" t="s">
        <v>30</v>
      </c>
      <c r="AX162" s="13" t="s">
        <v>78</v>
      </c>
      <c r="AY162" s="186" t="s">
        <v>111</v>
      </c>
    </row>
    <row r="163" spans="1:65" s="2" customFormat="1" ht="24.15" customHeight="1">
      <c r="A163" s="35"/>
      <c r="B163" s="163"/>
      <c r="C163" s="164" t="s">
        <v>182</v>
      </c>
      <c r="D163" s="164" t="s">
        <v>113</v>
      </c>
      <c r="E163" s="165" t="s">
        <v>183</v>
      </c>
      <c r="F163" s="166" t="s">
        <v>184</v>
      </c>
      <c r="G163" s="167" t="s">
        <v>116</v>
      </c>
      <c r="H163" s="168">
        <v>150</v>
      </c>
      <c r="I163" s="169"/>
      <c r="J163" s="170">
        <f>ROUND(I163*H163,2)</f>
        <v>0</v>
      </c>
      <c r="K163" s="171"/>
      <c r="L163" s="36"/>
      <c r="M163" s="172" t="s">
        <v>1</v>
      </c>
      <c r="N163" s="173" t="s">
        <v>38</v>
      </c>
      <c r="O163" s="74"/>
      <c r="P163" s="174">
        <f>O163*H163</f>
        <v>0</v>
      </c>
      <c r="Q163" s="174">
        <v>0</v>
      </c>
      <c r="R163" s="174">
        <f>Q163*H163</f>
        <v>0</v>
      </c>
      <c r="S163" s="174">
        <v>0</v>
      </c>
      <c r="T163" s="17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76" t="s">
        <v>117</v>
      </c>
      <c r="AT163" s="176" t="s">
        <v>113</v>
      </c>
      <c r="AU163" s="176" t="s">
        <v>80</v>
      </c>
      <c r="AY163" s="16" t="s">
        <v>111</v>
      </c>
      <c r="BE163" s="177">
        <f>IF(N163="základní",J163,0)</f>
        <v>0</v>
      </c>
      <c r="BF163" s="177">
        <f>IF(N163="snížená",J163,0)</f>
        <v>0</v>
      </c>
      <c r="BG163" s="177">
        <f>IF(N163="zákl. přenesená",J163,0)</f>
        <v>0</v>
      </c>
      <c r="BH163" s="177">
        <f>IF(N163="sníž. přenesená",J163,0)</f>
        <v>0</v>
      </c>
      <c r="BI163" s="177">
        <f>IF(N163="nulová",J163,0)</f>
        <v>0</v>
      </c>
      <c r="BJ163" s="16" t="s">
        <v>78</v>
      </c>
      <c r="BK163" s="177">
        <f>ROUND(I163*H163,2)</f>
        <v>0</v>
      </c>
      <c r="BL163" s="16" t="s">
        <v>117</v>
      </c>
      <c r="BM163" s="176" t="s">
        <v>185</v>
      </c>
    </row>
    <row r="164" spans="1:47" s="2" customFormat="1" ht="12">
      <c r="A164" s="35"/>
      <c r="B164" s="36"/>
      <c r="C164" s="35"/>
      <c r="D164" s="178" t="s">
        <v>119</v>
      </c>
      <c r="E164" s="35"/>
      <c r="F164" s="179" t="s">
        <v>186</v>
      </c>
      <c r="G164" s="35"/>
      <c r="H164" s="35"/>
      <c r="I164" s="180"/>
      <c r="J164" s="35"/>
      <c r="K164" s="35"/>
      <c r="L164" s="36"/>
      <c r="M164" s="181"/>
      <c r="N164" s="182"/>
      <c r="O164" s="74"/>
      <c r="P164" s="74"/>
      <c r="Q164" s="74"/>
      <c r="R164" s="74"/>
      <c r="S164" s="74"/>
      <c r="T164" s="7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6" t="s">
        <v>119</v>
      </c>
      <c r="AU164" s="16" t="s">
        <v>80</v>
      </c>
    </row>
    <row r="165" spans="1:47" s="2" customFormat="1" ht="12">
      <c r="A165" s="35"/>
      <c r="B165" s="36"/>
      <c r="C165" s="35"/>
      <c r="D165" s="183" t="s">
        <v>121</v>
      </c>
      <c r="E165" s="35"/>
      <c r="F165" s="184" t="s">
        <v>187</v>
      </c>
      <c r="G165" s="35"/>
      <c r="H165" s="35"/>
      <c r="I165" s="180"/>
      <c r="J165" s="35"/>
      <c r="K165" s="35"/>
      <c r="L165" s="36"/>
      <c r="M165" s="181"/>
      <c r="N165" s="182"/>
      <c r="O165" s="74"/>
      <c r="P165" s="74"/>
      <c r="Q165" s="74"/>
      <c r="R165" s="74"/>
      <c r="S165" s="74"/>
      <c r="T165" s="7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6" t="s">
        <v>121</v>
      </c>
      <c r="AU165" s="16" t="s">
        <v>80</v>
      </c>
    </row>
    <row r="166" spans="1:51" s="13" customFormat="1" ht="12">
      <c r="A166" s="13"/>
      <c r="B166" s="185"/>
      <c r="C166" s="13"/>
      <c r="D166" s="178" t="s">
        <v>123</v>
      </c>
      <c r="E166" s="186" t="s">
        <v>1</v>
      </c>
      <c r="F166" s="187" t="s">
        <v>124</v>
      </c>
      <c r="G166" s="13"/>
      <c r="H166" s="188">
        <v>150</v>
      </c>
      <c r="I166" s="189"/>
      <c r="J166" s="13"/>
      <c r="K166" s="13"/>
      <c r="L166" s="185"/>
      <c r="M166" s="190"/>
      <c r="N166" s="191"/>
      <c r="O166" s="191"/>
      <c r="P166" s="191"/>
      <c r="Q166" s="191"/>
      <c r="R166" s="191"/>
      <c r="S166" s="191"/>
      <c r="T166" s="19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6" t="s">
        <v>123</v>
      </c>
      <c r="AU166" s="186" t="s">
        <v>80</v>
      </c>
      <c r="AV166" s="13" t="s">
        <v>80</v>
      </c>
      <c r="AW166" s="13" t="s">
        <v>30</v>
      </c>
      <c r="AX166" s="13" t="s">
        <v>78</v>
      </c>
      <c r="AY166" s="186" t="s">
        <v>111</v>
      </c>
    </row>
    <row r="167" spans="1:65" s="2" customFormat="1" ht="33" customHeight="1">
      <c r="A167" s="35"/>
      <c r="B167" s="163"/>
      <c r="C167" s="164" t="s">
        <v>188</v>
      </c>
      <c r="D167" s="164" t="s">
        <v>113</v>
      </c>
      <c r="E167" s="165" t="s">
        <v>189</v>
      </c>
      <c r="F167" s="166" t="s">
        <v>190</v>
      </c>
      <c r="G167" s="167" t="s">
        <v>116</v>
      </c>
      <c r="H167" s="168">
        <v>150</v>
      </c>
      <c r="I167" s="169"/>
      <c r="J167" s="170">
        <f>ROUND(I167*H167,2)</f>
        <v>0</v>
      </c>
      <c r="K167" s="171"/>
      <c r="L167" s="36"/>
      <c r="M167" s="172" t="s">
        <v>1</v>
      </c>
      <c r="N167" s="173" t="s">
        <v>38</v>
      </c>
      <c r="O167" s="74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76" t="s">
        <v>117</v>
      </c>
      <c r="AT167" s="176" t="s">
        <v>113</v>
      </c>
      <c r="AU167" s="176" t="s">
        <v>80</v>
      </c>
      <c r="AY167" s="16" t="s">
        <v>111</v>
      </c>
      <c r="BE167" s="177">
        <f>IF(N167="základní",J167,0)</f>
        <v>0</v>
      </c>
      <c r="BF167" s="177">
        <f>IF(N167="snížená",J167,0)</f>
        <v>0</v>
      </c>
      <c r="BG167" s="177">
        <f>IF(N167="zákl. přenesená",J167,0)</f>
        <v>0</v>
      </c>
      <c r="BH167" s="177">
        <f>IF(N167="sníž. přenesená",J167,0)</f>
        <v>0</v>
      </c>
      <c r="BI167" s="177">
        <f>IF(N167="nulová",J167,0)</f>
        <v>0</v>
      </c>
      <c r="BJ167" s="16" t="s">
        <v>78</v>
      </c>
      <c r="BK167" s="177">
        <f>ROUND(I167*H167,2)</f>
        <v>0</v>
      </c>
      <c r="BL167" s="16" t="s">
        <v>117</v>
      </c>
      <c r="BM167" s="176" t="s">
        <v>191</v>
      </c>
    </row>
    <row r="168" spans="1:47" s="2" customFormat="1" ht="12">
      <c r="A168" s="35"/>
      <c r="B168" s="36"/>
      <c r="C168" s="35"/>
      <c r="D168" s="178" t="s">
        <v>119</v>
      </c>
      <c r="E168" s="35"/>
      <c r="F168" s="179" t="s">
        <v>192</v>
      </c>
      <c r="G168" s="35"/>
      <c r="H168" s="35"/>
      <c r="I168" s="180"/>
      <c r="J168" s="35"/>
      <c r="K168" s="35"/>
      <c r="L168" s="36"/>
      <c r="M168" s="181"/>
      <c r="N168" s="182"/>
      <c r="O168" s="74"/>
      <c r="P168" s="74"/>
      <c r="Q168" s="74"/>
      <c r="R168" s="74"/>
      <c r="S168" s="74"/>
      <c r="T168" s="7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6" t="s">
        <v>119</v>
      </c>
      <c r="AU168" s="16" t="s">
        <v>80</v>
      </c>
    </row>
    <row r="169" spans="1:47" s="2" customFormat="1" ht="12">
      <c r="A169" s="35"/>
      <c r="B169" s="36"/>
      <c r="C169" s="35"/>
      <c r="D169" s="183" t="s">
        <v>121</v>
      </c>
      <c r="E169" s="35"/>
      <c r="F169" s="184" t="s">
        <v>193</v>
      </c>
      <c r="G169" s="35"/>
      <c r="H169" s="35"/>
      <c r="I169" s="180"/>
      <c r="J169" s="35"/>
      <c r="K169" s="35"/>
      <c r="L169" s="36"/>
      <c r="M169" s="181"/>
      <c r="N169" s="182"/>
      <c r="O169" s="74"/>
      <c r="P169" s="74"/>
      <c r="Q169" s="74"/>
      <c r="R169" s="74"/>
      <c r="S169" s="74"/>
      <c r="T169" s="7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6" t="s">
        <v>121</v>
      </c>
      <c r="AU169" s="16" t="s">
        <v>80</v>
      </c>
    </row>
    <row r="170" spans="1:51" s="13" customFormat="1" ht="12">
      <c r="A170" s="13"/>
      <c r="B170" s="185"/>
      <c r="C170" s="13"/>
      <c r="D170" s="178" t="s">
        <v>123</v>
      </c>
      <c r="E170" s="186" t="s">
        <v>1</v>
      </c>
      <c r="F170" s="187" t="s">
        <v>124</v>
      </c>
      <c r="G170" s="13"/>
      <c r="H170" s="188">
        <v>150</v>
      </c>
      <c r="I170" s="189"/>
      <c r="J170" s="13"/>
      <c r="K170" s="13"/>
      <c r="L170" s="185"/>
      <c r="M170" s="190"/>
      <c r="N170" s="191"/>
      <c r="O170" s="191"/>
      <c r="P170" s="191"/>
      <c r="Q170" s="191"/>
      <c r="R170" s="191"/>
      <c r="S170" s="191"/>
      <c r="T170" s="19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6" t="s">
        <v>123</v>
      </c>
      <c r="AU170" s="186" t="s">
        <v>80</v>
      </c>
      <c r="AV170" s="13" t="s">
        <v>80</v>
      </c>
      <c r="AW170" s="13" t="s">
        <v>30</v>
      </c>
      <c r="AX170" s="13" t="s">
        <v>78</v>
      </c>
      <c r="AY170" s="186" t="s">
        <v>111</v>
      </c>
    </row>
    <row r="171" spans="1:65" s="2" customFormat="1" ht="24.15" customHeight="1">
      <c r="A171" s="35"/>
      <c r="B171" s="163"/>
      <c r="C171" s="164" t="s">
        <v>194</v>
      </c>
      <c r="D171" s="164" t="s">
        <v>113</v>
      </c>
      <c r="E171" s="165" t="s">
        <v>195</v>
      </c>
      <c r="F171" s="166" t="s">
        <v>196</v>
      </c>
      <c r="G171" s="167" t="s">
        <v>116</v>
      </c>
      <c r="H171" s="168">
        <v>150</v>
      </c>
      <c r="I171" s="169"/>
      <c r="J171" s="170">
        <f>ROUND(I171*H171,2)</f>
        <v>0</v>
      </c>
      <c r="K171" s="171"/>
      <c r="L171" s="36"/>
      <c r="M171" s="172" t="s">
        <v>1</v>
      </c>
      <c r="N171" s="173" t="s">
        <v>38</v>
      </c>
      <c r="O171" s="74"/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76" t="s">
        <v>117</v>
      </c>
      <c r="AT171" s="176" t="s">
        <v>113</v>
      </c>
      <c r="AU171" s="176" t="s">
        <v>80</v>
      </c>
      <c r="AY171" s="16" t="s">
        <v>111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6" t="s">
        <v>78</v>
      </c>
      <c r="BK171" s="177">
        <f>ROUND(I171*H171,2)</f>
        <v>0</v>
      </c>
      <c r="BL171" s="16" t="s">
        <v>117</v>
      </c>
      <c r="BM171" s="176" t="s">
        <v>197</v>
      </c>
    </row>
    <row r="172" spans="1:47" s="2" customFormat="1" ht="12">
      <c r="A172" s="35"/>
      <c r="B172" s="36"/>
      <c r="C172" s="35"/>
      <c r="D172" s="178" t="s">
        <v>119</v>
      </c>
      <c r="E172" s="35"/>
      <c r="F172" s="179" t="s">
        <v>198</v>
      </c>
      <c r="G172" s="35"/>
      <c r="H172" s="35"/>
      <c r="I172" s="180"/>
      <c r="J172" s="35"/>
      <c r="K172" s="35"/>
      <c r="L172" s="36"/>
      <c r="M172" s="181"/>
      <c r="N172" s="182"/>
      <c r="O172" s="74"/>
      <c r="P172" s="74"/>
      <c r="Q172" s="74"/>
      <c r="R172" s="74"/>
      <c r="S172" s="74"/>
      <c r="T172" s="7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6" t="s">
        <v>119</v>
      </c>
      <c r="AU172" s="16" t="s">
        <v>80</v>
      </c>
    </row>
    <row r="173" spans="1:47" s="2" customFormat="1" ht="12">
      <c r="A173" s="35"/>
      <c r="B173" s="36"/>
      <c r="C173" s="35"/>
      <c r="D173" s="183" t="s">
        <v>121</v>
      </c>
      <c r="E173" s="35"/>
      <c r="F173" s="184" t="s">
        <v>199</v>
      </c>
      <c r="G173" s="35"/>
      <c r="H173" s="35"/>
      <c r="I173" s="180"/>
      <c r="J173" s="35"/>
      <c r="K173" s="35"/>
      <c r="L173" s="36"/>
      <c r="M173" s="181"/>
      <c r="N173" s="182"/>
      <c r="O173" s="74"/>
      <c r="P173" s="74"/>
      <c r="Q173" s="74"/>
      <c r="R173" s="74"/>
      <c r="S173" s="74"/>
      <c r="T173" s="7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6" t="s">
        <v>121</v>
      </c>
      <c r="AU173" s="16" t="s">
        <v>80</v>
      </c>
    </row>
    <row r="174" spans="1:51" s="13" customFormat="1" ht="12">
      <c r="A174" s="13"/>
      <c r="B174" s="185"/>
      <c r="C174" s="13"/>
      <c r="D174" s="178" t="s">
        <v>123</v>
      </c>
      <c r="E174" s="186" t="s">
        <v>1</v>
      </c>
      <c r="F174" s="187" t="s">
        <v>124</v>
      </c>
      <c r="G174" s="13"/>
      <c r="H174" s="188">
        <v>150</v>
      </c>
      <c r="I174" s="189"/>
      <c r="J174" s="13"/>
      <c r="K174" s="13"/>
      <c r="L174" s="185"/>
      <c r="M174" s="190"/>
      <c r="N174" s="191"/>
      <c r="O174" s="191"/>
      <c r="P174" s="191"/>
      <c r="Q174" s="191"/>
      <c r="R174" s="191"/>
      <c r="S174" s="191"/>
      <c r="T174" s="19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6" t="s">
        <v>123</v>
      </c>
      <c r="AU174" s="186" t="s">
        <v>80</v>
      </c>
      <c r="AV174" s="13" t="s">
        <v>80</v>
      </c>
      <c r="AW174" s="13" t="s">
        <v>30</v>
      </c>
      <c r="AX174" s="13" t="s">
        <v>78</v>
      </c>
      <c r="AY174" s="186" t="s">
        <v>111</v>
      </c>
    </row>
    <row r="175" spans="1:63" s="12" customFormat="1" ht="22.8" customHeight="1">
      <c r="A175" s="12"/>
      <c r="B175" s="150"/>
      <c r="C175" s="12"/>
      <c r="D175" s="151" t="s">
        <v>72</v>
      </c>
      <c r="E175" s="161" t="s">
        <v>200</v>
      </c>
      <c r="F175" s="161" t="s">
        <v>201</v>
      </c>
      <c r="G175" s="12"/>
      <c r="H175" s="12"/>
      <c r="I175" s="153"/>
      <c r="J175" s="162">
        <f>BK175</f>
        <v>0</v>
      </c>
      <c r="K175" s="12"/>
      <c r="L175" s="150"/>
      <c r="M175" s="155"/>
      <c r="N175" s="156"/>
      <c r="O175" s="156"/>
      <c r="P175" s="157">
        <f>SUM(P176:P181)</f>
        <v>0</v>
      </c>
      <c r="Q175" s="156"/>
      <c r="R175" s="157">
        <f>SUM(R176:R181)</f>
        <v>1.78332</v>
      </c>
      <c r="S175" s="156"/>
      <c r="T175" s="158">
        <f>SUM(T176:T181)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51" t="s">
        <v>78</v>
      </c>
      <c r="AT175" s="159" t="s">
        <v>72</v>
      </c>
      <c r="AU175" s="159" t="s">
        <v>78</v>
      </c>
      <c r="AY175" s="151" t="s">
        <v>111</v>
      </c>
      <c r="BK175" s="160">
        <f>SUM(BK176:BK181)</f>
        <v>0</v>
      </c>
    </row>
    <row r="176" spans="1:65" s="2" customFormat="1" ht="24.15" customHeight="1">
      <c r="A176" s="35"/>
      <c r="B176" s="163"/>
      <c r="C176" s="164" t="s">
        <v>202</v>
      </c>
      <c r="D176" s="164" t="s">
        <v>113</v>
      </c>
      <c r="E176" s="165" t="s">
        <v>203</v>
      </c>
      <c r="F176" s="166" t="s">
        <v>204</v>
      </c>
      <c r="G176" s="167" t="s">
        <v>205</v>
      </c>
      <c r="H176" s="168">
        <v>3</v>
      </c>
      <c r="I176" s="169"/>
      <c r="J176" s="170">
        <f>ROUND(I176*H176,2)</f>
        <v>0</v>
      </c>
      <c r="K176" s="171"/>
      <c r="L176" s="36"/>
      <c r="M176" s="172" t="s">
        <v>1</v>
      </c>
      <c r="N176" s="173" t="s">
        <v>38</v>
      </c>
      <c r="O176" s="74"/>
      <c r="P176" s="174">
        <f>O176*H176</f>
        <v>0</v>
      </c>
      <c r="Q176" s="174">
        <v>0.32974</v>
      </c>
      <c r="R176" s="174">
        <f>Q176*H176</f>
        <v>0.98922</v>
      </c>
      <c r="S176" s="174">
        <v>0</v>
      </c>
      <c r="T176" s="17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76" t="s">
        <v>117</v>
      </c>
      <c r="AT176" s="176" t="s">
        <v>113</v>
      </c>
      <c r="AU176" s="176" t="s">
        <v>80</v>
      </c>
      <c r="AY176" s="16" t="s">
        <v>111</v>
      </c>
      <c r="BE176" s="177">
        <f>IF(N176="základní",J176,0)</f>
        <v>0</v>
      </c>
      <c r="BF176" s="177">
        <f>IF(N176="snížená",J176,0)</f>
        <v>0</v>
      </c>
      <c r="BG176" s="177">
        <f>IF(N176="zákl. přenesená",J176,0)</f>
        <v>0</v>
      </c>
      <c r="BH176" s="177">
        <f>IF(N176="sníž. přenesená",J176,0)</f>
        <v>0</v>
      </c>
      <c r="BI176" s="177">
        <f>IF(N176="nulová",J176,0)</f>
        <v>0</v>
      </c>
      <c r="BJ176" s="16" t="s">
        <v>78</v>
      </c>
      <c r="BK176" s="177">
        <f>ROUND(I176*H176,2)</f>
        <v>0</v>
      </c>
      <c r="BL176" s="16" t="s">
        <v>117</v>
      </c>
      <c r="BM176" s="176" t="s">
        <v>206</v>
      </c>
    </row>
    <row r="177" spans="1:47" s="2" customFormat="1" ht="12">
      <c r="A177" s="35"/>
      <c r="B177" s="36"/>
      <c r="C177" s="35"/>
      <c r="D177" s="178" t="s">
        <v>119</v>
      </c>
      <c r="E177" s="35"/>
      <c r="F177" s="179" t="s">
        <v>204</v>
      </c>
      <c r="G177" s="35"/>
      <c r="H177" s="35"/>
      <c r="I177" s="180"/>
      <c r="J177" s="35"/>
      <c r="K177" s="35"/>
      <c r="L177" s="36"/>
      <c r="M177" s="181"/>
      <c r="N177" s="182"/>
      <c r="O177" s="74"/>
      <c r="P177" s="74"/>
      <c r="Q177" s="74"/>
      <c r="R177" s="74"/>
      <c r="S177" s="74"/>
      <c r="T177" s="7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6" t="s">
        <v>119</v>
      </c>
      <c r="AU177" s="16" t="s">
        <v>80</v>
      </c>
    </row>
    <row r="178" spans="1:47" s="2" customFormat="1" ht="12">
      <c r="A178" s="35"/>
      <c r="B178" s="36"/>
      <c r="C178" s="35"/>
      <c r="D178" s="183" t="s">
        <v>121</v>
      </c>
      <c r="E178" s="35"/>
      <c r="F178" s="184" t="s">
        <v>207</v>
      </c>
      <c r="G178" s="35"/>
      <c r="H178" s="35"/>
      <c r="I178" s="180"/>
      <c r="J178" s="35"/>
      <c r="K178" s="35"/>
      <c r="L178" s="36"/>
      <c r="M178" s="181"/>
      <c r="N178" s="182"/>
      <c r="O178" s="74"/>
      <c r="P178" s="74"/>
      <c r="Q178" s="74"/>
      <c r="R178" s="74"/>
      <c r="S178" s="74"/>
      <c r="T178" s="7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6" t="s">
        <v>121</v>
      </c>
      <c r="AU178" s="16" t="s">
        <v>80</v>
      </c>
    </row>
    <row r="179" spans="1:65" s="2" customFormat="1" ht="33" customHeight="1">
      <c r="A179" s="35"/>
      <c r="B179" s="163"/>
      <c r="C179" s="164" t="s">
        <v>208</v>
      </c>
      <c r="D179" s="164" t="s">
        <v>113</v>
      </c>
      <c r="E179" s="165" t="s">
        <v>209</v>
      </c>
      <c r="F179" s="166" t="s">
        <v>210</v>
      </c>
      <c r="G179" s="167" t="s">
        <v>205</v>
      </c>
      <c r="H179" s="168">
        <v>3</v>
      </c>
      <c r="I179" s="169"/>
      <c r="J179" s="170">
        <f>ROUND(I179*H179,2)</f>
        <v>0</v>
      </c>
      <c r="K179" s="171"/>
      <c r="L179" s="36"/>
      <c r="M179" s="172" t="s">
        <v>1</v>
      </c>
      <c r="N179" s="173" t="s">
        <v>38</v>
      </c>
      <c r="O179" s="74"/>
      <c r="P179" s="174">
        <f>O179*H179</f>
        <v>0</v>
      </c>
      <c r="Q179" s="174">
        <v>0.2647</v>
      </c>
      <c r="R179" s="174">
        <f>Q179*H179</f>
        <v>0.7941</v>
      </c>
      <c r="S179" s="174">
        <v>0</v>
      </c>
      <c r="T179" s="17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76" t="s">
        <v>117</v>
      </c>
      <c r="AT179" s="176" t="s">
        <v>113</v>
      </c>
      <c r="AU179" s="176" t="s">
        <v>80</v>
      </c>
      <c r="AY179" s="16" t="s">
        <v>111</v>
      </c>
      <c r="BE179" s="177">
        <f>IF(N179="základní",J179,0)</f>
        <v>0</v>
      </c>
      <c r="BF179" s="177">
        <f>IF(N179="snížená",J179,0)</f>
        <v>0</v>
      </c>
      <c r="BG179" s="177">
        <f>IF(N179="zákl. přenesená",J179,0)</f>
        <v>0</v>
      </c>
      <c r="BH179" s="177">
        <f>IF(N179="sníž. přenesená",J179,0)</f>
        <v>0</v>
      </c>
      <c r="BI179" s="177">
        <f>IF(N179="nulová",J179,0)</f>
        <v>0</v>
      </c>
      <c r="BJ179" s="16" t="s">
        <v>78</v>
      </c>
      <c r="BK179" s="177">
        <f>ROUND(I179*H179,2)</f>
        <v>0</v>
      </c>
      <c r="BL179" s="16" t="s">
        <v>117</v>
      </c>
      <c r="BM179" s="176" t="s">
        <v>211</v>
      </c>
    </row>
    <row r="180" spans="1:47" s="2" customFormat="1" ht="12">
      <c r="A180" s="35"/>
      <c r="B180" s="36"/>
      <c r="C180" s="35"/>
      <c r="D180" s="178" t="s">
        <v>119</v>
      </c>
      <c r="E180" s="35"/>
      <c r="F180" s="179" t="s">
        <v>212</v>
      </c>
      <c r="G180" s="35"/>
      <c r="H180" s="35"/>
      <c r="I180" s="180"/>
      <c r="J180" s="35"/>
      <c r="K180" s="35"/>
      <c r="L180" s="36"/>
      <c r="M180" s="181"/>
      <c r="N180" s="182"/>
      <c r="O180" s="74"/>
      <c r="P180" s="74"/>
      <c r="Q180" s="74"/>
      <c r="R180" s="74"/>
      <c r="S180" s="74"/>
      <c r="T180" s="7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6" t="s">
        <v>119</v>
      </c>
      <c r="AU180" s="16" t="s">
        <v>80</v>
      </c>
    </row>
    <row r="181" spans="1:47" s="2" customFormat="1" ht="12">
      <c r="A181" s="35"/>
      <c r="B181" s="36"/>
      <c r="C181" s="35"/>
      <c r="D181" s="183" t="s">
        <v>121</v>
      </c>
      <c r="E181" s="35"/>
      <c r="F181" s="184" t="s">
        <v>213</v>
      </c>
      <c r="G181" s="35"/>
      <c r="H181" s="35"/>
      <c r="I181" s="180"/>
      <c r="J181" s="35"/>
      <c r="K181" s="35"/>
      <c r="L181" s="36"/>
      <c r="M181" s="181"/>
      <c r="N181" s="182"/>
      <c r="O181" s="74"/>
      <c r="P181" s="74"/>
      <c r="Q181" s="74"/>
      <c r="R181" s="74"/>
      <c r="S181" s="74"/>
      <c r="T181" s="7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6" t="s">
        <v>121</v>
      </c>
      <c r="AU181" s="16" t="s">
        <v>80</v>
      </c>
    </row>
    <row r="182" spans="1:63" s="12" customFormat="1" ht="22.8" customHeight="1">
      <c r="A182" s="12"/>
      <c r="B182" s="150"/>
      <c r="C182" s="12"/>
      <c r="D182" s="151" t="s">
        <v>72</v>
      </c>
      <c r="E182" s="161" t="s">
        <v>214</v>
      </c>
      <c r="F182" s="161" t="s">
        <v>215</v>
      </c>
      <c r="G182" s="12"/>
      <c r="H182" s="12"/>
      <c r="I182" s="153"/>
      <c r="J182" s="162">
        <f>BK182</f>
        <v>0</v>
      </c>
      <c r="K182" s="12"/>
      <c r="L182" s="150"/>
      <c r="M182" s="155"/>
      <c r="N182" s="156"/>
      <c r="O182" s="156"/>
      <c r="P182" s="157">
        <f>SUM(P183:P206)</f>
        <v>0</v>
      </c>
      <c r="Q182" s="156"/>
      <c r="R182" s="157">
        <f>SUM(R183:R206)</f>
        <v>5.949200000000001</v>
      </c>
      <c r="S182" s="156"/>
      <c r="T182" s="158">
        <f>SUM(T183:T206)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51" t="s">
        <v>78</v>
      </c>
      <c r="AT182" s="159" t="s">
        <v>72</v>
      </c>
      <c r="AU182" s="159" t="s">
        <v>78</v>
      </c>
      <c r="AY182" s="151" t="s">
        <v>111</v>
      </c>
      <c r="BK182" s="160">
        <f>SUM(BK183:BK206)</f>
        <v>0</v>
      </c>
    </row>
    <row r="183" spans="1:65" s="2" customFormat="1" ht="24.15" customHeight="1">
      <c r="A183" s="35"/>
      <c r="B183" s="163"/>
      <c r="C183" s="164" t="s">
        <v>216</v>
      </c>
      <c r="D183" s="164" t="s">
        <v>113</v>
      </c>
      <c r="E183" s="165" t="s">
        <v>217</v>
      </c>
      <c r="F183" s="166" t="s">
        <v>218</v>
      </c>
      <c r="G183" s="167" t="s">
        <v>134</v>
      </c>
      <c r="H183" s="168">
        <v>60</v>
      </c>
      <c r="I183" s="169"/>
      <c r="J183" s="170">
        <f>ROUND(I183*H183,2)</f>
        <v>0</v>
      </c>
      <c r="K183" s="171"/>
      <c r="L183" s="36"/>
      <c r="M183" s="172" t="s">
        <v>1</v>
      </c>
      <c r="N183" s="173" t="s">
        <v>38</v>
      </c>
      <c r="O183" s="74"/>
      <c r="P183" s="174">
        <f>O183*H183</f>
        <v>0</v>
      </c>
      <c r="Q183" s="174">
        <v>0.00033</v>
      </c>
      <c r="R183" s="174">
        <f>Q183*H183</f>
        <v>0.019799999999999998</v>
      </c>
      <c r="S183" s="174">
        <v>0</v>
      </c>
      <c r="T183" s="17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76" t="s">
        <v>117</v>
      </c>
      <c r="AT183" s="176" t="s">
        <v>113</v>
      </c>
      <c r="AU183" s="176" t="s">
        <v>80</v>
      </c>
      <c r="AY183" s="16" t="s">
        <v>111</v>
      </c>
      <c r="BE183" s="177">
        <f>IF(N183="základní",J183,0)</f>
        <v>0</v>
      </c>
      <c r="BF183" s="177">
        <f>IF(N183="snížená",J183,0)</f>
        <v>0</v>
      </c>
      <c r="BG183" s="177">
        <f>IF(N183="zákl. přenesená",J183,0)</f>
        <v>0</v>
      </c>
      <c r="BH183" s="177">
        <f>IF(N183="sníž. přenesená",J183,0)</f>
        <v>0</v>
      </c>
      <c r="BI183" s="177">
        <f>IF(N183="nulová",J183,0)</f>
        <v>0</v>
      </c>
      <c r="BJ183" s="16" t="s">
        <v>78</v>
      </c>
      <c r="BK183" s="177">
        <f>ROUND(I183*H183,2)</f>
        <v>0</v>
      </c>
      <c r="BL183" s="16" t="s">
        <v>117</v>
      </c>
      <c r="BM183" s="176" t="s">
        <v>219</v>
      </c>
    </row>
    <row r="184" spans="1:47" s="2" customFormat="1" ht="12">
      <c r="A184" s="35"/>
      <c r="B184" s="36"/>
      <c r="C184" s="35"/>
      <c r="D184" s="178" t="s">
        <v>119</v>
      </c>
      <c r="E184" s="35"/>
      <c r="F184" s="179" t="s">
        <v>220</v>
      </c>
      <c r="G184" s="35"/>
      <c r="H184" s="35"/>
      <c r="I184" s="180"/>
      <c r="J184" s="35"/>
      <c r="K184" s="35"/>
      <c r="L184" s="36"/>
      <c r="M184" s="181"/>
      <c r="N184" s="182"/>
      <c r="O184" s="74"/>
      <c r="P184" s="74"/>
      <c r="Q184" s="74"/>
      <c r="R184" s="74"/>
      <c r="S184" s="74"/>
      <c r="T184" s="7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6" t="s">
        <v>119</v>
      </c>
      <c r="AU184" s="16" t="s">
        <v>80</v>
      </c>
    </row>
    <row r="185" spans="1:47" s="2" customFormat="1" ht="12">
      <c r="A185" s="35"/>
      <c r="B185" s="36"/>
      <c r="C185" s="35"/>
      <c r="D185" s="183" t="s">
        <v>121</v>
      </c>
      <c r="E185" s="35"/>
      <c r="F185" s="184" t="s">
        <v>221</v>
      </c>
      <c r="G185" s="35"/>
      <c r="H185" s="35"/>
      <c r="I185" s="180"/>
      <c r="J185" s="35"/>
      <c r="K185" s="35"/>
      <c r="L185" s="36"/>
      <c r="M185" s="181"/>
      <c r="N185" s="182"/>
      <c r="O185" s="74"/>
      <c r="P185" s="74"/>
      <c r="Q185" s="74"/>
      <c r="R185" s="74"/>
      <c r="S185" s="74"/>
      <c r="T185" s="7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6" t="s">
        <v>121</v>
      </c>
      <c r="AU185" s="16" t="s">
        <v>80</v>
      </c>
    </row>
    <row r="186" spans="1:65" s="2" customFormat="1" ht="33" customHeight="1">
      <c r="A186" s="35"/>
      <c r="B186" s="163"/>
      <c r="C186" s="164" t="s">
        <v>222</v>
      </c>
      <c r="D186" s="164" t="s">
        <v>113</v>
      </c>
      <c r="E186" s="165" t="s">
        <v>223</v>
      </c>
      <c r="F186" s="166" t="s">
        <v>224</v>
      </c>
      <c r="G186" s="167" t="s">
        <v>134</v>
      </c>
      <c r="H186" s="168">
        <v>25</v>
      </c>
      <c r="I186" s="169"/>
      <c r="J186" s="170">
        <f>ROUND(I186*H186,2)</f>
        <v>0</v>
      </c>
      <c r="K186" s="171"/>
      <c r="L186" s="36"/>
      <c r="M186" s="172" t="s">
        <v>1</v>
      </c>
      <c r="N186" s="173" t="s">
        <v>38</v>
      </c>
      <c r="O186" s="74"/>
      <c r="P186" s="174">
        <f>O186*H186</f>
        <v>0</v>
      </c>
      <c r="Q186" s="174">
        <v>0.1554</v>
      </c>
      <c r="R186" s="174">
        <f>Q186*H186</f>
        <v>3.8850000000000002</v>
      </c>
      <c r="S186" s="174">
        <v>0</v>
      </c>
      <c r="T186" s="17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76" t="s">
        <v>117</v>
      </c>
      <c r="AT186" s="176" t="s">
        <v>113</v>
      </c>
      <c r="AU186" s="176" t="s">
        <v>80</v>
      </c>
      <c r="AY186" s="16" t="s">
        <v>111</v>
      </c>
      <c r="BE186" s="177">
        <f>IF(N186="základní",J186,0)</f>
        <v>0</v>
      </c>
      <c r="BF186" s="177">
        <f>IF(N186="snížená",J186,0)</f>
        <v>0</v>
      </c>
      <c r="BG186" s="177">
        <f>IF(N186="zákl. přenesená",J186,0)</f>
        <v>0</v>
      </c>
      <c r="BH186" s="177">
        <f>IF(N186="sníž. přenesená",J186,0)</f>
        <v>0</v>
      </c>
      <c r="BI186" s="177">
        <f>IF(N186="nulová",J186,0)</f>
        <v>0</v>
      </c>
      <c r="BJ186" s="16" t="s">
        <v>78</v>
      </c>
      <c r="BK186" s="177">
        <f>ROUND(I186*H186,2)</f>
        <v>0</v>
      </c>
      <c r="BL186" s="16" t="s">
        <v>117</v>
      </c>
      <c r="BM186" s="176" t="s">
        <v>225</v>
      </c>
    </row>
    <row r="187" spans="1:47" s="2" customFormat="1" ht="12">
      <c r="A187" s="35"/>
      <c r="B187" s="36"/>
      <c r="C187" s="35"/>
      <c r="D187" s="178" t="s">
        <v>119</v>
      </c>
      <c r="E187" s="35"/>
      <c r="F187" s="179" t="s">
        <v>226</v>
      </c>
      <c r="G187" s="35"/>
      <c r="H187" s="35"/>
      <c r="I187" s="180"/>
      <c r="J187" s="35"/>
      <c r="K187" s="35"/>
      <c r="L187" s="36"/>
      <c r="M187" s="181"/>
      <c r="N187" s="182"/>
      <c r="O187" s="74"/>
      <c r="P187" s="74"/>
      <c r="Q187" s="74"/>
      <c r="R187" s="74"/>
      <c r="S187" s="74"/>
      <c r="T187" s="7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6" t="s">
        <v>119</v>
      </c>
      <c r="AU187" s="16" t="s">
        <v>80</v>
      </c>
    </row>
    <row r="188" spans="1:47" s="2" customFormat="1" ht="12">
      <c r="A188" s="35"/>
      <c r="B188" s="36"/>
      <c r="C188" s="35"/>
      <c r="D188" s="183" t="s">
        <v>121</v>
      </c>
      <c r="E188" s="35"/>
      <c r="F188" s="184" t="s">
        <v>227</v>
      </c>
      <c r="G188" s="35"/>
      <c r="H188" s="35"/>
      <c r="I188" s="180"/>
      <c r="J188" s="35"/>
      <c r="K188" s="35"/>
      <c r="L188" s="36"/>
      <c r="M188" s="181"/>
      <c r="N188" s="182"/>
      <c r="O188" s="74"/>
      <c r="P188" s="74"/>
      <c r="Q188" s="74"/>
      <c r="R188" s="74"/>
      <c r="S188" s="74"/>
      <c r="T188" s="7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6" t="s">
        <v>121</v>
      </c>
      <c r="AU188" s="16" t="s">
        <v>80</v>
      </c>
    </row>
    <row r="189" spans="1:51" s="13" customFormat="1" ht="12">
      <c r="A189" s="13"/>
      <c r="B189" s="185"/>
      <c r="C189" s="13"/>
      <c r="D189" s="178" t="s">
        <v>123</v>
      </c>
      <c r="E189" s="186" t="s">
        <v>1</v>
      </c>
      <c r="F189" s="187" t="s">
        <v>228</v>
      </c>
      <c r="G189" s="13"/>
      <c r="H189" s="188">
        <v>25</v>
      </c>
      <c r="I189" s="189"/>
      <c r="J189" s="13"/>
      <c r="K189" s="13"/>
      <c r="L189" s="185"/>
      <c r="M189" s="190"/>
      <c r="N189" s="191"/>
      <c r="O189" s="191"/>
      <c r="P189" s="191"/>
      <c r="Q189" s="191"/>
      <c r="R189" s="191"/>
      <c r="S189" s="191"/>
      <c r="T189" s="19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6" t="s">
        <v>123</v>
      </c>
      <c r="AU189" s="186" t="s">
        <v>80</v>
      </c>
      <c r="AV189" s="13" t="s">
        <v>80</v>
      </c>
      <c r="AW189" s="13" t="s">
        <v>30</v>
      </c>
      <c r="AX189" s="13" t="s">
        <v>78</v>
      </c>
      <c r="AY189" s="186" t="s">
        <v>111</v>
      </c>
    </row>
    <row r="190" spans="1:65" s="2" customFormat="1" ht="16.5" customHeight="1">
      <c r="A190" s="35"/>
      <c r="B190" s="163"/>
      <c r="C190" s="193" t="s">
        <v>229</v>
      </c>
      <c r="D190" s="193" t="s">
        <v>230</v>
      </c>
      <c r="E190" s="194" t="s">
        <v>231</v>
      </c>
      <c r="F190" s="195" t="s">
        <v>232</v>
      </c>
      <c r="G190" s="196" t="s">
        <v>134</v>
      </c>
      <c r="H190" s="197">
        <v>25.5</v>
      </c>
      <c r="I190" s="198"/>
      <c r="J190" s="199">
        <f>ROUND(I190*H190,2)</f>
        <v>0</v>
      </c>
      <c r="K190" s="200"/>
      <c r="L190" s="201"/>
      <c r="M190" s="202" t="s">
        <v>1</v>
      </c>
      <c r="N190" s="203" t="s">
        <v>38</v>
      </c>
      <c r="O190" s="74"/>
      <c r="P190" s="174">
        <f>O190*H190</f>
        <v>0</v>
      </c>
      <c r="Q190" s="174">
        <v>0.08</v>
      </c>
      <c r="R190" s="174">
        <f>Q190*H190</f>
        <v>2.04</v>
      </c>
      <c r="S190" s="174">
        <v>0</v>
      </c>
      <c r="T190" s="17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76" t="s">
        <v>200</v>
      </c>
      <c r="AT190" s="176" t="s">
        <v>230</v>
      </c>
      <c r="AU190" s="176" t="s">
        <v>80</v>
      </c>
      <c r="AY190" s="16" t="s">
        <v>111</v>
      </c>
      <c r="BE190" s="177">
        <f>IF(N190="základní",J190,0)</f>
        <v>0</v>
      </c>
      <c r="BF190" s="177">
        <f>IF(N190="snížená",J190,0)</f>
        <v>0</v>
      </c>
      <c r="BG190" s="177">
        <f>IF(N190="zákl. přenesená",J190,0)</f>
        <v>0</v>
      </c>
      <c r="BH190" s="177">
        <f>IF(N190="sníž. přenesená",J190,0)</f>
        <v>0</v>
      </c>
      <c r="BI190" s="177">
        <f>IF(N190="nulová",J190,0)</f>
        <v>0</v>
      </c>
      <c r="BJ190" s="16" t="s">
        <v>78</v>
      </c>
      <c r="BK190" s="177">
        <f>ROUND(I190*H190,2)</f>
        <v>0</v>
      </c>
      <c r="BL190" s="16" t="s">
        <v>117</v>
      </c>
      <c r="BM190" s="176" t="s">
        <v>233</v>
      </c>
    </row>
    <row r="191" spans="1:47" s="2" customFormat="1" ht="12">
      <c r="A191" s="35"/>
      <c r="B191" s="36"/>
      <c r="C191" s="35"/>
      <c r="D191" s="178" t="s">
        <v>119</v>
      </c>
      <c r="E191" s="35"/>
      <c r="F191" s="179" t="s">
        <v>232</v>
      </c>
      <c r="G191" s="35"/>
      <c r="H191" s="35"/>
      <c r="I191" s="180"/>
      <c r="J191" s="35"/>
      <c r="K191" s="35"/>
      <c r="L191" s="36"/>
      <c r="M191" s="181"/>
      <c r="N191" s="182"/>
      <c r="O191" s="74"/>
      <c r="P191" s="74"/>
      <c r="Q191" s="74"/>
      <c r="R191" s="74"/>
      <c r="S191" s="74"/>
      <c r="T191" s="7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6" t="s">
        <v>119</v>
      </c>
      <c r="AU191" s="16" t="s">
        <v>80</v>
      </c>
    </row>
    <row r="192" spans="1:51" s="13" customFormat="1" ht="12">
      <c r="A192" s="13"/>
      <c r="B192" s="185"/>
      <c r="C192" s="13"/>
      <c r="D192" s="178" t="s">
        <v>123</v>
      </c>
      <c r="E192" s="186" t="s">
        <v>1</v>
      </c>
      <c r="F192" s="187" t="s">
        <v>228</v>
      </c>
      <c r="G192" s="13"/>
      <c r="H192" s="188">
        <v>25</v>
      </c>
      <c r="I192" s="189"/>
      <c r="J192" s="13"/>
      <c r="K192" s="13"/>
      <c r="L192" s="185"/>
      <c r="M192" s="190"/>
      <c r="N192" s="191"/>
      <c r="O192" s="191"/>
      <c r="P192" s="191"/>
      <c r="Q192" s="191"/>
      <c r="R192" s="191"/>
      <c r="S192" s="191"/>
      <c r="T192" s="19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6" t="s">
        <v>123</v>
      </c>
      <c r="AU192" s="186" t="s">
        <v>80</v>
      </c>
      <c r="AV192" s="13" t="s">
        <v>80</v>
      </c>
      <c r="AW192" s="13" t="s">
        <v>30</v>
      </c>
      <c r="AX192" s="13" t="s">
        <v>78</v>
      </c>
      <c r="AY192" s="186" t="s">
        <v>111</v>
      </c>
    </row>
    <row r="193" spans="1:51" s="13" customFormat="1" ht="12">
      <c r="A193" s="13"/>
      <c r="B193" s="185"/>
      <c r="C193" s="13"/>
      <c r="D193" s="178" t="s">
        <v>123</v>
      </c>
      <c r="E193" s="13"/>
      <c r="F193" s="187" t="s">
        <v>234</v>
      </c>
      <c r="G193" s="13"/>
      <c r="H193" s="188">
        <v>25.5</v>
      </c>
      <c r="I193" s="189"/>
      <c r="J193" s="13"/>
      <c r="K193" s="13"/>
      <c r="L193" s="185"/>
      <c r="M193" s="190"/>
      <c r="N193" s="191"/>
      <c r="O193" s="191"/>
      <c r="P193" s="191"/>
      <c r="Q193" s="191"/>
      <c r="R193" s="191"/>
      <c r="S193" s="191"/>
      <c r="T193" s="19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6" t="s">
        <v>123</v>
      </c>
      <c r="AU193" s="186" t="s">
        <v>80</v>
      </c>
      <c r="AV193" s="13" t="s">
        <v>80</v>
      </c>
      <c r="AW193" s="13" t="s">
        <v>3</v>
      </c>
      <c r="AX193" s="13" t="s">
        <v>78</v>
      </c>
      <c r="AY193" s="186" t="s">
        <v>111</v>
      </c>
    </row>
    <row r="194" spans="1:65" s="2" customFormat="1" ht="24.15" customHeight="1">
      <c r="A194" s="35"/>
      <c r="B194" s="163"/>
      <c r="C194" s="164" t="s">
        <v>235</v>
      </c>
      <c r="D194" s="164" t="s">
        <v>113</v>
      </c>
      <c r="E194" s="165" t="s">
        <v>236</v>
      </c>
      <c r="F194" s="166" t="s">
        <v>237</v>
      </c>
      <c r="G194" s="167" t="s">
        <v>134</v>
      </c>
      <c r="H194" s="168">
        <v>40</v>
      </c>
      <c r="I194" s="169"/>
      <c r="J194" s="170">
        <f>ROUND(I194*H194,2)</f>
        <v>0</v>
      </c>
      <c r="K194" s="171"/>
      <c r="L194" s="36"/>
      <c r="M194" s="172" t="s">
        <v>1</v>
      </c>
      <c r="N194" s="173" t="s">
        <v>38</v>
      </c>
      <c r="O194" s="74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76" t="s">
        <v>117</v>
      </c>
      <c r="AT194" s="176" t="s">
        <v>113</v>
      </c>
      <c r="AU194" s="176" t="s">
        <v>80</v>
      </c>
      <c r="AY194" s="16" t="s">
        <v>111</v>
      </c>
      <c r="BE194" s="177">
        <f>IF(N194="základní",J194,0)</f>
        <v>0</v>
      </c>
      <c r="BF194" s="177">
        <f>IF(N194="snížená",J194,0)</f>
        <v>0</v>
      </c>
      <c r="BG194" s="177">
        <f>IF(N194="zákl. přenesená",J194,0)</f>
        <v>0</v>
      </c>
      <c r="BH194" s="177">
        <f>IF(N194="sníž. přenesená",J194,0)</f>
        <v>0</v>
      </c>
      <c r="BI194" s="177">
        <f>IF(N194="nulová",J194,0)</f>
        <v>0</v>
      </c>
      <c r="BJ194" s="16" t="s">
        <v>78</v>
      </c>
      <c r="BK194" s="177">
        <f>ROUND(I194*H194,2)</f>
        <v>0</v>
      </c>
      <c r="BL194" s="16" t="s">
        <v>117</v>
      </c>
      <c r="BM194" s="176" t="s">
        <v>238</v>
      </c>
    </row>
    <row r="195" spans="1:47" s="2" customFormat="1" ht="12">
      <c r="A195" s="35"/>
      <c r="B195" s="36"/>
      <c r="C195" s="35"/>
      <c r="D195" s="178" t="s">
        <v>119</v>
      </c>
      <c r="E195" s="35"/>
      <c r="F195" s="179" t="s">
        <v>237</v>
      </c>
      <c r="G195" s="35"/>
      <c r="H195" s="35"/>
      <c r="I195" s="180"/>
      <c r="J195" s="35"/>
      <c r="K195" s="35"/>
      <c r="L195" s="36"/>
      <c r="M195" s="181"/>
      <c r="N195" s="182"/>
      <c r="O195" s="74"/>
      <c r="P195" s="74"/>
      <c r="Q195" s="74"/>
      <c r="R195" s="74"/>
      <c r="S195" s="74"/>
      <c r="T195" s="7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6" t="s">
        <v>119</v>
      </c>
      <c r="AU195" s="16" t="s">
        <v>80</v>
      </c>
    </row>
    <row r="196" spans="1:47" s="2" customFormat="1" ht="12">
      <c r="A196" s="35"/>
      <c r="B196" s="36"/>
      <c r="C196" s="35"/>
      <c r="D196" s="183" t="s">
        <v>121</v>
      </c>
      <c r="E196" s="35"/>
      <c r="F196" s="184" t="s">
        <v>239</v>
      </c>
      <c r="G196" s="35"/>
      <c r="H196" s="35"/>
      <c r="I196" s="180"/>
      <c r="J196" s="35"/>
      <c r="K196" s="35"/>
      <c r="L196" s="36"/>
      <c r="M196" s="181"/>
      <c r="N196" s="182"/>
      <c r="O196" s="74"/>
      <c r="P196" s="74"/>
      <c r="Q196" s="74"/>
      <c r="R196" s="74"/>
      <c r="S196" s="74"/>
      <c r="T196" s="7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6" t="s">
        <v>121</v>
      </c>
      <c r="AU196" s="16" t="s">
        <v>80</v>
      </c>
    </row>
    <row r="197" spans="1:51" s="13" customFormat="1" ht="12">
      <c r="A197" s="13"/>
      <c r="B197" s="185"/>
      <c r="C197" s="13"/>
      <c r="D197" s="178" t="s">
        <v>123</v>
      </c>
      <c r="E197" s="186" t="s">
        <v>1</v>
      </c>
      <c r="F197" s="187" t="s">
        <v>240</v>
      </c>
      <c r="G197" s="13"/>
      <c r="H197" s="188">
        <v>40</v>
      </c>
      <c r="I197" s="189"/>
      <c r="J197" s="13"/>
      <c r="K197" s="13"/>
      <c r="L197" s="185"/>
      <c r="M197" s="190"/>
      <c r="N197" s="191"/>
      <c r="O197" s="191"/>
      <c r="P197" s="191"/>
      <c r="Q197" s="191"/>
      <c r="R197" s="191"/>
      <c r="S197" s="191"/>
      <c r="T197" s="19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6" t="s">
        <v>123</v>
      </c>
      <c r="AU197" s="186" t="s">
        <v>80</v>
      </c>
      <c r="AV197" s="13" t="s">
        <v>80</v>
      </c>
      <c r="AW197" s="13" t="s">
        <v>30</v>
      </c>
      <c r="AX197" s="13" t="s">
        <v>78</v>
      </c>
      <c r="AY197" s="186" t="s">
        <v>111</v>
      </c>
    </row>
    <row r="198" spans="1:65" s="2" customFormat="1" ht="24.15" customHeight="1">
      <c r="A198" s="35"/>
      <c r="B198" s="163"/>
      <c r="C198" s="164" t="s">
        <v>241</v>
      </c>
      <c r="D198" s="164" t="s">
        <v>113</v>
      </c>
      <c r="E198" s="165" t="s">
        <v>242</v>
      </c>
      <c r="F198" s="166" t="s">
        <v>243</v>
      </c>
      <c r="G198" s="167" t="s">
        <v>134</v>
      </c>
      <c r="H198" s="168">
        <v>40</v>
      </c>
      <c r="I198" s="169"/>
      <c r="J198" s="170">
        <f>ROUND(I198*H198,2)</f>
        <v>0</v>
      </c>
      <c r="K198" s="171"/>
      <c r="L198" s="36"/>
      <c r="M198" s="172" t="s">
        <v>1</v>
      </c>
      <c r="N198" s="173" t="s">
        <v>38</v>
      </c>
      <c r="O198" s="74"/>
      <c r="P198" s="174">
        <f>O198*H198</f>
        <v>0</v>
      </c>
      <c r="Q198" s="174">
        <v>0.00011</v>
      </c>
      <c r="R198" s="174">
        <f>Q198*H198</f>
        <v>0.0044</v>
      </c>
      <c r="S198" s="174">
        <v>0</v>
      </c>
      <c r="T198" s="17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76" t="s">
        <v>117</v>
      </c>
      <c r="AT198" s="176" t="s">
        <v>113</v>
      </c>
      <c r="AU198" s="176" t="s">
        <v>80</v>
      </c>
      <c r="AY198" s="16" t="s">
        <v>111</v>
      </c>
      <c r="BE198" s="177">
        <f>IF(N198="základní",J198,0)</f>
        <v>0</v>
      </c>
      <c r="BF198" s="177">
        <f>IF(N198="snížená",J198,0)</f>
        <v>0</v>
      </c>
      <c r="BG198" s="177">
        <f>IF(N198="zákl. přenesená",J198,0)</f>
        <v>0</v>
      </c>
      <c r="BH198" s="177">
        <f>IF(N198="sníž. přenesená",J198,0)</f>
        <v>0</v>
      </c>
      <c r="BI198" s="177">
        <f>IF(N198="nulová",J198,0)</f>
        <v>0</v>
      </c>
      <c r="BJ198" s="16" t="s">
        <v>78</v>
      </c>
      <c r="BK198" s="177">
        <f>ROUND(I198*H198,2)</f>
        <v>0</v>
      </c>
      <c r="BL198" s="16" t="s">
        <v>117</v>
      </c>
      <c r="BM198" s="176" t="s">
        <v>244</v>
      </c>
    </row>
    <row r="199" spans="1:47" s="2" customFormat="1" ht="12">
      <c r="A199" s="35"/>
      <c r="B199" s="36"/>
      <c r="C199" s="35"/>
      <c r="D199" s="178" t="s">
        <v>119</v>
      </c>
      <c r="E199" s="35"/>
      <c r="F199" s="179" t="s">
        <v>243</v>
      </c>
      <c r="G199" s="35"/>
      <c r="H199" s="35"/>
      <c r="I199" s="180"/>
      <c r="J199" s="35"/>
      <c r="K199" s="35"/>
      <c r="L199" s="36"/>
      <c r="M199" s="181"/>
      <c r="N199" s="182"/>
      <c r="O199" s="74"/>
      <c r="P199" s="74"/>
      <c r="Q199" s="74"/>
      <c r="R199" s="74"/>
      <c r="S199" s="74"/>
      <c r="T199" s="7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6" t="s">
        <v>119</v>
      </c>
      <c r="AU199" s="16" t="s">
        <v>80</v>
      </c>
    </row>
    <row r="200" spans="1:47" s="2" customFormat="1" ht="12">
      <c r="A200" s="35"/>
      <c r="B200" s="36"/>
      <c r="C200" s="35"/>
      <c r="D200" s="183" t="s">
        <v>121</v>
      </c>
      <c r="E200" s="35"/>
      <c r="F200" s="184" t="s">
        <v>245</v>
      </c>
      <c r="G200" s="35"/>
      <c r="H200" s="35"/>
      <c r="I200" s="180"/>
      <c r="J200" s="35"/>
      <c r="K200" s="35"/>
      <c r="L200" s="36"/>
      <c r="M200" s="181"/>
      <c r="N200" s="182"/>
      <c r="O200" s="74"/>
      <c r="P200" s="74"/>
      <c r="Q200" s="74"/>
      <c r="R200" s="74"/>
      <c r="S200" s="74"/>
      <c r="T200" s="7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6" t="s">
        <v>121</v>
      </c>
      <c r="AU200" s="16" t="s">
        <v>80</v>
      </c>
    </row>
    <row r="201" spans="1:51" s="13" customFormat="1" ht="12">
      <c r="A201" s="13"/>
      <c r="B201" s="185"/>
      <c r="C201" s="13"/>
      <c r="D201" s="178" t="s">
        <v>123</v>
      </c>
      <c r="E201" s="186" t="s">
        <v>1</v>
      </c>
      <c r="F201" s="187" t="s">
        <v>240</v>
      </c>
      <c r="G201" s="13"/>
      <c r="H201" s="188">
        <v>40</v>
      </c>
      <c r="I201" s="189"/>
      <c r="J201" s="13"/>
      <c r="K201" s="13"/>
      <c r="L201" s="185"/>
      <c r="M201" s="190"/>
      <c r="N201" s="191"/>
      <c r="O201" s="191"/>
      <c r="P201" s="191"/>
      <c r="Q201" s="191"/>
      <c r="R201" s="191"/>
      <c r="S201" s="191"/>
      <c r="T201" s="19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6" t="s">
        <v>123</v>
      </c>
      <c r="AU201" s="186" t="s">
        <v>80</v>
      </c>
      <c r="AV201" s="13" t="s">
        <v>80</v>
      </c>
      <c r="AW201" s="13" t="s">
        <v>30</v>
      </c>
      <c r="AX201" s="13" t="s">
        <v>78</v>
      </c>
      <c r="AY201" s="186" t="s">
        <v>111</v>
      </c>
    </row>
    <row r="202" spans="1:65" s="2" customFormat="1" ht="24.15" customHeight="1">
      <c r="A202" s="35"/>
      <c r="B202" s="163"/>
      <c r="C202" s="164" t="s">
        <v>228</v>
      </c>
      <c r="D202" s="164" t="s">
        <v>113</v>
      </c>
      <c r="E202" s="165" t="s">
        <v>246</v>
      </c>
      <c r="F202" s="166" t="s">
        <v>247</v>
      </c>
      <c r="G202" s="167" t="s">
        <v>134</v>
      </c>
      <c r="H202" s="168">
        <v>5</v>
      </c>
      <c r="I202" s="169"/>
      <c r="J202" s="170">
        <f>ROUND(I202*H202,2)</f>
        <v>0</v>
      </c>
      <c r="K202" s="171"/>
      <c r="L202" s="36"/>
      <c r="M202" s="172" t="s">
        <v>1</v>
      </c>
      <c r="N202" s="173" t="s">
        <v>38</v>
      </c>
      <c r="O202" s="74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76" t="s">
        <v>117</v>
      </c>
      <c r="AT202" s="176" t="s">
        <v>113</v>
      </c>
      <c r="AU202" s="176" t="s">
        <v>80</v>
      </c>
      <c r="AY202" s="16" t="s">
        <v>111</v>
      </c>
      <c r="BE202" s="177">
        <f>IF(N202="základní",J202,0)</f>
        <v>0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16" t="s">
        <v>78</v>
      </c>
      <c r="BK202" s="177">
        <f>ROUND(I202*H202,2)</f>
        <v>0</v>
      </c>
      <c r="BL202" s="16" t="s">
        <v>117</v>
      </c>
      <c r="BM202" s="176" t="s">
        <v>248</v>
      </c>
    </row>
    <row r="203" spans="1:47" s="2" customFormat="1" ht="12">
      <c r="A203" s="35"/>
      <c r="B203" s="36"/>
      <c r="C203" s="35"/>
      <c r="D203" s="178" t="s">
        <v>119</v>
      </c>
      <c r="E203" s="35"/>
      <c r="F203" s="179" t="s">
        <v>249</v>
      </c>
      <c r="G203" s="35"/>
      <c r="H203" s="35"/>
      <c r="I203" s="180"/>
      <c r="J203" s="35"/>
      <c r="K203" s="35"/>
      <c r="L203" s="36"/>
      <c r="M203" s="181"/>
      <c r="N203" s="182"/>
      <c r="O203" s="74"/>
      <c r="P203" s="74"/>
      <c r="Q203" s="74"/>
      <c r="R203" s="74"/>
      <c r="S203" s="74"/>
      <c r="T203" s="7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6" t="s">
        <v>119</v>
      </c>
      <c r="AU203" s="16" t="s">
        <v>80</v>
      </c>
    </row>
    <row r="204" spans="1:51" s="13" customFormat="1" ht="12">
      <c r="A204" s="13"/>
      <c r="B204" s="185"/>
      <c r="C204" s="13"/>
      <c r="D204" s="178" t="s">
        <v>123</v>
      </c>
      <c r="E204" s="186" t="s">
        <v>1</v>
      </c>
      <c r="F204" s="187" t="s">
        <v>144</v>
      </c>
      <c r="G204" s="13"/>
      <c r="H204" s="188">
        <v>5</v>
      </c>
      <c r="I204" s="189"/>
      <c r="J204" s="13"/>
      <c r="K204" s="13"/>
      <c r="L204" s="185"/>
      <c r="M204" s="190"/>
      <c r="N204" s="191"/>
      <c r="O204" s="191"/>
      <c r="P204" s="191"/>
      <c r="Q204" s="191"/>
      <c r="R204" s="191"/>
      <c r="S204" s="191"/>
      <c r="T204" s="19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6" t="s">
        <v>123</v>
      </c>
      <c r="AU204" s="186" t="s">
        <v>80</v>
      </c>
      <c r="AV204" s="13" t="s">
        <v>80</v>
      </c>
      <c r="AW204" s="13" t="s">
        <v>30</v>
      </c>
      <c r="AX204" s="13" t="s">
        <v>78</v>
      </c>
      <c r="AY204" s="186" t="s">
        <v>111</v>
      </c>
    </row>
    <row r="205" spans="1:65" s="2" customFormat="1" ht="16.5" customHeight="1">
      <c r="A205" s="35"/>
      <c r="B205" s="163"/>
      <c r="C205" s="164" t="s">
        <v>250</v>
      </c>
      <c r="D205" s="164" t="s">
        <v>113</v>
      </c>
      <c r="E205" s="165" t="s">
        <v>251</v>
      </c>
      <c r="F205" s="166" t="s">
        <v>252</v>
      </c>
      <c r="G205" s="167" t="s">
        <v>253</v>
      </c>
      <c r="H205" s="168">
        <v>1</v>
      </c>
      <c r="I205" s="169"/>
      <c r="J205" s="170">
        <f>ROUND(I205*H205,2)</f>
        <v>0</v>
      </c>
      <c r="K205" s="171"/>
      <c r="L205" s="36"/>
      <c r="M205" s="172" t="s">
        <v>1</v>
      </c>
      <c r="N205" s="173" t="s">
        <v>38</v>
      </c>
      <c r="O205" s="74"/>
      <c r="P205" s="174">
        <f>O205*H205</f>
        <v>0</v>
      </c>
      <c r="Q205" s="174">
        <v>0</v>
      </c>
      <c r="R205" s="174">
        <f>Q205*H205</f>
        <v>0</v>
      </c>
      <c r="S205" s="174">
        <v>0</v>
      </c>
      <c r="T205" s="17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76" t="s">
        <v>117</v>
      </c>
      <c r="AT205" s="176" t="s">
        <v>113</v>
      </c>
      <c r="AU205" s="176" t="s">
        <v>80</v>
      </c>
      <c r="AY205" s="16" t="s">
        <v>111</v>
      </c>
      <c r="BE205" s="177">
        <f>IF(N205="základní",J205,0)</f>
        <v>0</v>
      </c>
      <c r="BF205" s="177">
        <f>IF(N205="snížená",J205,0)</f>
        <v>0</v>
      </c>
      <c r="BG205" s="177">
        <f>IF(N205="zákl. přenesená",J205,0)</f>
        <v>0</v>
      </c>
      <c r="BH205" s="177">
        <f>IF(N205="sníž. přenesená",J205,0)</f>
        <v>0</v>
      </c>
      <c r="BI205" s="177">
        <f>IF(N205="nulová",J205,0)</f>
        <v>0</v>
      </c>
      <c r="BJ205" s="16" t="s">
        <v>78</v>
      </c>
      <c r="BK205" s="177">
        <f>ROUND(I205*H205,2)</f>
        <v>0</v>
      </c>
      <c r="BL205" s="16" t="s">
        <v>117</v>
      </c>
      <c r="BM205" s="176" t="s">
        <v>254</v>
      </c>
    </row>
    <row r="206" spans="1:47" s="2" customFormat="1" ht="12">
      <c r="A206" s="35"/>
      <c r="B206" s="36"/>
      <c r="C206" s="35"/>
      <c r="D206" s="178" t="s">
        <v>119</v>
      </c>
      <c r="E206" s="35"/>
      <c r="F206" s="179" t="s">
        <v>252</v>
      </c>
      <c r="G206" s="35"/>
      <c r="H206" s="35"/>
      <c r="I206" s="180"/>
      <c r="J206" s="35"/>
      <c r="K206" s="35"/>
      <c r="L206" s="36"/>
      <c r="M206" s="181"/>
      <c r="N206" s="182"/>
      <c r="O206" s="74"/>
      <c r="P206" s="74"/>
      <c r="Q206" s="74"/>
      <c r="R206" s="74"/>
      <c r="S206" s="74"/>
      <c r="T206" s="7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6" t="s">
        <v>119</v>
      </c>
      <c r="AU206" s="16" t="s">
        <v>80</v>
      </c>
    </row>
    <row r="207" spans="1:63" s="12" customFormat="1" ht="22.8" customHeight="1">
      <c r="A207" s="12"/>
      <c r="B207" s="150"/>
      <c r="C207" s="12"/>
      <c r="D207" s="151" t="s">
        <v>72</v>
      </c>
      <c r="E207" s="161" t="s">
        <v>255</v>
      </c>
      <c r="F207" s="161" t="s">
        <v>256</v>
      </c>
      <c r="G207" s="12"/>
      <c r="H207" s="12"/>
      <c r="I207" s="153"/>
      <c r="J207" s="162">
        <f>BK207</f>
        <v>0</v>
      </c>
      <c r="K207" s="12"/>
      <c r="L207" s="150"/>
      <c r="M207" s="155"/>
      <c r="N207" s="156"/>
      <c r="O207" s="156"/>
      <c r="P207" s="157">
        <f>SUM(P208:P219)</f>
        <v>0</v>
      </c>
      <c r="Q207" s="156"/>
      <c r="R207" s="157">
        <f>SUM(R208:R219)</f>
        <v>0</v>
      </c>
      <c r="S207" s="156"/>
      <c r="T207" s="158">
        <f>SUM(T208:T219)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51" t="s">
        <v>78</v>
      </c>
      <c r="AT207" s="159" t="s">
        <v>72</v>
      </c>
      <c r="AU207" s="159" t="s">
        <v>78</v>
      </c>
      <c r="AY207" s="151" t="s">
        <v>111</v>
      </c>
      <c r="BK207" s="160">
        <f>SUM(BK208:BK219)</f>
        <v>0</v>
      </c>
    </row>
    <row r="208" spans="1:65" s="2" customFormat="1" ht="24.15" customHeight="1">
      <c r="A208" s="35"/>
      <c r="B208" s="163"/>
      <c r="C208" s="164" t="s">
        <v>257</v>
      </c>
      <c r="D208" s="164" t="s">
        <v>113</v>
      </c>
      <c r="E208" s="165" t="s">
        <v>258</v>
      </c>
      <c r="F208" s="166" t="s">
        <v>259</v>
      </c>
      <c r="G208" s="167" t="s">
        <v>260</v>
      </c>
      <c r="H208" s="168">
        <v>162</v>
      </c>
      <c r="I208" s="169"/>
      <c r="J208" s="170">
        <f>ROUND(I208*H208,2)</f>
        <v>0</v>
      </c>
      <c r="K208" s="171"/>
      <c r="L208" s="36"/>
      <c r="M208" s="172" t="s">
        <v>1</v>
      </c>
      <c r="N208" s="173" t="s">
        <v>38</v>
      </c>
      <c r="O208" s="74"/>
      <c r="P208" s="174">
        <f>O208*H208</f>
        <v>0</v>
      </c>
      <c r="Q208" s="174">
        <v>0</v>
      </c>
      <c r="R208" s="174">
        <f>Q208*H208</f>
        <v>0</v>
      </c>
      <c r="S208" s="174">
        <v>0</v>
      </c>
      <c r="T208" s="17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76" t="s">
        <v>117</v>
      </c>
      <c r="AT208" s="176" t="s">
        <v>113</v>
      </c>
      <c r="AU208" s="176" t="s">
        <v>80</v>
      </c>
      <c r="AY208" s="16" t="s">
        <v>111</v>
      </c>
      <c r="BE208" s="177">
        <f>IF(N208="základní",J208,0)</f>
        <v>0</v>
      </c>
      <c r="BF208" s="177">
        <f>IF(N208="snížená",J208,0)</f>
        <v>0</v>
      </c>
      <c r="BG208" s="177">
        <f>IF(N208="zákl. přenesená",J208,0)</f>
        <v>0</v>
      </c>
      <c r="BH208" s="177">
        <f>IF(N208="sníž. přenesená",J208,0)</f>
        <v>0</v>
      </c>
      <c r="BI208" s="177">
        <f>IF(N208="nulová",J208,0)</f>
        <v>0</v>
      </c>
      <c r="BJ208" s="16" t="s">
        <v>78</v>
      </c>
      <c r="BK208" s="177">
        <f>ROUND(I208*H208,2)</f>
        <v>0</v>
      </c>
      <c r="BL208" s="16" t="s">
        <v>117</v>
      </c>
      <c r="BM208" s="176" t="s">
        <v>261</v>
      </c>
    </row>
    <row r="209" spans="1:47" s="2" customFormat="1" ht="12">
      <c r="A209" s="35"/>
      <c r="B209" s="36"/>
      <c r="C209" s="35"/>
      <c r="D209" s="178" t="s">
        <v>119</v>
      </c>
      <c r="E209" s="35"/>
      <c r="F209" s="179" t="s">
        <v>262</v>
      </c>
      <c r="G209" s="35"/>
      <c r="H209" s="35"/>
      <c r="I209" s="180"/>
      <c r="J209" s="35"/>
      <c r="K209" s="35"/>
      <c r="L209" s="36"/>
      <c r="M209" s="181"/>
      <c r="N209" s="182"/>
      <c r="O209" s="74"/>
      <c r="P209" s="74"/>
      <c r="Q209" s="74"/>
      <c r="R209" s="74"/>
      <c r="S209" s="74"/>
      <c r="T209" s="7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6" t="s">
        <v>119</v>
      </c>
      <c r="AU209" s="16" t="s">
        <v>80</v>
      </c>
    </row>
    <row r="210" spans="1:51" s="13" customFormat="1" ht="12">
      <c r="A210" s="13"/>
      <c r="B210" s="185"/>
      <c r="C210" s="13"/>
      <c r="D210" s="178" t="s">
        <v>123</v>
      </c>
      <c r="E210" s="186" t="s">
        <v>1</v>
      </c>
      <c r="F210" s="187" t="s">
        <v>263</v>
      </c>
      <c r="G210" s="13"/>
      <c r="H210" s="188">
        <v>162</v>
      </c>
      <c r="I210" s="189"/>
      <c r="J210" s="13"/>
      <c r="K210" s="13"/>
      <c r="L210" s="185"/>
      <c r="M210" s="190"/>
      <c r="N210" s="191"/>
      <c r="O210" s="191"/>
      <c r="P210" s="191"/>
      <c r="Q210" s="191"/>
      <c r="R210" s="191"/>
      <c r="S210" s="191"/>
      <c r="T210" s="19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6" t="s">
        <v>123</v>
      </c>
      <c r="AU210" s="186" t="s">
        <v>80</v>
      </c>
      <c r="AV210" s="13" t="s">
        <v>80</v>
      </c>
      <c r="AW210" s="13" t="s">
        <v>30</v>
      </c>
      <c r="AX210" s="13" t="s">
        <v>78</v>
      </c>
      <c r="AY210" s="186" t="s">
        <v>111</v>
      </c>
    </row>
    <row r="211" spans="1:65" s="2" customFormat="1" ht="24.15" customHeight="1">
      <c r="A211" s="35"/>
      <c r="B211" s="163"/>
      <c r="C211" s="164" t="s">
        <v>240</v>
      </c>
      <c r="D211" s="164" t="s">
        <v>113</v>
      </c>
      <c r="E211" s="165" t="s">
        <v>264</v>
      </c>
      <c r="F211" s="166" t="s">
        <v>265</v>
      </c>
      <c r="G211" s="167" t="s">
        <v>260</v>
      </c>
      <c r="H211" s="168">
        <v>162</v>
      </c>
      <c r="I211" s="169"/>
      <c r="J211" s="170">
        <f>ROUND(I211*H211,2)</f>
        <v>0</v>
      </c>
      <c r="K211" s="171"/>
      <c r="L211" s="36"/>
      <c r="M211" s="172" t="s">
        <v>1</v>
      </c>
      <c r="N211" s="173" t="s">
        <v>38</v>
      </c>
      <c r="O211" s="74"/>
      <c r="P211" s="174">
        <f>O211*H211</f>
        <v>0</v>
      </c>
      <c r="Q211" s="174">
        <v>0</v>
      </c>
      <c r="R211" s="174">
        <f>Q211*H211</f>
        <v>0</v>
      </c>
      <c r="S211" s="174">
        <v>0</v>
      </c>
      <c r="T211" s="17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76" t="s">
        <v>117</v>
      </c>
      <c r="AT211" s="176" t="s">
        <v>113</v>
      </c>
      <c r="AU211" s="176" t="s">
        <v>80</v>
      </c>
      <c r="AY211" s="16" t="s">
        <v>111</v>
      </c>
      <c r="BE211" s="177">
        <f>IF(N211="základní",J211,0)</f>
        <v>0</v>
      </c>
      <c r="BF211" s="177">
        <f>IF(N211="snížená",J211,0)</f>
        <v>0</v>
      </c>
      <c r="BG211" s="177">
        <f>IF(N211="zákl. přenesená",J211,0)</f>
        <v>0</v>
      </c>
      <c r="BH211" s="177">
        <f>IF(N211="sníž. přenesená",J211,0)</f>
        <v>0</v>
      </c>
      <c r="BI211" s="177">
        <f>IF(N211="nulová",J211,0)</f>
        <v>0</v>
      </c>
      <c r="BJ211" s="16" t="s">
        <v>78</v>
      </c>
      <c r="BK211" s="177">
        <f>ROUND(I211*H211,2)</f>
        <v>0</v>
      </c>
      <c r="BL211" s="16" t="s">
        <v>117</v>
      </c>
      <c r="BM211" s="176" t="s">
        <v>266</v>
      </c>
    </row>
    <row r="212" spans="1:47" s="2" customFormat="1" ht="12">
      <c r="A212" s="35"/>
      <c r="B212" s="36"/>
      <c r="C212" s="35"/>
      <c r="D212" s="178" t="s">
        <v>119</v>
      </c>
      <c r="E212" s="35"/>
      <c r="F212" s="179" t="s">
        <v>267</v>
      </c>
      <c r="G212" s="35"/>
      <c r="H212" s="35"/>
      <c r="I212" s="180"/>
      <c r="J212" s="35"/>
      <c r="K212" s="35"/>
      <c r="L212" s="36"/>
      <c r="M212" s="181"/>
      <c r="N212" s="182"/>
      <c r="O212" s="74"/>
      <c r="P212" s="74"/>
      <c r="Q212" s="74"/>
      <c r="R212" s="74"/>
      <c r="S212" s="74"/>
      <c r="T212" s="7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6" t="s">
        <v>119</v>
      </c>
      <c r="AU212" s="16" t="s">
        <v>80</v>
      </c>
    </row>
    <row r="213" spans="1:51" s="13" customFormat="1" ht="12">
      <c r="A213" s="13"/>
      <c r="B213" s="185"/>
      <c r="C213" s="13"/>
      <c r="D213" s="178" t="s">
        <v>123</v>
      </c>
      <c r="E213" s="186" t="s">
        <v>1</v>
      </c>
      <c r="F213" s="187" t="s">
        <v>263</v>
      </c>
      <c r="G213" s="13"/>
      <c r="H213" s="188">
        <v>162</v>
      </c>
      <c r="I213" s="189"/>
      <c r="J213" s="13"/>
      <c r="K213" s="13"/>
      <c r="L213" s="185"/>
      <c r="M213" s="190"/>
      <c r="N213" s="191"/>
      <c r="O213" s="191"/>
      <c r="P213" s="191"/>
      <c r="Q213" s="191"/>
      <c r="R213" s="191"/>
      <c r="S213" s="191"/>
      <c r="T213" s="19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6" t="s">
        <v>123</v>
      </c>
      <c r="AU213" s="186" t="s">
        <v>80</v>
      </c>
      <c r="AV213" s="13" t="s">
        <v>80</v>
      </c>
      <c r="AW213" s="13" t="s">
        <v>30</v>
      </c>
      <c r="AX213" s="13" t="s">
        <v>78</v>
      </c>
      <c r="AY213" s="186" t="s">
        <v>111</v>
      </c>
    </row>
    <row r="214" spans="1:65" s="2" customFormat="1" ht="33" customHeight="1">
      <c r="A214" s="35"/>
      <c r="B214" s="163"/>
      <c r="C214" s="164" t="s">
        <v>268</v>
      </c>
      <c r="D214" s="164" t="s">
        <v>113</v>
      </c>
      <c r="E214" s="165" t="s">
        <v>269</v>
      </c>
      <c r="F214" s="166" t="s">
        <v>270</v>
      </c>
      <c r="G214" s="167" t="s">
        <v>260</v>
      </c>
      <c r="H214" s="168">
        <v>3</v>
      </c>
      <c r="I214" s="169"/>
      <c r="J214" s="170">
        <f>ROUND(I214*H214,2)</f>
        <v>0</v>
      </c>
      <c r="K214" s="171"/>
      <c r="L214" s="36"/>
      <c r="M214" s="172" t="s">
        <v>1</v>
      </c>
      <c r="N214" s="173" t="s">
        <v>38</v>
      </c>
      <c r="O214" s="74"/>
      <c r="P214" s="174">
        <f>O214*H214</f>
        <v>0</v>
      </c>
      <c r="Q214" s="174">
        <v>0</v>
      </c>
      <c r="R214" s="174">
        <f>Q214*H214</f>
        <v>0</v>
      </c>
      <c r="S214" s="174">
        <v>0</v>
      </c>
      <c r="T214" s="17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76" t="s">
        <v>117</v>
      </c>
      <c r="AT214" s="176" t="s">
        <v>113</v>
      </c>
      <c r="AU214" s="176" t="s">
        <v>80</v>
      </c>
      <c r="AY214" s="16" t="s">
        <v>111</v>
      </c>
      <c r="BE214" s="177">
        <f>IF(N214="základní",J214,0)</f>
        <v>0</v>
      </c>
      <c r="BF214" s="177">
        <f>IF(N214="snížená",J214,0)</f>
        <v>0</v>
      </c>
      <c r="BG214" s="177">
        <f>IF(N214="zákl. přenesená",J214,0)</f>
        <v>0</v>
      </c>
      <c r="BH214" s="177">
        <f>IF(N214="sníž. přenesená",J214,0)</f>
        <v>0</v>
      </c>
      <c r="BI214" s="177">
        <f>IF(N214="nulová",J214,0)</f>
        <v>0</v>
      </c>
      <c r="BJ214" s="16" t="s">
        <v>78</v>
      </c>
      <c r="BK214" s="177">
        <f>ROUND(I214*H214,2)</f>
        <v>0</v>
      </c>
      <c r="BL214" s="16" t="s">
        <v>117</v>
      </c>
      <c r="BM214" s="176" t="s">
        <v>271</v>
      </c>
    </row>
    <row r="215" spans="1:47" s="2" customFormat="1" ht="12">
      <c r="A215" s="35"/>
      <c r="B215" s="36"/>
      <c r="C215" s="35"/>
      <c r="D215" s="178" t="s">
        <v>119</v>
      </c>
      <c r="E215" s="35"/>
      <c r="F215" s="179" t="s">
        <v>272</v>
      </c>
      <c r="G215" s="35"/>
      <c r="H215" s="35"/>
      <c r="I215" s="180"/>
      <c r="J215" s="35"/>
      <c r="K215" s="35"/>
      <c r="L215" s="36"/>
      <c r="M215" s="181"/>
      <c r="N215" s="182"/>
      <c r="O215" s="74"/>
      <c r="P215" s="74"/>
      <c r="Q215" s="74"/>
      <c r="R215" s="74"/>
      <c r="S215" s="74"/>
      <c r="T215" s="7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6" t="s">
        <v>119</v>
      </c>
      <c r="AU215" s="16" t="s">
        <v>80</v>
      </c>
    </row>
    <row r="216" spans="1:51" s="13" customFormat="1" ht="12">
      <c r="A216" s="13"/>
      <c r="B216" s="185"/>
      <c r="C216" s="13"/>
      <c r="D216" s="178" t="s">
        <v>123</v>
      </c>
      <c r="E216" s="186" t="s">
        <v>1</v>
      </c>
      <c r="F216" s="187" t="s">
        <v>131</v>
      </c>
      <c r="G216" s="13"/>
      <c r="H216" s="188">
        <v>3</v>
      </c>
      <c r="I216" s="189"/>
      <c r="J216" s="13"/>
      <c r="K216" s="13"/>
      <c r="L216" s="185"/>
      <c r="M216" s="190"/>
      <c r="N216" s="191"/>
      <c r="O216" s="191"/>
      <c r="P216" s="191"/>
      <c r="Q216" s="191"/>
      <c r="R216" s="191"/>
      <c r="S216" s="191"/>
      <c r="T216" s="19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6" t="s">
        <v>123</v>
      </c>
      <c r="AU216" s="186" t="s">
        <v>80</v>
      </c>
      <c r="AV216" s="13" t="s">
        <v>80</v>
      </c>
      <c r="AW216" s="13" t="s">
        <v>30</v>
      </c>
      <c r="AX216" s="13" t="s">
        <v>78</v>
      </c>
      <c r="AY216" s="186" t="s">
        <v>111</v>
      </c>
    </row>
    <row r="217" spans="1:65" s="2" customFormat="1" ht="24.15" customHeight="1">
      <c r="A217" s="35"/>
      <c r="B217" s="163"/>
      <c r="C217" s="164" t="s">
        <v>273</v>
      </c>
      <c r="D217" s="164" t="s">
        <v>113</v>
      </c>
      <c r="E217" s="165" t="s">
        <v>274</v>
      </c>
      <c r="F217" s="166" t="s">
        <v>275</v>
      </c>
      <c r="G217" s="167" t="s">
        <v>260</v>
      </c>
      <c r="H217" s="168">
        <v>159</v>
      </c>
      <c r="I217" s="169"/>
      <c r="J217" s="170">
        <f>ROUND(I217*H217,2)</f>
        <v>0</v>
      </c>
      <c r="K217" s="171"/>
      <c r="L217" s="36"/>
      <c r="M217" s="172" t="s">
        <v>1</v>
      </c>
      <c r="N217" s="173" t="s">
        <v>38</v>
      </c>
      <c r="O217" s="74"/>
      <c r="P217" s="174">
        <f>O217*H217</f>
        <v>0</v>
      </c>
      <c r="Q217" s="174">
        <v>0</v>
      </c>
      <c r="R217" s="174">
        <f>Q217*H217</f>
        <v>0</v>
      </c>
      <c r="S217" s="174">
        <v>0</v>
      </c>
      <c r="T217" s="175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76" t="s">
        <v>117</v>
      </c>
      <c r="AT217" s="176" t="s">
        <v>113</v>
      </c>
      <c r="AU217" s="176" t="s">
        <v>80</v>
      </c>
      <c r="AY217" s="16" t="s">
        <v>111</v>
      </c>
      <c r="BE217" s="177">
        <f>IF(N217="základní",J217,0)</f>
        <v>0</v>
      </c>
      <c r="BF217" s="177">
        <f>IF(N217="snížená",J217,0)</f>
        <v>0</v>
      </c>
      <c r="BG217" s="177">
        <f>IF(N217="zákl. přenesená",J217,0)</f>
        <v>0</v>
      </c>
      <c r="BH217" s="177">
        <f>IF(N217="sníž. přenesená",J217,0)</f>
        <v>0</v>
      </c>
      <c r="BI217" s="177">
        <f>IF(N217="nulová",J217,0)</f>
        <v>0</v>
      </c>
      <c r="BJ217" s="16" t="s">
        <v>78</v>
      </c>
      <c r="BK217" s="177">
        <f>ROUND(I217*H217,2)</f>
        <v>0</v>
      </c>
      <c r="BL217" s="16" t="s">
        <v>117</v>
      </c>
      <c r="BM217" s="176" t="s">
        <v>276</v>
      </c>
    </row>
    <row r="218" spans="1:47" s="2" customFormat="1" ht="12">
      <c r="A218" s="35"/>
      <c r="B218" s="36"/>
      <c r="C218" s="35"/>
      <c r="D218" s="178" t="s">
        <v>119</v>
      </c>
      <c r="E218" s="35"/>
      <c r="F218" s="179" t="s">
        <v>277</v>
      </c>
      <c r="G218" s="35"/>
      <c r="H218" s="35"/>
      <c r="I218" s="180"/>
      <c r="J218" s="35"/>
      <c r="K218" s="35"/>
      <c r="L218" s="36"/>
      <c r="M218" s="181"/>
      <c r="N218" s="182"/>
      <c r="O218" s="74"/>
      <c r="P218" s="74"/>
      <c r="Q218" s="74"/>
      <c r="R218" s="74"/>
      <c r="S218" s="74"/>
      <c r="T218" s="7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6" t="s">
        <v>119</v>
      </c>
      <c r="AU218" s="16" t="s">
        <v>80</v>
      </c>
    </row>
    <row r="219" spans="1:51" s="13" customFormat="1" ht="12">
      <c r="A219" s="13"/>
      <c r="B219" s="185"/>
      <c r="C219" s="13"/>
      <c r="D219" s="178" t="s">
        <v>123</v>
      </c>
      <c r="E219" s="186" t="s">
        <v>1</v>
      </c>
      <c r="F219" s="187" t="s">
        <v>278</v>
      </c>
      <c r="G219" s="13"/>
      <c r="H219" s="188">
        <v>159</v>
      </c>
      <c r="I219" s="189"/>
      <c r="J219" s="13"/>
      <c r="K219" s="13"/>
      <c r="L219" s="185"/>
      <c r="M219" s="190"/>
      <c r="N219" s="191"/>
      <c r="O219" s="191"/>
      <c r="P219" s="191"/>
      <c r="Q219" s="191"/>
      <c r="R219" s="191"/>
      <c r="S219" s="191"/>
      <c r="T219" s="19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6" t="s">
        <v>123</v>
      </c>
      <c r="AU219" s="186" t="s">
        <v>80</v>
      </c>
      <c r="AV219" s="13" t="s">
        <v>80</v>
      </c>
      <c r="AW219" s="13" t="s">
        <v>30</v>
      </c>
      <c r="AX219" s="13" t="s">
        <v>78</v>
      </c>
      <c r="AY219" s="186" t="s">
        <v>111</v>
      </c>
    </row>
    <row r="220" spans="1:63" s="12" customFormat="1" ht="25.9" customHeight="1">
      <c r="A220" s="12"/>
      <c r="B220" s="150"/>
      <c r="C220" s="12"/>
      <c r="D220" s="151" t="s">
        <v>72</v>
      </c>
      <c r="E220" s="152" t="s">
        <v>279</v>
      </c>
      <c r="F220" s="152" t="s">
        <v>280</v>
      </c>
      <c r="G220" s="12"/>
      <c r="H220" s="12"/>
      <c r="I220" s="153"/>
      <c r="J220" s="154">
        <f>BK220</f>
        <v>0</v>
      </c>
      <c r="K220" s="12"/>
      <c r="L220" s="150"/>
      <c r="M220" s="155"/>
      <c r="N220" s="156"/>
      <c r="O220" s="156"/>
      <c r="P220" s="157">
        <f>P221+P224</f>
        <v>0</v>
      </c>
      <c r="Q220" s="156"/>
      <c r="R220" s="157">
        <f>R221+R224</f>
        <v>0.02772</v>
      </c>
      <c r="S220" s="156"/>
      <c r="T220" s="158">
        <f>T221+T224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151" t="s">
        <v>144</v>
      </c>
      <c r="AT220" s="159" t="s">
        <v>72</v>
      </c>
      <c r="AU220" s="159" t="s">
        <v>73</v>
      </c>
      <c r="AY220" s="151" t="s">
        <v>111</v>
      </c>
      <c r="BK220" s="160">
        <f>BK221+BK224</f>
        <v>0</v>
      </c>
    </row>
    <row r="221" spans="1:63" s="12" customFormat="1" ht="22.8" customHeight="1">
      <c r="A221" s="12"/>
      <c r="B221" s="150"/>
      <c r="C221" s="12"/>
      <c r="D221" s="151" t="s">
        <v>72</v>
      </c>
      <c r="E221" s="161" t="s">
        <v>281</v>
      </c>
      <c r="F221" s="161" t="s">
        <v>282</v>
      </c>
      <c r="G221" s="12"/>
      <c r="H221" s="12"/>
      <c r="I221" s="153"/>
      <c r="J221" s="162">
        <f>BK221</f>
        <v>0</v>
      </c>
      <c r="K221" s="12"/>
      <c r="L221" s="150"/>
      <c r="M221" s="155"/>
      <c r="N221" s="156"/>
      <c r="O221" s="156"/>
      <c r="P221" s="157">
        <f>SUM(P222:P223)</f>
        <v>0</v>
      </c>
      <c r="Q221" s="156"/>
      <c r="R221" s="157">
        <f>SUM(R222:R223)</f>
        <v>0</v>
      </c>
      <c r="S221" s="156"/>
      <c r="T221" s="158">
        <f>SUM(T222:T223)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51" t="s">
        <v>144</v>
      </c>
      <c r="AT221" s="159" t="s">
        <v>72</v>
      </c>
      <c r="AU221" s="159" t="s">
        <v>78</v>
      </c>
      <c r="AY221" s="151" t="s">
        <v>111</v>
      </c>
      <c r="BK221" s="160">
        <f>SUM(BK222:BK223)</f>
        <v>0</v>
      </c>
    </row>
    <row r="222" spans="1:65" s="2" customFormat="1" ht="16.5" customHeight="1">
      <c r="A222" s="35"/>
      <c r="B222" s="163"/>
      <c r="C222" s="164" t="s">
        <v>283</v>
      </c>
      <c r="D222" s="164" t="s">
        <v>113</v>
      </c>
      <c r="E222" s="165" t="s">
        <v>284</v>
      </c>
      <c r="F222" s="166" t="s">
        <v>282</v>
      </c>
      <c r="G222" s="167" t="s">
        <v>285</v>
      </c>
      <c r="H222" s="168">
        <v>1</v>
      </c>
      <c r="I222" s="169"/>
      <c r="J222" s="170">
        <f>ROUND(I222*H222,2)</f>
        <v>0</v>
      </c>
      <c r="K222" s="171"/>
      <c r="L222" s="36"/>
      <c r="M222" s="172" t="s">
        <v>1</v>
      </c>
      <c r="N222" s="173" t="s">
        <v>38</v>
      </c>
      <c r="O222" s="74"/>
      <c r="P222" s="174">
        <f>O222*H222</f>
        <v>0</v>
      </c>
      <c r="Q222" s="174">
        <v>0</v>
      </c>
      <c r="R222" s="174">
        <f>Q222*H222</f>
        <v>0</v>
      </c>
      <c r="S222" s="174">
        <v>0</v>
      </c>
      <c r="T222" s="17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76" t="s">
        <v>286</v>
      </c>
      <c r="AT222" s="176" t="s">
        <v>113</v>
      </c>
      <c r="AU222" s="176" t="s">
        <v>80</v>
      </c>
      <c r="AY222" s="16" t="s">
        <v>111</v>
      </c>
      <c r="BE222" s="177">
        <f>IF(N222="základní",J222,0)</f>
        <v>0</v>
      </c>
      <c r="BF222" s="177">
        <f>IF(N222="snížená",J222,0)</f>
        <v>0</v>
      </c>
      <c r="BG222" s="177">
        <f>IF(N222="zákl. přenesená",J222,0)</f>
        <v>0</v>
      </c>
      <c r="BH222" s="177">
        <f>IF(N222="sníž. přenesená",J222,0)</f>
        <v>0</v>
      </c>
      <c r="BI222" s="177">
        <f>IF(N222="nulová",J222,0)</f>
        <v>0</v>
      </c>
      <c r="BJ222" s="16" t="s">
        <v>78</v>
      </c>
      <c r="BK222" s="177">
        <f>ROUND(I222*H222,2)</f>
        <v>0</v>
      </c>
      <c r="BL222" s="16" t="s">
        <v>286</v>
      </c>
      <c r="BM222" s="176" t="s">
        <v>287</v>
      </c>
    </row>
    <row r="223" spans="1:47" s="2" customFormat="1" ht="12">
      <c r="A223" s="35"/>
      <c r="B223" s="36"/>
      <c r="C223" s="35"/>
      <c r="D223" s="178" t="s">
        <v>119</v>
      </c>
      <c r="E223" s="35"/>
      <c r="F223" s="179" t="s">
        <v>288</v>
      </c>
      <c r="G223" s="35"/>
      <c r="H223" s="35"/>
      <c r="I223" s="180"/>
      <c r="J223" s="35"/>
      <c r="K223" s="35"/>
      <c r="L223" s="36"/>
      <c r="M223" s="181"/>
      <c r="N223" s="182"/>
      <c r="O223" s="74"/>
      <c r="P223" s="74"/>
      <c r="Q223" s="74"/>
      <c r="R223" s="74"/>
      <c r="S223" s="74"/>
      <c r="T223" s="7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6" t="s">
        <v>119</v>
      </c>
      <c r="AU223" s="16" t="s">
        <v>80</v>
      </c>
    </row>
    <row r="224" spans="1:63" s="12" customFormat="1" ht="22.8" customHeight="1">
      <c r="A224" s="12"/>
      <c r="B224" s="150"/>
      <c r="C224" s="12"/>
      <c r="D224" s="151" t="s">
        <v>72</v>
      </c>
      <c r="E224" s="161" t="s">
        <v>289</v>
      </c>
      <c r="F224" s="161" t="s">
        <v>290</v>
      </c>
      <c r="G224" s="12"/>
      <c r="H224" s="12"/>
      <c r="I224" s="153"/>
      <c r="J224" s="162">
        <f>BK224</f>
        <v>0</v>
      </c>
      <c r="K224" s="12"/>
      <c r="L224" s="150"/>
      <c r="M224" s="155"/>
      <c r="N224" s="156"/>
      <c r="O224" s="156"/>
      <c r="P224" s="157">
        <f>SUM(P225:P230)</f>
        <v>0</v>
      </c>
      <c r="Q224" s="156"/>
      <c r="R224" s="157">
        <f>SUM(R225:R230)</f>
        <v>0.02772</v>
      </c>
      <c r="S224" s="156"/>
      <c r="T224" s="158">
        <f>SUM(T225:T230)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51" t="s">
        <v>144</v>
      </c>
      <c r="AT224" s="159" t="s">
        <v>72</v>
      </c>
      <c r="AU224" s="159" t="s">
        <v>78</v>
      </c>
      <c r="AY224" s="151" t="s">
        <v>111</v>
      </c>
      <c r="BK224" s="160">
        <f>SUM(BK225:BK230)</f>
        <v>0</v>
      </c>
    </row>
    <row r="225" spans="1:65" s="2" customFormat="1" ht="16.5" customHeight="1">
      <c r="A225" s="35"/>
      <c r="B225" s="163"/>
      <c r="C225" s="164" t="s">
        <v>291</v>
      </c>
      <c r="D225" s="164" t="s">
        <v>113</v>
      </c>
      <c r="E225" s="165" t="s">
        <v>292</v>
      </c>
      <c r="F225" s="166" t="s">
        <v>293</v>
      </c>
      <c r="G225" s="167" t="s">
        <v>285</v>
      </c>
      <c r="H225" s="168">
        <v>1</v>
      </c>
      <c r="I225" s="169"/>
      <c r="J225" s="170">
        <f>ROUND(I225*H225,2)</f>
        <v>0</v>
      </c>
      <c r="K225" s="171"/>
      <c r="L225" s="36"/>
      <c r="M225" s="172" t="s">
        <v>1</v>
      </c>
      <c r="N225" s="173" t="s">
        <v>38</v>
      </c>
      <c r="O225" s="74"/>
      <c r="P225" s="174">
        <f>O225*H225</f>
        <v>0</v>
      </c>
      <c r="Q225" s="174">
        <v>0</v>
      </c>
      <c r="R225" s="174">
        <f>Q225*H225</f>
        <v>0</v>
      </c>
      <c r="S225" s="174">
        <v>0</v>
      </c>
      <c r="T225" s="17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76" t="s">
        <v>286</v>
      </c>
      <c r="AT225" s="176" t="s">
        <v>113</v>
      </c>
      <c r="AU225" s="176" t="s">
        <v>80</v>
      </c>
      <c r="AY225" s="16" t="s">
        <v>111</v>
      </c>
      <c r="BE225" s="177">
        <f>IF(N225="základní",J225,0)</f>
        <v>0</v>
      </c>
      <c r="BF225" s="177">
        <f>IF(N225="snížená",J225,0)</f>
        <v>0</v>
      </c>
      <c r="BG225" s="177">
        <f>IF(N225="zákl. přenesená",J225,0)</f>
        <v>0</v>
      </c>
      <c r="BH225" s="177">
        <f>IF(N225="sníž. přenesená",J225,0)</f>
        <v>0</v>
      </c>
      <c r="BI225" s="177">
        <f>IF(N225="nulová",J225,0)</f>
        <v>0</v>
      </c>
      <c r="BJ225" s="16" t="s">
        <v>78</v>
      </c>
      <c r="BK225" s="177">
        <f>ROUND(I225*H225,2)</f>
        <v>0</v>
      </c>
      <c r="BL225" s="16" t="s">
        <v>286</v>
      </c>
      <c r="BM225" s="176" t="s">
        <v>294</v>
      </c>
    </row>
    <row r="226" spans="1:47" s="2" customFormat="1" ht="12">
      <c r="A226" s="35"/>
      <c r="B226" s="36"/>
      <c r="C226" s="35"/>
      <c r="D226" s="178" t="s">
        <v>119</v>
      </c>
      <c r="E226" s="35"/>
      <c r="F226" s="179" t="s">
        <v>293</v>
      </c>
      <c r="G226" s="35"/>
      <c r="H226" s="35"/>
      <c r="I226" s="180"/>
      <c r="J226" s="35"/>
      <c r="K226" s="35"/>
      <c r="L226" s="36"/>
      <c r="M226" s="181"/>
      <c r="N226" s="182"/>
      <c r="O226" s="74"/>
      <c r="P226" s="74"/>
      <c r="Q226" s="74"/>
      <c r="R226" s="74"/>
      <c r="S226" s="74"/>
      <c r="T226" s="7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6" t="s">
        <v>119</v>
      </c>
      <c r="AU226" s="16" t="s">
        <v>80</v>
      </c>
    </row>
    <row r="227" spans="1:65" s="2" customFormat="1" ht="16.5" customHeight="1">
      <c r="A227" s="35"/>
      <c r="B227" s="163"/>
      <c r="C227" s="164" t="s">
        <v>295</v>
      </c>
      <c r="D227" s="164" t="s">
        <v>113</v>
      </c>
      <c r="E227" s="165" t="s">
        <v>296</v>
      </c>
      <c r="F227" s="166" t="s">
        <v>297</v>
      </c>
      <c r="G227" s="167" t="s">
        <v>116</v>
      </c>
      <c r="H227" s="168">
        <v>2</v>
      </c>
      <c r="I227" s="169"/>
      <c r="J227" s="170">
        <f>ROUND(I227*H227,2)</f>
        <v>0</v>
      </c>
      <c r="K227" s="171"/>
      <c r="L227" s="36"/>
      <c r="M227" s="172" t="s">
        <v>1</v>
      </c>
      <c r="N227" s="173" t="s">
        <v>38</v>
      </c>
      <c r="O227" s="74"/>
      <c r="P227" s="174">
        <f>O227*H227</f>
        <v>0</v>
      </c>
      <c r="Q227" s="174">
        <v>0.01386</v>
      </c>
      <c r="R227" s="174">
        <f>Q227*H227</f>
        <v>0.02772</v>
      </c>
      <c r="S227" s="174">
        <v>0</v>
      </c>
      <c r="T227" s="17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76" t="s">
        <v>117</v>
      </c>
      <c r="AT227" s="176" t="s">
        <v>113</v>
      </c>
      <c r="AU227" s="176" t="s">
        <v>80</v>
      </c>
      <c r="AY227" s="16" t="s">
        <v>111</v>
      </c>
      <c r="BE227" s="177">
        <f>IF(N227="základní",J227,0)</f>
        <v>0</v>
      </c>
      <c r="BF227" s="177">
        <f>IF(N227="snížená",J227,0)</f>
        <v>0</v>
      </c>
      <c r="BG227" s="177">
        <f>IF(N227="zákl. přenesená",J227,0)</f>
        <v>0</v>
      </c>
      <c r="BH227" s="177">
        <f>IF(N227="sníž. přenesená",J227,0)</f>
        <v>0</v>
      </c>
      <c r="BI227" s="177">
        <f>IF(N227="nulová",J227,0)</f>
        <v>0</v>
      </c>
      <c r="BJ227" s="16" t="s">
        <v>78</v>
      </c>
      <c r="BK227" s="177">
        <f>ROUND(I227*H227,2)</f>
        <v>0</v>
      </c>
      <c r="BL227" s="16" t="s">
        <v>117</v>
      </c>
      <c r="BM227" s="176" t="s">
        <v>298</v>
      </c>
    </row>
    <row r="228" spans="1:47" s="2" customFormat="1" ht="12">
      <c r="A228" s="35"/>
      <c r="B228" s="36"/>
      <c r="C228" s="35"/>
      <c r="D228" s="178" t="s">
        <v>119</v>
      </c>
      <c r="E228" s="35"/>
      <c r="F228" s="179" t="s">
        <v>297</v>
      </c>
      <c r="G228" s="35"/>
      <c r="H228" s="35"/>
      <c r="I228" s="180"/>
      <c r="J228" s="35"/>
      <c r="K228" s="35"/>
      <c r="L228" s="36"/>
      <c r="M228" s="181"/>
      <c r="N228" s="182"/>
      <c r="O228" s="74"/>
      <c r="P228" s="74"/>
      <c r="Q228" s="74"/>
      <c r="R228" s="74"/>
      <c r="S228" s="74"/>
      <c r="T228" s="7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6" t="s">
        <v>119</v>
      </c>
      <c r="AU228" s="16" t="s">
        <v>80</v>
      </c>
    </row>
    <row r="229" spans="1:65" s="2" customFormat="1" ht="16.5" customHeight="1">
      <c r="A229" s="35"/>
      <c r="B229" s="163"/>
      <c r="C229" s="164" t="s">
        <v>163</v>
      </c>
      <c r="D229" s="164" t="s">
        <v>113</v>
      </c>
      <c r="E229" s="165" t="s">
        <v>299</v>
      </c>
      <c r="F229" s="166" t="s">
        <v>300</v>
      </c>
      <c r="G229" s="167" t="s">
        <v>301</v>
      </c>
      <c r="H229" s="168">
        <v>1</v>
      </c>
      <c r="I229" s="169"/>
      <c r="J229" s="170">
        <f>ROUND(I229*H229,2)</f>
        <v>0</v>
      </c>
      <c r="K229" s="171"/>
      <c r="L229" s="36"/>
      <c r="M229" s="172" t="s">
        <v>1</v>
      </c>
      <c r="N229" s="173" t="s">
        <v>38</v>
      </c>
      <c r="O229" s="74"/>
      <c r="P229" s="174">
        <f>O229*H229</f>
        <v>0</v>
      </c>
      <c r="Q229" s="174">
        <v>0</v>
      </c>
      <c r="R229" s="174">
        <f>Q229*H229</f>
        <v>0</v>
      </c>
      <c r="S229" s="174">
        <v>0</v>
      </c>
      <c r="T229" s="175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76" t="s">
        <v>117</v>
      </c>
      <c r="AT229" s="176" t="s">
        <v>113</v>
      </c>
      <c r="AU229" s="176" t="s">
        <v>80</v>
      </c>
      <c r="AY229" s="16" t="s">
        <v>111</v>
      </c>
      <c r="BE229" s="177">
        <f>IF(N229="základní",J229,0)</f>
        <v>0</v>
      </c>
      <c r="BF229" s="177">
        <f>IF(N229="snížená",J229,0)</f>
        <v>0</v>
      </c>
      <c r="BG229" s="177">
        <f>IF(N229="zákl. přenesená",J229,0)</f>
        <v>0</v>
      </c>
      <c r="BH229" s="177">
        <f>IF(N229="sníž. přenesená",J229,0)</f>
        <v>0</v>
      </c>
      <c r="BI229" s="177">
        <f>IF(N229="nulová",J229,0)</f>
        <v>0</v>
      </c>
      <c r="BJ229" s="16" t="s">
        <v>78</v>
      </c>
      <c r="BK229" s="177">
        <f>ROUND(I229*H229,2)</f>
        <v>0</v>
      </c>
      <c r="BL229" s="16" t="s">
        <v>117</v>
      </c>
      <c r="BM229" s="176" t="s">
        <v>302</v>
      </c>
    </row>
    <row r="230" spans="1:47" s="2" customFormat="1" ht="12">
      <c r="A230" s="35"/>
      <c r="B230" s="36"/>
      <c r="C230" s="35"/>
      <c r="D230" s="178" t="s">
        <v>119</v>
      </c>
      <c r="E230" s="35"/>
      <c r="F230" s="179" t="s">
        <v>300</v>
      </c>
      <c r="G230" s="35"/>
      <c r="H230" s="35"/>
      <c r="I230" s="180"/>
      <c r="J230" s="35"/>
      <c r="K230" s="35"/>
      <c r="L230" s="36"/>
      <c r="M230" s="204"/>
      <c r="N230" s="205"/>
      <c r="O230" s="206"/>
      <c r="P230" s="206"/>
      <c r="Q230" s="206"/>
      <c r="R230" s="206"/>
      <c r="S230" s="206"/>
      <c r="T230" s="207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6" t="s">
        <v>119</v>
      </c>
      <c r="AU230" s="16" t="s">
        <v>80</v>
      </c>
    </row>
    <row r="231" spans="1:31" s="2" customFormat="1" ht="6.95" customHeight="1">
      <c r="A231" s="35"/>
      <c r="B231" s="57"/>
      <c r="C231" s="58"/>
      <c r="D231" s="58"/>
      <c r="E231" s="58"/>
      <c r="F231" s="58"/>
      <c r="G231" s="58"/>
      <c r="H231" s="58"/>
      <c r="I231" s="58"/>
      <c r="J231" s="58"/>
      <c r="K231" s="58"/>
      <c r="L231" s="36"/>
      <c r="M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</row>
  </sheetData>
  <autoFilter ref="C120:K230"/>
  <mergeCells count="6">
    <mergeCell ref="E7:H7"/>
    <mergeCell ref="E16:H16"/>
    <mergeCell ref="E25:H25"/>
    <mergeCell ref="E85:H85"/>
    <mergeCell ref="E113:H113"/>
    <mergeCell ref="L2:V2"/>
  </mergeCells>
  <hyperlinks>
    <hyperlink ref="F126" r:id="rId1" display="https://podminky.urs.cz/item/CS_URS_2021_02/113107022"/>
    <hyperlink ref="F130" r:id="rId2" display="https://podminky.urs.cz/item/CS_URS_2021_02/113154124"/>
    <hyperlink ref="F134" r:id="rId3" display="https://podminky.urs.cz/item/CS_URS_2022_02/113201112"/>
    <hyperlink ref="F138" r:id="rId4" display="https://podminky.urs.cz/item/CS_URS_2021_02/121151103"/>
    <hyperlink ref="F142" r:id="rId5" display="https://podminky.urs.cz/item/CS_URS_2021_02/122351101"/>
    <hyperlink ref="F146" r:id="rId6" display="https://podminky.urs.cz/item/CS_URS_2021_02/181152302"/>
    <hyperlink ref="F154" r:id="rId7" display="https://podminky.urs.cz/item/CS_URS_2021_02/564851111"/>
    <hyperlink ref="F158" r:id="rId8" display="https://podminky.urs.cz/item/CS_URS_2021_02/564861111"/>
    <hyperlink ref="F165" r:id="rId9" display="https://podminky.urs.cz/item/CS_URS_2022_02/567122114"/>
    <hyperlink ref="F169" r:id="rId10" display="https://podminky.urs.cz/item/CS_URS_2022_02/577134141"/>
    <hyperlink ref="F173" r:id="rId11" display="https://podminky.urs.cz/item/CS_URS_2022_02/577155142"/>
    <hyperlink ref="F178" r:id="rId12" display="https://podminky.urs.cz/item/CS_URS_2022_02/899332111"/>
    <hyperlink ref="F181" r:id="rId13" display="https://podminky.urs.cz/item/CS_URS_2022_02/899432111"/>
    <hyperlink ref="F185" r:id="rId14" display="https://podminky.urs.cz/item/CS_URS_2022_02/915211116"/>
    <hyperlink ref="F188" r:id="rId15" display="https://podminky.urs.cz/item/CS_URS_2021_02/916131213"/>
    <hyperlink ref="F196" r:id="rId16" display="https://podminky.urs.cz/item/CS_URS_2022_01/919112213"/>
    <hyperlink ref="F200" r:id="rId17" display="https://podminky.urs.cz/item/CS_URS_2022_01/919122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Sobol</dc:creator>
  <cp:keywords/>
  <dc:description/>
  <cp:lastModifiedBy>Jiří Sobol</cp:lastModifiedBy>
  <dcterms:created xsi:type="dcterms:W3CDTF">2022-12-01T09:06:55Z</dcterms:created>
  <dcterms:modified xsi:type="dcterms:W3CDTF">2022-12-01T09:06:57Z</dcterms:modified>
  <cp:category/>
  <cp:version/>
  <cp:contentType/>
  <cp:contentStatus/>
</cp:coreProperties>
</file>