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dvinap\Desktop\Předklady 2023\Výtah MŠ Hvězdička\"/>
    </mc:Choice>
  </mc:AlternateContent>
  <bookViews>
    <workbookView xWindow="-120" yWindow="-120" windowWidth="29040" windowHeight="1584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Položky!$A$1:$G$98</definedName>
    <definedName name="_xlnm.Print_Area" localSheetId="1">Rekapitulace!$A$1:$I$33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</workbook>
</file>

<file path=xl/calcChain.xml><?xml version="1.0" encoding="utf-8"?>
<calcChain xmlns="http://schemas.openxmlformats.org/spreadsheetml/2006/main">
  <c r="E56" i="3" l="1"/>
  <c r="G96" i="3"/>
  <c r="E71" i="3"/>
  <c r="E37" i="3"/>
  <c r="G37" i="3" s="1"/>
  <c r="BA37" i="3" s="1"/>
  <c r="G83" i="3"/>
  <c r="G95" i="3"/>
  <c r="E79" i="3"/>
  <c r="G79" i="3" s="1"/>
  <c r="BB85" i="3" s="1"/>
  <c r="E64" i="3"/>
  <c r="G64" i="3" s="1"/>
  <c r="BB70" i="3" s="1"/>
  <c r="E31" i="3"/>
  <c r="G31" i="3" s="1"/>
  <c r="BA31" i="3" s="1"/>
  <c r="B7" i="2"/>
  <c r="E8" i="3"/>
  <c r="G8" i="3" s="1"/>
  <c r="C11" i="3"/>
  <c r="BB68" i="3"/>
  <c r="G91" i="3"/>
  <c r="G84" i="3"/>
  <c r="G85" i="3"/>
  <c r="BD89" i="3" s="1"/>
  <c r="G86" i="3"/>
  <c r="G87" i="3"/>
  <c r="BD92" i="3" s="1"/>
  <c r="E50" i="3"/>
  <c r="G50" i="3" s="1"/>
  <c r="BA50" i="3" s="1"/>
  <c r="E34" i="3"/>
  <c r="G34" i="3" s="1"/>
  <c r="BA34" i="3" s="1"/>
  <c r="E33" i="3"/>
  <c r="G33" i="3" s="1"/>
  <c r="BA33" i="3" s="1"/>
  <c r="E30" i="3"/>
  <c r="G30" i="3" s="1"/>
  <c r="BA30" i="3" s="1"/>
  <c r="E29" i="3"/>
  <c r="G29" i="3" s="1"/>
  <c r="BA29" i="3" s="1"/>
  <c r="E28" i="3"/>
  <c r="G28" i="3" s="1"/>
  <c r="BA28" i="3" s="1"/>
  <c r="E26" i="3"/>
  <c r="G26" i="3" s="1"/>
  <c r="BA26" i="3" s="1"/>
  <c r="E44" i="3"/>
  <c r="G44" i="3" s="1"/>
  <c r="BA44" i="3" s="1"/>
  <c r="E16" i="3"/>
  <c r="G16" i="3" s="1"/>
  <c r="BA16" i="3" s="1"/>
  <c r="E13" i="3"/>
  <c r="G13" i="3" s="1"/>
  <c r="BA13" i="3" s="1"/>
  <c r="E21" i="3"/>
  <c r="G21" i="3" s="1"/>
  <c r="BA21" i="3" s="1"/>
  <c r="BA24" i="3" s="1"/>
  <c r="G93" i="3"/>
  <c r="D21" i="1"/>
  <c r="D20" i="1"/>
  <c r="D19" i="1"/>
  <c r="D18" i="1"/>
  <c r="D17" i="1"/>
  <c r="D16" i="1"/>
  <c r="D15" i="1"/>
  <c r="BE102" i="3"/>
  <c r="BC102" i="3"/>
  <c r="BB102" i="3"/>
  <c r="BA102" i="3"/>
  <c r="G97" i="3"/>
  <c r="BD102" i="3" s="1"/>
  <c r="BE101" i="3"/>
  <c r="BC101" i="3"/>
  <c r="BB101" i="3"/>
  <c r="BA101" i="3"/>
  <c r="G94" i="3"/>
  <c r="BD101" i="3" s="1"/>
  <c r="BE99" i="3"/>
  <c r="BC99" i="3"/>
  <c r="BB99" i="3"/>
  <c r="BA99" i="3"/>
  <c r="G92" i="3"/>
  <c r="BD99" i="3" s="1"/>
  <c r="BE97" i="3"/>
  <c r="BC97" i="3"/>
  <c r="BB97" i="3"/>
  <c r="BA97" i="3"/>
  <c r="G90" i="3"/>
  <c r="BD97" i="3" s="1"/>
  <c r="B18" i="2"/>
  <c r="A18" i="2"/>
  <c r="C98" i="3"/>
  <c r="BE92" i="3"/>
  <c r="BC92" i="3"/>
  <c r="BB92" i="3"/>
  <c r="BA92" i="3"/>
  <c r="BE89" i="3"/>
  <c r="BC89" i="3"/>
  <c r="BB89" i="3"/>
  <c r="BA89" i="3"/>
  <c r="BE87" i="3"/>
  <c r="BC87" i="3"/>
  <c r="BB87" i="3"/>
  <c r="BA87" i="3"/>
  <c r="G82" i="3"/>
  <c r="BD87" i="3" s="1"/>
  <c r="B17" i="2"/>
  <c r="A17" i="2"/>
  <c r="C88" i="3"/>
  <c r="BE85" i="3"/>
  <c r="BD85" i="3"/>
  <c r="BC85" i="3"/>
  <c r="BA85" i="3"/>
  <c r="BE84" i="3"/>
  <c r="BD84" i="3"/>
  <c r="BC84" i="3"/>
  <c r="BA84" i="3"/>
  <c r="BE82" i="3"/>
  <c r="BD82" i="3"/>
  <c r="BC82" i="3"/>
  <c r="BA82" i="3"/>
  <c r="B16" i="2"/>
  <c r="A16" i="2"/>
  <c r="C80" i="3"/>
  <c r="BE70" i="3"/>
  <c r="BD70" i="3"/>
  <c r="BC70" i="3"/>
  <c r="BA70" i="3"/>
  <c r="BE68" i="3"/>
  <c r="BD68" i="3"/>
  <c r="BC68" i="3"/>
  <c r="BA68" i="3"/>
  <c r="B15" i="2"/>
  <c r="A15" i="2"/>
  <c r="C69" i="3"/>
  <c r="BE65" i="3"/>
  <c r="BD65" i="3"/>
  <c r="BC65" i="3"/>
  <c r="BA65" i="3"/>
  <c r="BB65" i="3"/>
  <c r="BE61" i="3"/>
  <c r="BE62" i="3" s="1"/>
  <c r="BD61" i="3"/>
  <c r="BD62" i="3" s="1"/>
  <c r="BC61" i="3"/>
  <c r="BC62" i="3" s="1"/>
  <c r="BB61" i="3"/>
  <c r="BB62" i="3" s="1"/>
  <c r="G61" i="3"/>
  <c r="BA61" i="3" s="1"/>
  <c r="BA62" i="3" s="1"/>
  <c r="B14" i="2"/>
  <c r="A14" i="2"/>
  <c r="C62" i="3"/>
  <c r="BE56" i="3"/>
  <c r="BD56" i="3"/>
  <c r="BC56" i="3"/>
  <c r="BB56" i="3"/>
  <c r="G56" i="3"/>
  <c r="BA56" i="3" s="1"/>
  <c r="B13" i="2"/>
  <c r="A13" i="2"/>
  <c r="C59" i="3"/>
  <c r="BE50" i="3"/>
  <c r="BD50" i="3"/>
  <c r="BC50" i="3"/>
  <c r="BB50" i="3"/>
  <c r="BE49" i="3"/>
  <c r="BD49" i="3"/>
  <c r="BC49" i="3"/>
  <c r="BB49" i="3"/>
  <c r="G49" i="3"/>
  <c r="BA49" i="3" s="1"/>
  <c r="B12" i="2"/>
  <c r="A12" i="2"/>
  <c r="C52" i="3"/>
  <c r="BE44" i="3"/>
  <c r="BD44" i="3"/>
  <c r="BC44" i="3"/>
  <c r="BB44" i="3"/>
  <c r="BE37" i="3"/>
  <c r="BD37" i="3"/>
  <c r="BC37" i="3"/>
  <c r="BB37" i="3"/>
  <c r="B11" i="2"/>
  <c r="A11" i="2"/>
  <c r="C47" i="3"/>
  <c r="BE34" i="3"/>
  <c r="BD34" i="3"/>
  <c r="BC34" i="3"/>
  <c r="BB34" i="3"/>
  <c r="BE33" i="3"/>
  <c r="BD33" i="3"/>
  <c r="BC33" i="3"/>
  <c r="BB33" i="3"/>
  <c r="BE31" i="3"/>
  <c r="BD31" i="3"/>
  <c r="BC31" i="3"/>
  <c r="BB31" i="3"/>
  <c r="BE30" i="3"/>
  <c r="BD30" i="3"/>
  <c r="BC30" i="3"/>
  <c r="BB30" i="3"/>
  <c r="BE29" i="3"/>
  <c r="BD29" i="3"/>
  <c r="BC29" i="3"/>
  <c r="BB29" i="3"/>
  <c r="BE28" i="3"/>
  <c r="BD28" i="3"/>
  <c r="BC28" i="3"/>
  <c r="BB28" i="3"/>
  <c r="BE26" i="3"/>
  <c r="BD26" i="3"/>
  <c r="BC26" i="3"/>
  <c r="BB26" i="3"/>
  <c r="B10" i="2"/>
  <c r="A10" i="2"/>
  <c r="C35" i="3"/>
  <c r="BE21" i="3"/>
  <c r="BE24" i="3" s="1"/>
  <c r="BD21" i="3"/>
  <c r="BD24" i="3" s="1"/>
  <c r="BC21" i="3"/>
  <c r="BC24" i="3" s="1"/>
  <c r="BB21" i="3"/>
  <c r="BB24" i="3" s="1"/>
  <c r="B9" i="2"/>
  <c r="A9" i="2"/>
  <c r="C24" i="3"/>
  <c r="BE16" i="3"/>
  <c r="BD16" i="3"/>
  <c r="BC16" i="3"/>
  <c r="BB16" i="3"/>
  <c r="BE13" i="3"/>
  <c r="BD13" i="3"/>
  <c r="BC13" i="3"/>
  <c r="BB13" i="3"/>
  <c r="B8" i="2"/>
  <c r="A8" i="2"/>
  <c r="C1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E78" i="3" l="1"/>
  <c r="G78" i="3" s="1"/>
  <c r="BB82" i="3" s="1"/>
  <c r="G71" i="3"/>
  <c r="BB84" i="3"/>
  <c r="G47" i="3"/>
  <c r="E11" i="2" s="1"/>
  <c r="G11" i="3"/>
  <c r="E7" i="2" s="1"/>
  <c r="BC59" i="3"/>
  <c r="BE59" i="3"/>
  <c r="BC77" i="3"/>
  <c r="BA103" i="3"/>
  <c r="BA19" i="3"/>
  <c r="BE19" i="3"/>
  <c r="BE52" i="3"/>
  <c r="BC35" i="3"/>
  <c r="BA47" i="3"/>
  <c r="BE47" i="3"/>
  <c r="BC47" i="3"/>
  <c r="BA93" i="3"/>
  <c r="BC19" i="3"/>
  <c r="BB77" i="3"/>
  <c r="BE77" i="3"/>
  <c r="BA77" i="3"/>
  <c r="BE35" i="3"/>
  <c r="BC93" i="3"/>
  <c r="BE93" i="3"/>
  <c r="BB52" i="3"/>
  <c r="BC86" i="3"/>
  <c r="BA35" i="3"/>
  <c r="BC52" i="3"/>
  <c r="BE86" i="3"/>
  <c r="BC103" i="3"/>
  <c r="BE103" i="3"/>
  <c r="BD59" i="3"/>
  <c r="BA86" i="3"/>
  <c r="BD52" i="3"/>
  <c r="BB59" i="3"/>
  <c r="BD19" i="3"/>
  <c r="BD35" i="3"/>
  <c r="BD47" i="3"/>
  <c r="BB93" i="3"/>
  <c r="BB103" i="3"/>
  <c r="BB19" i="3"/>
  <c r="BB35" i="3"/>
  <c r="BB47" i="3"/>
  <c r="BD77" i="3"/>
  <c r="BD86" i="3"/>
  <c r="BD93" i="3"/>
  <c r="BD103" i="3"/>
  <c r="BA52" i="3"/>
  <c r="BA59" i="3"/>
  <c r="G19" i="3"/>
  <c r="E8" i="2" s="1"/>
  <c r="G24" i="3"/>
  <c r="E9" i="2" s="1"/>
  <c r="G35" i="3"/>
  <c r="E10" i="2" s="1"/>
  <c r="G52" i="3"/>
  <c r="E12" i="2" s="1"/>
  <c r="G59" i="3"/>
  <c r="E13" i="2" s="1"/>
  <c r="G62" i="3"/>
  <c r="E14" i="2" s="1"/>
  <c r="G69" i="3"/>
  <c r="F15" i="2" s="1"/>
  <c r="G88" i="3"/>
  <c r="H17" i="2" s="1"/>
  <c r="G98" i="3"/>
  <c r="H18" i="2" s="1"/>
  <c r="BB86" i="3" l="1"/>
  <c r="G80" i="3"/>
  <c r="F16" i="2" s="1"/>
  <c r="F19" i="2" s="1"/>
  <c r="C16" i="1" s="1"/>
  <c r="E19" i="2"/>
  <c r="G19" i="2"/>
  <c r="C18" i="1" s="1"/>
  <c r="I19" i="2"/>
  <c r="C21" i="1" s="1"/>
  <c r="H19" i="2"/>
  <c r="C17" i="1" s="1"/>
  <c r="G31" i="2" l="1"/>
  <c r="I31" i="2" s="1"/>
  <c r="G30" i="2"/>
  <c r="I30" i="2" s="1"/>
  <c r="G21" i="1" s="1"/>
  <c r="G29" i="2"/>
  <c r="I29" i="2" s="1"/>
  <c r="G20" i="1" s="1"/>
  <c r="G28" i="2"/>
  <c r="I28" i="2" s="1"/>
  <c r="G19" i="1" s="1"/>
  <c r="G27" i="2"/>
  <c r="I27" i="2" s="1"/>
  <c r="G18" i="1" s="1"/>
  <c r="G26" i="2"/>
  <c r="I26" i="2" s="1"/>
  <c r="G17" i="1" s="1"/>
  <c r="G25" i="2"/>
  <c r="I25" i="2" s="1"/>
  <c r="G16" i="1" s="1"/>
  <c r="G24" i="2"/>
  <c r="I24" i="2" s="1"/>
  <c r="C15" i="1"/>
  <c r="C19" i="1" s="1"/>
  <c r="C22" i="1" s="1"/>
  <c r="G15" i="1" l="1"/>
  <c r="H32" i="2"/>
  <c r="G23" i="1" s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<sst xmlns="http://schemas.openxmlformats.org/spreadsheetml/2006/main" count="312" uniqueCount="229">
  <si>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</si>
  <si>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</si>
  <si>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</si>
  <si>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</si>
  <si>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</si>
  <si>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</si>
  <si>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</si>
  <si>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</si>
  <si>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</si>
  <si>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</si>
  <si>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</si>
  <si>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</si>
  <si>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</si>
  <si>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</si>
  <si>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</si>
  <si>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</si>
  <si>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</si>
  <si>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</si>
  <si>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</si>
  <si>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</si>
  <si>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</si>
  <si>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</si>
  <si>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</si>
  <si>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</si>
  <si>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</si>
  <si>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</si>
  <si>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</si>
  <si>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</si>
  <si>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</si>
  <si>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</si>
  <si>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</si>
  <si>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</si>
  <si>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</si>
  <si>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</si>
  <si>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</si>
  <si>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</si>
  <si>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</si>
  <si>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</si>
  <si>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</si>
  <si>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</si>
  <si>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</si>
  <si>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</si>
  <si>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</si>
  <si>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</si>
  <si>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</si>
  <si>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</si>
  <si>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</si>
  <si>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</si>
  <si>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</si>
  <si>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</si>
  <si>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</si>
  <si>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</si>
  <si>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</si>
  <si>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</si>
  <si>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</si>
  <si>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</si>
  <si>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</si>
  <si>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</si>
  <si>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</si>
  <si>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</si>
  <si>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</si>
  <si>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</si>
  <si>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</si>
  <si>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</si>
  <si>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</si>
  <si>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</si>
  <si>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</si>
  <si>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</si>
  <si>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</si>
  <si>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</si>
  <si>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</si>
  <si>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</si>
  <si>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</si>
  <si>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</si>
  <si>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</si>
  <si>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</si>
  <si>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</si>
  <si>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01</t>
  </si>
  <si>
    <t>m3</t>
  </si>
  <si>
    <t>m2</t>
  </si>
  <si>
    <t>kus</t>
  </si>
  <si>
    <t>t</t>
  </si>
  <si>
    <t>m</t>
  </si>
  <si>
    <t>61</t>
  </si>
  <si>
    <t>Upravy povrchů vnitřní</t>
  </si>
  <si>
    <t>612401291RT2</t>
  </si>
  <si>
    <t>Omítka malých ploch vnitřních stěn do 0,25 m2 vápennou štukovovou omítkou</t>
  </si>
  <si>
    <t>prohlubeň:</t>
  </si>
  <si>
    <t>612409991R00</t>
  </si>
  <si>
    <t xml:space="preserve">Začištění omítek kolem oken,dveří apod. </t>
  </si>
  <si>
    <t>(1,1+2*2,1)*7*2</t>
  </si>
  <si>
    <t>64</t>
  </si>
  <si>
    <t>Výplně otvorů</t>
  </si>
  <si>
    <t>641960000R00</t>
  </si>
  <si>
    <t xml:space="preserve">Těsnění spár otvorových prvků PU pěnou </t>
  </si>
  <si>
    <t>(1,1+2*2,1)*7</t>
  </si>
  <si>
    <t>94</t>
  </si>
  <si>
    <t>Lešení a stavební výtahy</t>
  </si>
  <si>
    <t>943943223R00</t>
  </si>
  <si>
    <t xml:space="preserve">Montáž lešení prostorové lehké, do 100kg, H 28 m </t>
  </si>
  <si>
    <t>27*2,77*1,95</t>
  </si>
  <si>
    <t>943943291R00</t>
  </si>
  <si>
    <t xml:space="preserve">Příplatek za půdorysnou plochu do 6 m2 </t>
  </si>
  <si>
    <t>943943293R00</t>
  </si>
  <si>
    <t xml:space="preserve">Příplatek za každý měsíc použití k pol. 3223 </t>
  </si>
  <si>
    <t>943943823R00</t>
  </si>
  <si>
    <t xml:space="preserve">Demontáž lešení, prostor. lehké, 100 kPa, H 28 m </t>
  </si>
  <si>
    <t>943955141R00</t>
  </si>
  <si>
    <t>2,77*1,95*13</t>
  </si>
  <si>
    <t>943955191R00</t>
  </si>
  <si>
    <t>943955841R00</t>
  </si>
  <si>
    <t>95</t>
  </si>
  <si>
    <t>Dokončovací konstrukce na pozemních stavbách</t>
  </si>
  <si>
    <t>952901411R00</t>
  </si>
  <si>
    <t xml:space="preserve">Vyčištění ostatních objektů </t>
  </si>
  <si>
    <t>952902611U00</t>
  </si>
  <si>
    <t xml:space="preserve">Vysátí prach ostatní plochy </t>
  </si>
  <si>
    <t>96</t>
  </si>
  <si>
    <t>Bourání konstrukcí</t>
  </si>
  <si>
    <t>968071126R00</t>
  </si>
  <si>
    <t>968072455R00</t>
  </si>
  <si>
    <t xml:space="preserve">Vybourání kovových dveřních zárubní pl. do 2 m2 </t>
  </si>
  <si>
    <t>0,8*1,97</t>
  </si>
  <si>
    <t>97</t>
  </si>
  <si>
    <t>Prorážení otvorů</t>
  </si>
  <si>
    <t>971033341R00</t>
  </si>
  <si>
    <t xml:space="preserve">Vybourání otv. zeď cihel. pl.0,09 m2, tl.30cm, MVC </t>
  </si>
  <si>
    <t>pro VZT:</t>
  </si>
  <si>
    <t>99</t>
  </si>
  <si>
    <t>Staveništní přesun hmot</t>
  </si>
  <si>
    <t>999281112R00</t>
  </si>
  <si>
    <t xml:space="preserve">Přesun hmot pro opravy a údržbu do výšky 36 m </t>
  </si>
  <si>
    <t>4,2*1,1</t>
  </si>
  <si>
    <t>783</t>
  </si>
  <si>
    <t>Nátěry</t>
  </si>
  <si>
    <t>3*2,5*0,4</t>
  </si>
  <si>
    <t>783851223R00</t>
  </si>
  <si>
    <t xml:space="preserve">Nátěr epoxidový betonových podlah Ekopox 640 </t>
  </si>
  <si>
    <t xml:space="preserve"> 3,78+(2,0+1,89)*2*0,1   </t>
  </si>
  <si>
    <t>784</t>
  </si>
  <si>
    <t>Malby</t>
  </si>
  <si>
    <t>784191101R00</t>
  </si>
  <si>
    <t xml:space="preserve">Penetrace podkladu univerzální 1x </t>
  </si>
  <si>
    <t>na omítky:</t>
  </si>
  <si>
    <t>(1,1+2*2,1)*0,68*7</t>
  </si>
  <si>
    <t>218,23</t>
  </si>
  <si>
    <t>Mezisoučet</t>
  </si>
  <si>
    <t>784195412R00</t>
  </si>
  <si>
    <t xml:space="preserve">Malba tekutá, 2 x na omítky </t>
  </si>
  <si>
    <t>784403801R00</t>
  </si>
  <si>
    <t xml:space="preserve">Odstranění maleb omytím v místnosti H do 3,8 m </t>
  </si>
  <si>
    <t>M21</t>
  </si>
  <si>
    <t>Elektromontáže</t>
  </si>
  <si>
    <t>kpl</t>
  </si>
  <si>
    <t>D+M zásuvky v prohlubni a osvětlení šachty-lištový přívod, zásuvka, zářivky, přepínače</t>
  </si>
  <si>
    <t>M33</t>
  </si>
  <si>
    <t>Montáže dopravních zařízení a vah-výtahy</t>
  </si>
  <si>
    <t xml:space="preserve">Dokumentace, atesty a návody komponentů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</si>
  <si>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</si>
  <si>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</si>
  <si>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</si>
  <si>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</si>
  <si>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</si>
  <si>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</si>
  <si>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</si>
  <si>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</si>
  <si>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bude určen výběrovým řízením</t>
  </si>
  <si>
    <t>Ing. Jindřich Novák</t>
  </si>
  <si>
    <t>Montáž nového výtahu</t>
  </si>
  <si>
    <t>Uchazečem nabídnutá smluvní cena obsahuje veškeré práce a náklady spojené s realizací díla dokumentované projektem a zjištěné uchazečem při prohlídce pro zpracování nabídky a nutné k bezzávadové úřední zkoušce (včetně nákladů BOZ). Dodávka se předpokládá včetně souvisejícího a doplňkového materiálu tak, aby celé zařízení bylo funkční a splňovalo všechny předpisy, které se na ně vztahují. Materiály, které jsou stanovenými výrobky ve smyslu Nařízení vlády č. 163/2002 Sb., musí mít doloženy zhotovitelem stavby doklad o tom, že bylo k těmto výrobkům vydáno prohlášení o shodě výrobcem či dodavatelem.</t>
  </si>
  <si>
    <t>strojovna</t>
  </si>
  <si>
    <t>vnitřní stěny šachty:</t>
  </si>
  <si>
    <t xml:space="preserve">Vyvěšení, zavěšení kovových křídel dveří do 2 m2 </t>
  </si>
  <si>
    <t>Výchozí revize elektroinstalace</t>
  </si>
  <si>
    <t>Naložení, odvoz a likvidace demont.materiálu</t>
  </si>
  <si>
    <t>2</t>
  </si>
  <si>
    <t>strojovna:</t>
  </si>
  <si>
    <t>Informační štítky</t>
  </si>
  <si>
    <t>210 00</t>
  </si>
  <si>
    <t>210 01</t>
  </si>
  <si>
    <t>210 02</t>
  </si>
  <si>
    <t>210 03</t>
  </si>
  <si>
    <t>210 04</t>
  </si>
  <si>
    <t>330 00</t>
  </si>
  <si>
    <t>330 01</t>
  </si>
  <si>
    <t>330 02</t>
  </si>
  <si>
    <t>330 03</t>
  </si>
  <si>
    <t>330 04</t>
  </si>
  <si>
    <t>330 05</t>
  </si>
  <si>
    <t>330 07</t>
  </si>
  <si>
    <t>Kompletní demontáž výtahu</t>
  </si>
  <si>
    <t>Dodávka nového výtahu (standartní provedení kabiny, dveře RAL)</t>
  </si>
  <si>
    <t>Příplatek za každý měsíc použití leš.k položkám</t>
  </si>
  <si>
    <t xml:space="preserve">Montáž lešeň. podl., šachta do 6 m2, s příč. a podél. </t>
  </si>
  <si>
    <t xml:space="preserve">Demontáž leš. podl., šachta do 6 m2, s příč. a podél. </t>
  </si>
  <si>
    <t>331 06</t>
  </si>
  <si>
    <t>Vynesení, naložení, odvoz a likvidace demont.materiálu</t>
  </si>
  <si>
    <t>Vyčištění výtahu k přejímce</t>
  </si>
  <si>
    <t xml:space="preserve">Demont.kabelových a ovládacích rozvodů v šachtě </t>
  </si>
  <si>
    <t>Demontáž elektroinstalace strojovny</t>
  </si>
  <si>
    <t>D+M ovládacích kabelů v lištách, stop tlačítka v prohlubni</t>
  </si>
  <si>
    <t>nástupiště 0 a 1</t>
  </si>
  <si>
    <t>zazděné otvory</t>
  </si>
  <si>
    <t>4</t>
  </si>
  <si>
    <t>1,2*1,8</t>
  </si>
  <si>
    <t>0,87*2,2</t>
  </si>
  <si>
    <t>(1,2+1,8)*2*7,3</t>
  </si>
  <si>
    <t>2,0*2,1*2</t>
  </si>
  <si>
    <t>1,2*1,8*7,3</t>
  </si>
  <si>
    <t>1,2*1,8*3</t>
  </si>
  <si>
    <t>(1,2+2*2,1)*2</t>
  </si>
  <si>
    <t>otvory řetězového pohonu</t>
  </si>
  <si>
    <t>1,2*2,1*2</t>
  </si>
  <si>
    <t>šachta</t>
  </si>
  <si>
    <t>ÚMČ Praha 12</t>
  </si>
  <si>
    <t>Výměna náklad.výtahu MŠ Liškova 636/10, P12</t>
  </si>
  <si>
    <t>Ing. Novák</t>
  </si>
  <si>
    <t>(1,2+2*2,1)*2*2</t>
  </si>
  <si>
    <t>210 05</t>
  </si>
  <si>
    <t>3</t>
  </si>
  <si>
    <t>Svislé a kompletní konstrukce</t>
  </si>
  <si>
    <t>Zazdívka otvorů o ploše do 0,25 m2 cihlami na maltu MVC</t>
  </si>
  <si>
    <t>ks</t>
  </si>
  <si>
    <t>310238211 RT1</t>
  </si>
  <si>
    <t>nástupiště 1</t>
  </si>
  <si>
    <t>2,1*3,4</t>
  </si>
  <si>
    <t>0,87*2,2+(0,87*2+2,2)*0,615</t>
  </si>
  <si>
    <t>pro elektrické a hydraulické vedení</t>
  </si>
  <si>
    <t xml:space="preserve">Montážní zkouška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</si>
</sst>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8" fillId="3" borderId="62" xfId="1" applyNumberFormat="1" applyFont="1" applyFill="1" applyBorder="1" applyAlignment="1">
      <alignment horizontal="right" wrapText="1"/>
    </xf>
    <xf numFmtId="0" fontId="18" fillId="3" borderId="34" xfId="1" applyFont="1" applyFill="1" applyBorder="1" applyAlignment="1">
      <alignment horizontal="lef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6" fillId="4" borderId="59" xfId="1" applyNumberFormat="1" applyFont="1" applyFill="1" applyBorder="1" applyAlignment="1">
      <alignment horizontal="right"/>
    </xf>
    <xf numFmtId="0" fontId="18" fillId="5" borderId="34" xfId="1" applyFont="1" applyFill="1" applyBorder="1" applyAlignment="1">
      <alignment horizontal="left" wrapText="1"/>
    </xf>
    <xf numFmtId="0" fontId="16" fillId="0" borderId="56" xfId="1" applyFont="1" applyBorder="1" applyAlignment="1">
      <alignment horizontal="center" vertical="top"/>
    </xf>
    <xf numFmtId="49" fontId="16" fillId="0" borderId="56" xfId="1" applyNumberFormat="1" applyFont="1" applyBorder="1" applyAlignment="1">
      <alignment horizontal="left" vertical="top"/>
    </xf>
    <xf numFmtId="4" fontId="16" fillId="0" borderId="34" xfId="1" applyNumberFormat="1" applyFont="1" applyBorder="1" applyAlignment="1">
      <alignment horizontal="right"/>
    </xf>
    <xf numFmtId="4" fontId="16" fillId="0" borderId="13" xfId="1" applyNumberFormat="1" applyFont="1" applyBorder="1"/>
    <xf numFmtId="0" fontId="16" fillId="0" borderId="59" xfId="1" applyFont="1" applyBorder="1" applyAlignment="1">
      <alignment horizontal="left" vertical="top" wrapText="1"/>
    </xf>
    <xf numFmtId="14" fontId="3" fillId="0" borderId="13" xfId="0" applyNumberFormat="1" applyFont="1" applyBorder="1"/>
    <xf numFmtId="0" fontId="3" fillId="0" borderId="56" xfId="1" applyFont="1" applyFill="1" applyBorder="1" applyAlignment="1">
      <alignment horizontal="center"/>
    </xf>
    <xf numFmtId="49" fontId="20" fillId="0" borderId="56" xfId="1" applyNumberFormat="1" applyFont="1" applyFill="1" applyBorder="1" applyAlignment="1">
      <alignment horizontal="left"/>
    </xf>
    <xf numFmtId="0" fontId="20" fillId="0" borderId="67" xfId="1" applyFont="1" applyFill="1" applyBorder="1"/>
    <xf numFmtId="0" fontId="3" fillId="0" borderId="39" xfId="1" applyFont="1" applyFill="1" applyBorder="1" applyAlignment="1">
      <alignment horizontal="center"/>
    </xf>
    <xf numFmtId="4" fontId="3" fillId="0" borderId="39" xfId="1" applyNumberFormat="1" applyFont="1" applyFill="1" applyBorder="1" applyAlignment="1">
      <alignment horizontal="right"/>
    </xf>
    <xf numFmtId="4" fontId="4" fillId="0" borderId="40" xfId="1" applyNumberFormat="1" applyFont="1" applyFill="1" applyBorder="1"/>
    <xf numFmtId="0" fontId="4" fillId="0" borderId="37" xfId="1" applyFont="1" applyBorder="1"/>
    <xf numFmtId="0" fontId="3" fillId="0" borderId="25" xfId="1" applyFont="1" applyBorder="1" applyAlignment="1">
      <alignment horizontal="center"/>
    </xf>
    <xf numFmtId="0" fontId="3" fillId="0" borderId="25" xfId="1" applyNumberFormat="1" applyFont="1" applyBorder="1" applyAlignment="1">
      <alignment horizontal="right"/>
    </xf>
    <xf numFmtId="0" fontId="3" fillId="0" borderId="36" xfId="1" applyNumberFormat="1" applyFont="1" applyBorder="1"/>
    <xf numFmtId="0" fontId="20" fillId="0" borderId="34" xfId="1" applyFont="1" applyFill="1" applyBorder="1"/>
    <xf numFmtId="0" fontId="3" fillId="0" borderId="0" xfId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" fontId="4" fillId="0" borderId="13" xfId="1" applyNumberFormat="1" applyFont="1" applyFill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49" fontId="18" fillId="3" borderId="65" xfId="1" applyNumberFormat="1" applyFont="1" applyFill="1" applyBorder="1" applyAlignment="1">
      <alignment horizontal="left" wrapText="1"/>
    </xf>
    <xf numFmtId="49" fontId="18" fillId="3" borderId="66" xfId="1" applyNumberFormat="1" applyFont="1" applyFill="1" applyBorder="1" applyAlignment="1">
      <alignment horizontal="left" wrapText="1"/>
    </xf>
    <xf numFmtId="49" fontId="18" fillId="3" borderId="63" xfId="1" applyNumberFormat="1" applyFont="1" applyFill="1" applyBorder="1" applyAlignment="1">
      <alignment horizontal="left" wrapText="1"/>
    </xf>
    <xf numFmtId="49" fontId="18" fillId="3" borderId="64" xfId="1" applyNumberFormat="1" applyFont="1" applyFill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K31" sqref="K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</v>
      </c>
      <c r="D2" s="5">
        <f>Rekapitulace!G2</f>
        <v>0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77</v>
      </c>
      <c r="B5" s="18"/>
      <c r="C5" s="25" t="s">
        <v>215</v>
      </c>
      <c r="D5" s="19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0" t="s">
        <v>10</v>
      </c>
      <c r="G6" s="21">
        <v>0</v>
      </c>
      <c r="O6" s="22"/>
    </row>
    <row r="7" spans="1:57" ht="12.95" customHeight="1" x14ac:dyDescent="0.2">
      <c r="A7" s="23"/>
      <c r="B7" s="24"/>
      <c r="C7" s="25" t="s">
        <v>215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3"/>
      <c r="C8" s="225" t="s">
        <v>167</v>
      </c>
      <c r="D8" s="225"/>
      <c r="E8" s="226"/>
      <c r="F8" s="29" t="s">
        <v>13</v>
      </c>
      <c r="G8" s="30"/>
      <c r="H8" s="31"/>
      <c r="I8" s="32"/>
    </row>
    <row r="9" spans="1:57" x14ac:dyDescent="0.2">
      <c r="A9" s="28" t="s">
        <v>14</v>
      </c>
      <c r="B9" s="13"/>
      <c r="C9" s="225" t="str">
        <f>Projektant</f>
        <v>Ing. Jindřich Novák</v>
      </c>
      <c r="D9" s="225"/>
      <c r="E9" s="226"/>
      <c r="F9" s="13"/>
      <c r="G9" s="33"/>
      <c r="H9" s="34"/>
    </row>
    <row r="10" spans="1:57" x14ac:dyDescent="0.2">
      <c r="A10" s="28" t="s">
        <v>15</v>
      </c>
      <c r="B10" s="13"/>
      <c r="C10" s="225" t="s">
        <v>214</v>
      </c>
      <c r="D10" s="225"/>
      <c r="E10" s="225"/>
      <c r="F10" s="35"/>
      <c r="G10" s="36"/>
      <c r="H10" s="37"/>
    </row>
    <row r="11" spans="1:57" ht="13.5" customHeight="1" x14ac:dyDescent="0.2">
      <c r="A11" s="28" t="s">
        <v>16</v>
      </c>
      <c r="B11" s="13"/>
      <c r="C11" s="225" t="s">
        <v>166</v>
      </c>
      <c r="D11" s="225"/>
      <c r="E11" s="225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10"/>
      <c r="C12" s="227"/>
      <c r="D12" s="227"/>
      <c r="E12" s="227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Rekapitulace!A24</f>
        <v>Ztížené výrobní podmínky</v>
      </c>
      <c r="E15" s="57"/>
      <c r="F15" s="58"/>
      <c r="G15" s="55">
        <f>Rekapitulace!I24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9" t="str">
        <f>Rekapitulace!A25</f>
        <v>Oborová přirážka</v>
      </c>
      <c r="E16" s="59"/>
      <c r="F16" s="60"/>
      <c r="G16" s="55">
        <f>Rekapitulace!I25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9" t="str">
        <f>Rekapitulace!A26</f>
        <v>Přesun stavebních kapacit</v>
      </c>
      <c r="E17" s="59"/>
      <c r="F17" s="60"/>
      <c r="G17" s="55">
        <f>Rekapitulace!I26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9" t="str">
        <f>Rekapitulace!A27</f>
        <v>Mimostaveništní doprava</v>
      </c>
      <c r="E18" s="59"/>
      <c r="F18" s="60"/>
      <c r="G18" s="55">
        <f>Rekapitulace!I27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9" t="str">
        <f>Rekapitulace!A28</f>
        <v>Zařízení staveniště</v>
      </c>
      <c r="E19" s="59"/>
      <c r="F19" s="60"/>
      <c r="G19" s="55">
        <f>Rekapitulace!I28</f>
        <v>0</v>
      </c>
    </row>
    <row r="20" spans="1:7" ht="15.95" customHeight="1" x14ac:dyDescent="0.2">
      <c r="A20" s="63"/>
      <c r="B20" s="54"/>
      <c r="C20" s="55"/>
      <c r="D20" s="9" t="str">
        <f>Rekapitulace!A29</f>
        <v>Provoz investora</v>
      </c>
      <c r="E20" s="59"/>
      <c r="F20" s="60"/>
      <c r="G20" s="55">
        <f>Rekapitulace!I29</f>
        <v>0</v>
      </c>
    </row>
    <row r="21" spans="1:7" ht="15.95" customHeight="1" x14ac:dyDescent="0.2">
      <c r="A21" s="63" t="s">
        <v>31</v>
      </c>
      <c r="B21" s="54"/>
      <c r="C21" s="55">
        <f>HZS</f>
        <v>0</v>
      </c>
      <c r="D21" s="9" t="str">
        <f>Rekapitulace!A30</f>
        <v>Kompletační činnost (IČD)</v>
      </c>
      <c r="E21" s="59"/>
      <c r="F21" s="60"/>
      <c r="G21" s="55">
        <f>Rekapitulace!I30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9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28" t="s">
        <v>34</v>
      </c>
      <c r="B23" s="229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 t="s">
        <v>216</v>
      </c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209">
        <v>44895</v>
      </c>
      <c r="D26" s="65" t="s">
        <v>41</v>
      </c>
      <c r="E26" s="76"/>
      <c r="F26" s="77" t="s">
        <v>41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42</v>
      </c>
      <c r="B28" s="65"/>
      <c r="C28" s="75"/>
      <c r="D28" s="77" t="s">
        <v>43</v>
      </c>
      <c r="E28" s="75"/>
      <c r="F28" s="81" t="s">
        <v>43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44</v>
      </c>
      <c r="B30" s="85"/>
      <c r="C30" s="86">
        <v>21</v>
      </c>
      <c r="D30" s="85" t="s">
        <v>45</v>
      </c>
      <c r="E30" s="87"/>
      <c r="F30" s="230">
        <f>C23-F32</f>
        <v>0</v>
      </c>
      <c r="G30" s="231"/>
    </row>
    <row r="31" spans="1:7" x14ac:dyDescent="0.2">
      <c r="A31" s="84" t="s">
        <v>46</v>
      </c>
      <c r="B31" s="85"/>
      <c r="C31" s="86">
        <f>SazbaDPH1</f>
        <v>21</v>
      </c>
      <c r="D31" s="85" t="s">
        <v>47</v>
      </c>
      <c r="E31" s="87"/>
      <c r="F31" s="230">
        <f>ROUND(PRODUCT(F30,C31/100),0)</f>
        <v>0</v>
      </c>
      <c r="G31" s="231"/>
    </row>
    <row r="32" spans="1:7" x14ac:dyDescent="0.2">
      <c r="A32" s="84" t="s">
        <v>44</v>
      </c>
      <c r="B32" s="85"/>
      <c r="C32" s="86">
        <v>0</v>
      </c>
      <c r="D32" s="85" t="s">
        <v>47</v>
      </c>
      <c r="E32" s="87"/>
      <c r="F32" s="230">
        <v>0</v>
      </c>
      <c r="G32" s="231"/>
    </row>
    <row r="33" spans="1:8" x14ac:dyDescent="0.2">
      <c r="A33" s="84" t="s">
        <v>46</v>
      </c>
      <c r="B33" s="88"/>
      <c r="C33" s="89">
        <f>SazbaDPH2</f>
        <v>0</v>
      </c>
      <c r="D33" s="85" t="s">
        <v>47</v>
      </c>
      <c r="E33" s="60"/>
      <c r="F33" s="230">
        <f>ROUND(PRODUCT(F32,C33/100),0)</f>
        <v>0</v>
      </c>
      <c r="G33" s="231"/>
    </row>
    <row r="34" spans="1:8" s="93" customFormat="1" ht="19.5" customHeight="1" thickBot="1" x14ac:dyDescent="0.3">
      <c r="A34" s="90" t="s">
        <v>48</v>
      </c>
      <c r="B34" s="91"/>
      <c r="C34" s="91"/>
      <c r="D34" s="91"/>
      <c r="E34" s="92"/>
      <c r="F34" s="232">
        <f>ROUND(SUM(F30:F33),0)</f>
        <v>0</v>
      </c>
      <c r="G34" s="233"/>
    </row>
    <row r="36" spans="1:8" x14ac:dyDescent="0.2">
      <c r="A36" s="94" t="s">
        <v>49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24" t="s">
        <v>169</v>
      </c>
      <c r="C37" s="224"/>
      <c r="D37" s="224"/>
      <c r="E37" s="224"/>
      <c r="F37" s="224"/>
      <c r="G37" s="224"/>
      <c r="H37" t="s">
        <v>6</v>
      </c>
    </row>
    <row r="38" spans="1:8" ht="12.75" customHeight="1" x14ac:dyDescent="0.2">
      <c r="A38" s="95"/>
      <c r="B38" s="224"/>
      <c r="C38" s="224"/>
      <c r="D38" s="224"/>
      <c r="E38" s="224"/>
      <c r="F38" s="224"/>
      <c r="G38" s="224"/>
      <c r="H38" t="s">
        <v>6</v>
      </c>
    </row>
    <row r="39" spans="1:8" x14ac:dyDescent="0.2">
      <c r="A39" s="95"/>
      <c r="B39" s="224"/>
      <c r="C39" s="224"/>
      <c r="D39" s="224"/>
      <c r="E39" s="224"/>
      <c r="F39" s="224"/>
      <c r="G39" s="224"/>
      <c r="H39" t="s">
        <v>6</v>
      </c>
    </row>
    <row r="40" spans="1:8" x14ac:dyDescent="0.2">
      <c r="A40" s="95"/>
      <c r="B40" s="224"/>
      <c r="C40" s="224"/>
      <c r="D40" s="224"/>
      <c r="E40" s="224"/>
      <c r="F40" s="224"/>
      <c r="G40" s="224"/>
      <c r="H40" t="s">
        <v>6</v>
      </c>
    </row>
    <row r="41" spans="1:8" x14ac:dyDescent="0.2">
      <c r="A41" s="95"/>
      <c r="B41" s="224"/>
      <c r="C41" s="224"/>
      <c r="D41" s="224"/>
      <c r="E41" s="224"/>
      <c r="F41" s="224"/>
      <c r="G41" s="224"/>
      <c r="H41" t="s">
        <v>6</v>
      </c>
    </row>
    <row r="42" spans="1:8" x14ac:dyDescent="0.2">
      <c r="A42" s="95"/>
      <c r="B42" s="224"/>
      <c r="C42" s="224"/>
      <c r="D42" s="224"/>
      <c r="E42" s="224"/>
      <c r="F42" s="224"/>
      <c r="G42" s="224"/>
      <c r="H42" t="s">
        <v>6</v>
      </c>
    </row>
    <row r="43" spans="1:8" x14ac:dyDescent="0.2">
      <c r="A43" s="95"/>
      <c r="B43" s="224"/>
      <c r="C43" s="224"/>
      <c r="D43" s="224"/>
      <c r="E43" s="224"/>
      <c r="F43" s="224"/>
      <c r="G43" s="224"/>
      <c r="H43" t="s">
        <v>6</v>
      </c>
    </row>
    <row r="44" spans="1:8" x14ac:dyDescent="0.2">
      <c r="A44" s="95"/>
      <c r="B44" s="224"/>
      <c r="C44" s="224"/>
      <c r="D44" s="224"/>
      <c r="E44" s="224"/>
      <c r="F44" s="224"/>
      <c r="G44" s="224"/>
      <c r="H44" t="s">
        <v>6</v>
      </c>
    </row>
    <row r="45" spans="1:8" ht="0.75" customHeight="1" x14ac:dyDescent="0.2">
      <c r="A45" s="95"/>
      <c r="B45" s="224"/>
      <c r="C45" s="224"/>
      <c r="D45" s="224"/>
      <c r="E45" s="224"/>
      <c r="F45" s="224"/>
      <c r="G45" s="224"/>
      <c r="H45" t="s">
        <v>6</v>
      </c>
    </row>
    <row r="46" spans="1:8" x14ac:dyDescent="0.2">
      <c r="B46" s="234"/>
      <c r="C46" s="234"/>
      <c r="D46" s="234"/>
      <c r="E46" s="234"/>
      <c r="F46" s="234"/>
      <c r="G46" s="234"/>
    </row>
    <row r="47" spans="1:8" x14ac:dyDescent="0.2">
      <c r="B47" s="234"/>
      <c r="C47" s="234"/>
      <c r="D47" s="234"/>
      <c r="E47" s="234"/>
      <c r="F47" s="234"/>
      <c r="G47" s="234"/>
    </row>
    <row r="48" spans="1:8" x14ac:dyDescent="0.2">
      <c r="B48" s="234"/>
      <c r="C48" s="234"/>
      <c r="D48" s="234"/>
      <c r="E48" s="234"/>
      <c r="F48" s="234"/>
      <c r="G48" s="234"/>
    </row>
    <row r="49" spans="2:7" x14ac:dyDescent="0.2">
      <c r="B49" s="234"/>
      <c r="C49" s="234"/>
      <c r="D49" s="234"/>
      <c r="E49" s="234"/>
      <c r="F49" s="234"/>
      <c r="G49" s="234"/>
    </row>
    <row r="50" spans="2:7" x14ac:dyDescent="0.2">
      <c r="B50" s="234"/>
      <c r="C50" s="234"/>
      <c r="D50" s="234"/>
      <c r="E50" s="234"/>
      <c r="F50" s="234"/>
      <c r="G50" s="234"/>
    </row>
    <row r="51" spans="2:7" x14ac:dyDescent="0.2">
      <c r="B51" s="234"/>
      <c r="C51" s="234"/>
      <c r="D51" s="234"/>
      <c r="E51" s="234"/>
      <c r="F51" s="234"/>
      <c r="G51" s="234"/>
    </row>
    <row r="52" spans="2:7" x14ac:dyDescent="0.2">
      <c r="B52" s="234"/>
      <c r="C52" s="234"/>
      <c r="D52" s="234"/>
      <c r="E52" s="234"/>
      <c r="F52" s="234"/>
      <c r="G52" s="234"/>
    </row>
    <row r="53" spans="2:7" x14ac:dyDescent="0.2">
      <c r="B53" s="234"/>
      <c r="C53" s="234"/>
      <c r="D53" s="234"/>
      <c r="E53" s="234"/>
      <c r="F53" s="234"/>
      <c r="G53" s="234"/>
    </row>
    <row r="54" spans="2:7" x14ac:dyDescent="0.2">
      <c r="B54" s="234"/>
      <c r="C54" s="234"/>
      <c r="D54" s="234"/>
      <c r="E54" s="234"/>
      <c r="F54" s="234"/>
      <c r="G54" s="234"/>
    </row>
    <row r="55" spans="2:7" x14ac:dyDescent="0.2">
      <c r="B55" s="234"/>
      <c r="C55" s="234"/>
      <c r="D55" s="234"/>
      <c r="E55" s="234"/>
      <c r="F55" s="234"/>
      <c r="G55" s="234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3"/>
  <sheetViews>
    <sheetView workbookViewId="0">
      <selection activeCell="G37" sqref="G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0.5703125" customWidth="1"/>
    <col min="9" max="9" width="10.140625" customWidth="1"/>
  </cols>
  <sheetData>
    <row r="1" spans="1:9" ht="13.5" thickTop="1" x14ac:dyDescent="0.2">
      <c r="A1" s="235" t="s">
        <v>50</v>
      </c>
      <c r="B1" s="236"/>
      <c r="C1" s="96" t="str">
        <f>CONCATENATE(cislostavby," ",nazevstavby)</f>
        <v xml:space="preserve"> Výměna náklad.výtahu MŠ Liškova 636/10, P12</v>
      </c>
      <c r="D1" s="97"/>
      <c r="E1" s="98"/>
      <c r="F1" s="97"/>
      <c r="G1" s="99" t="s">
        <v>51</v>
      </c>
      <c r="H1" s="100" t="s">
        <v>77</v>
      </c>
      <c r="I1" s="101"/>
    </row>
    <row r="2" spans="1:9" ht="13.5" thickBot="1" x14ac:dyDescent="0.25">
      <c r="A2" s="237" t="s">
        <v>52</v>
      </c>
      <c r="B2" s="238"/>
      <c r="C2" s="102" t="str">
        <f>CONCATENATE(cisloobjektu," ",nazevobjektu)</f>
        <v>01 Výměna náklad.výtahu MŠ Liškova 636/10, P12</v>
      </c>
      <c r="D2" s="103"/>
      <c r="E2" s="104"/>
      <c r="F2" s="103"/>
      <c r="G2" s="239"/>
      <c r="H2" s="240"/>
      <c r="I2" s="241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53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54</v>
      </c>
      <c r="C6" s="109"/>
      <c r="D6" s="110"/>
      <c r="E6" s="111" t="s">
        <v>55</v>
      </c>
      <c r="F6" s="112" t="s">
        <v>56</v>
      </c>
      <c r="G6" s="112" t="s">
        <v>57</v>
      </c>
      <c r="H6" s="112" t="s">
        <v>58</v>
      </c>
      <c r="I6" s="113" t="s">
        <v>31</v>
      </c>
    </row>
    <row r="7" spans="1:9" s="34" customFormat="1" x14ac:dyDescent="0.2">
      <c r="A7" s="198" t="s">
        <v>175</v>
      </c>
      <c r="B7" s="114" t="str">
        <f>Položky!C7</f>
        <v>Svislé a kompletní konstrukce</v>
      </c>
      <c r="C7" s="65"/>
      <c r="D7" s="115"/>
      <c r="E7" s="199">
        <f>Položky!G11</f>
        <v>0</v>
      </c>
      <c r="F7" s="200">
        <v>0</v>
      </c>
      <c r="G7" s="200">
        <v>0</v>
      </c>
      <c r="H7" s="200">
        <v>0</v>
      </c>
      <c r="I7" s="201">
        <v>0</v>
      </c>
    </row>
    <row r="8" spans="1:9" s="34" customFormat="1" x14ac:dyDescent="0.2">
      <c r="A8" s="198" t="str">
        <f>Položky!B12</f>
        <v>61</v>
      </c>
      <c r="B8" s="114" t="str">
        <f>Položky!C12</f>
        <v>Upravy povrchů vnitřní</v>
      </c>
      <c r="C8" s="65"/>
      <c r="D8" s="115"/>
      <c r="E8" s="199">
        <f>Položky!G19</f>
        <v>0</v>
      </c>
      <c r="F8" s="200">
        <v>0</v>
      </c>
      <c r="G8" s="200">
        <v>0</v>
      </c>
      <c r="H8" s="200">
        <v>0</v>
      </c>
      <c r="I8" s="201">
        <v>0</v>
      </c>
    </row>
    <row r="9" spans="1:9" s="34" customFormat="1" x14ac:dyDescent="0.2">
      <c r="A9" s="198" t="str">
        <f>Položky!B20</f>
        <v>64</v>
      </c>
      <c r="B9" s="114" t="str">
        <f>Položky!C20</f>
        <v>Výplně otvorů</v>
      </c>
      <c r="C9" s="65"/>
      <c r="D9" s="115"/>
      <c r="E9" s="199">
        <f>Položky!G24</f>
        <v>0</v>
      </c>
      <c r="F9" s="200">
        <v>0</v>
      </c>
      <c r="G9" s="200">
        <v>0</v>
      </c>
      <c r="H9" s="200">
        <v>0</v>
      </c>
      <c r="I9" s="201">
        <v>0</v>
      </c>
    </row>
    <row r="10" spans="1:9" s="34" customFormat="1" x14ac:dyDescent="0.2">
      <c r="A10" s="198" t="str">
        <f>Položky!B25</f>
        <v>94</v>
      </c>
      <c r="B10" s="114" t="str">
        <f>Položky!C25</f>
        <v>Lešení a stavební výtahy</v>
      </c>
      <c r="C10" s="65"/>
      <c r="D10" s="115"/>
      <c r="E10" s="199">
        <f>Položky!G35</f>
        <v>0</v>
      </c>
      <c r="F10" s="200">
        <v>0</v>
      </c>
      <c r="G10" s="200">
        <v>0</v>
      </c>
      <c r="H10" s="200">
        <v>0</v>
      </c>
      <c r="I10" s="201">
        <v>0</v>
      </c>
    </row>
    <row r="11" spans="1:9" s="34" customFormat="1" x14ac:dyDescent="0.2">
      <c r="A11" s="198" t="str">
        <f>Položky!B36</f>
        <v>95</v>
      </c>
      <c r="B11" s="114" t="str">
        <f>Položky!C36</f>
        <v>Dokončovací konstrukce na pozemních stavbách</v>
      </c>
      <c r="C11" s="65"/>
      <c r="D11" s="115"/>
      <c r="E11" s="199">
        <f>Položky!G47</f>
        <v>0</v>
      </c>
      <c r="F11" s="200">
        <v>0</v>
      </c>
      <c r="G11" s="200">
        <v>0</v>
      </c>
      <c r="H11" s="200">
        <v>0</v>
      </c>
      <c r="I11" s="201">
        <v>0</v>
      </c>
    </row>
    <row r="12" spans="1:9" s="34" customFormat="1" x14ac:dyDescent="0.2">
      <c r="A12" s="198" t="str">
        <f>Položky!B48</f>
        <v>96</v>
      </c>
      <c r="B12" s="114" t="str">
        <f>Položky!C48</f>
        <v>Bourání konstrukcí</v>
      </c>
      <c r="C12" s="65"/>
      <c r="D12" s="115"/>
      <c r="E12" s="199">
        <f>Položky!G52</f>
        <v>0</v>
      </c>
      <c r="F12" s="200">
        <v>0</v>
      </c>
      <c r="G12" s="200">
        <v>0</v>
      </c>
      <c r="H12" s="200">
        <v>0</v>
      </c>
      <c r="I12" s="201">
        <v>0</v>
      </c>
    </row>
    <row r="13" spans="1:9" s="34" customFormat="1" x14ac:dyDescent="0.2">
      <c r="A13" s="198" t="str">
        <f>Položky!B55</f>
        <v>97</v>
      </c>
      <c r="B13" s="114" t="str">
        <f>Položky!C55</f>
        <v>Prorážení otvorů</v>
      </c>
      <c r="C13" s="65"/>
      <c r="D13" s="115"/>
      <c r="E13" s="199">
        <f>Položky!G59</f>
        <v>0</v>
      </c>
      <c r="F13" s="200">
        <v>0</v>
      </c>
      <c r="G13" s="200">
        <v>0</v>
      </c>
      <c r="H13" s="200">
        <v>0</v>
      </c>
      <c r="I13" s="201">
        <v>0</v>
      </c>
    </row>
    <row r="14" spans="1:9" s="34" customFormat="1" x14ac:dyDescent="0.2">
      <c r="A14" s="198" t="str">
        <f>Položky!B60</f>
        <v>99</v>
      </c>
      <c r="B14" s="114" t="str">
        <f>Položky!C60</f>
        <v>Staveništní přesun hmot</v>
      </c>
      <c r="C14" s="65"/>
      <c r="D14" s="115"/>
      <c r="E14" s="199">
        <f>Položky!G62</f>
        <v>0</v>
      </c>
      <c r="F14" s="200">
        <v>0</v>
      </c>
      <c r="G14" s="200">
        <v>0</v>
      </c>
      <c r="H14" s="200">
        <v>0</v>
      </c>
      <c r="I14" s="201">
        <v>0</v>
      </c>
    </row>
    <row r="15" spans="1:9" s="34" customFormat="1" x14ac:dyDescent="0.2">
      <c r="A15" s="198" t="str">
        <f>Položky!B63</f>
        <v>783</v>
      </c>
      <c r="B15" s="114" t="str">
        <f>Položky!C63</f>
        <v>Nátěry</v>
      </c>
      <c r="C15" s="65"/>
      <c r="D15" s="115"/>
      <c r="E15" s="199">
        <v>0</v>
      </c>
      <c r="F15" s="200">
        <f>Položky!G69</f>
        <v>0</v>
      </c>
      <c r="G15" s="200">
        <v>0</v>
      </c>
      <c r="H15" s="200">
        <v>0</v>
      </c>
      <c r="I15" s="201">
        <v>0</v>
      </c>
    </row>
    <row r="16" spans="1:9" s="34" customFormat="1" x14ac:dyDescent="0.2">
      <c r="A16" s="198" t="str">
        <f>Položky!B70</f>
        <v>784</v>
      </c>
      <c r="B16" s="114" t="str">
        <f>Položky!C70</f>
        <v>Malby</v>
      </c>
      <c r="C16" s="65"/>
      <c r="D16" s="115"/>
      <c r="E16" s="199">
        <v>0</v>
      </c>
      <c r="F16" s="200">
        <f>Položky!G80</f>
        <v>0</v>
      </c>
      <c r="G16" s="200">
        <v>0</v>
      </c>
      <c r="H16" s="200">
        <v>0</v>
      </c>
      <c r="I16" s="201">
        <v>0</v>
      </c>
    </row>
    <row r="17" spans="1:57" s="34" customFormat="1" x14ac:dyDescent="0.2">
      <c r="A17" s="198" t="str">
        <f>Položky!B81</f>
        <v>M21</v>
      </c>
      <c r="B17" s="114" t="str">
        <f>Položky!C81</f>
        <v>Elektromontáže</v>
      </c>
      <c r="C17" s="65"/>
      <c r="D17" s="115"/>
      <c r="E17" s="199">
        <v>0</v>
      </c>
      <c r="F17" s="200">
        <v>0</v>
      </c>
      <c r="G17" s="200">
        <v>0</v>
      </c>
      <c r="H17" s="200">
        <f>Položky!G88</f>
        <v>0</v>
      </c>
      <c r="I17" s="201">
        <v>0</v>
      </c>
    </row>
    <row r="18" spans="1:57" s="34" customFormat="1" ht="13.5" thickBot="1" x14ac:dyDescent="0.25">
      <c r="A18" s="198" t="str">
        <f>Položky!B89</f>
        <v>M33</v>
      </c>
      <c r="B18" s="114" t="str">
        <f>Položky!C89</f>
        <v>Montáže dopravních zařízení a vah-výtahy</v>
      </c>
      <c r="C18" s="65"/>
      <c r="D18" s="115"/>
      <c r="E18" s="199">
        <v>0</v>
      </c>
      <c r="F18" s="200">
        <v>0</v>
      </c>
      <c r="G18" s="200">
        <v>0</v>
      </c>
      <c r="H18" s="200">
        <f>Položky!G98</f>
        <v>0</v>
      </c>
      <c r="I18" s="201">
        <v>0</v>
      </c>
    </row>
    <row r="19" spans="1:57" s="122" customFormat="1" ht="13.5" thickBot="1" x14ac:dyDescent="0.25">
      <c r="A19" s="116"/>
      <c r="B19" s="117" t="s">
        <v>59</v>
      </c>
      <c r="C19" s="117"/>
      <c r="D19" s="118"/>
      <c r="E19" s="119">
        <f>SUM(E7:E18)</f>
        <v>0</v>
      </c>
      <c r="F19" s="120">
        <f>SUM(F7:F18)</f>
        <v>0</v>
      </c>
      <c r="G19" s="120">
        <f>SUM(G8:G18)</f>
        <v>0</v>
      </c>
      <c r="H19" s="120">
        <f>SUM(H8:H18)</f>
        <v>0</v>
      </c>
      <c r="I19" s="121">
        <f>SUM(I8:I18)</f>
        <v>0</v>
      </c>
    </row>
    <row r="20" spans="1:57" x14ac:dyDescent="0.2">
      <c r="A20" s="65"/>
      <c r="B20" s="65"/>
      <c r="C20" s="65"/>
      <c r="D20" s="65"/>
      <c r="E20" s="65"/>
      <c r="F20" s="65"/>
      <c r="G20" s="65"/>
      <c r="H20" s="65"/>
      <c r="I20" s="65"/>
    </row>
    <row r="21" spans="1:57" ht="19.5" customHeight="1" x14ac:dyDescent="0.25">
      <c r="A21" s="106" t="s">
        <v>60</v>
      </c>
      <c r="B21" s="106"/>
      <c r="C21" s="106"/>
      <c r="D21" s="106"/>
      <c r="E21" s="106"/>
      <c r="F21" s="106"/>
      <c r="G21" s="123"/>
      <c r="H21" s="106"/>
      <c r="I21" s="106"/>
      <c r="BA21" s="40"/>
      <c r="BB21" s="40"/>
      <c r="BC21" s="40"/>
      <c r="BD21" s="40"/>
      <c r="BE21" s="40"/>
    </row>
    <row r="22" spans="1:57" ht="13.5" thickBot="1" x14ac:dyDescent="0.25">
      <c r="A22" s="76"/>
      <c r="B22" s="76"/>
      <c r="C22" s="76"/>
      <c r="D22" s="76"/>
      <c r="E22" s="76"/>
      <c r="F22" s="76"/>
      <c r="G22" s="76"/>
      <c r="H22" s="76"/>
      <c r="I22" s="76"/>
    </row>
    <row r="23" spans="1:57" x14ac:dyDescent="0.2">
      <c r="A23" s="70" t="s">
        <v>61</v>
      </c>
      <c r="B23" s="71"/>
      <c r="C23" s="71"/>
      <c r="D23" s="124"/>
      <c r="E23" s="125" t="s">
        <v>62</v>
      </c>
      <c r="F23" s="126" t="s">
        <v>63</v>
      </c>
      <c r="G23" s="127" t="s">
        <v>64</v>
      </c>
      <c r="H23" s="128"/>
      <c r="I23" s="129" t="s">
        <v>62</v>
      </c>
    </row>
    <row r="24" spans="1:57" x14ac:dyDescent="0.2">
      <c r="A24" s="63" t="s">
        <v>158</v>
      </c>
      <c r="B24" s="54"/>
      <c r="C24" s="54"/>
      <c r="D24" s="130"/>
      <c r="E24" s="131">
        <v>0</v>
      </c>
      <c r="F24" s="132"/>
      <c r="G24" s="133">
        <f t="shared" ref="G24:G31" si="0">CHOOSE(BA24+1,HSV+PSV,HSV+PSV+Mont,HSV+PSV+Dodavka+Mont,HSV,PSV,Mont,Dodavka,Mont+Dodavka,0)</f>
        <v>0</v>
      </c>
      <c r="H24" s="134"/>
      <c r="I24" s="135">
        <f t="shared" ref="I24:I31" si="1">E24+F24*G24/100</f>
        <v>0</v>
      </c>
      <c r="BA24">
        <v>2</v>
      </c>
    </row>
    <row r="25" spans="1:57" x14ac:dyDescent="0.2">
      <c r="A25" s="63" t="s">
        <v>159</v>
      </c>
      <c r="B25" s="54"/>
      <c r="C25" s="54"/>
      <c r="D25" s="130"/>
      <c r="E25" s="131">
        <v>0</v>
      </c>
      <c r="F25" s="132">
        <v>0</v>
      </c>
      <c r="G25" s="133">
        <f t="shared" si="0"/>
        <v>0</v>
      </c>
      <c r="H25" s="134"/>
      <c r="I25" s="135">
        <f t="shared" si="1"/>
        <v>0</v>
      </c>
      <c r="BA25">
        <v>2</v>
      </c>
    </row>
    <row r="26" spans="1:57" x14ac:dyDescent="0.2">
      <c r="A26" s="63" t="s">
        <v>160</v>
      </c>
      <c r="B26" s="54"/>
      <c r="C26" s="54"/>
      <c r="D26" s="130"/>
      <c r="E26" s="131">
        <v>0</v>
      </c>
      <c r="F26" s="132">
        <v>0</v>
      </c>
      <c r="G26" s="133">
        <f t="shared" si="0"/>
        <v>0</v>
      </c>
      <c r="H26" s="134"/>
      <c r="I26" s="135">
        <f t="shared" si="1"/>
        <v>0</v>
      </c>
      <c r="BA26">
        <v>2</v>
      </c>
    </row>
    <row r="27" spans="1:57" x14ac:dyDescent="0.2">
      <c r="A27" s="63" t="s">
        <v>161</v>
      </c>
      <c r="B27" s="54"/>
      <c r="C27" s="54"/>
      <c r="D27" s="130"/>
      <c r="E27" s="131">
        <v>0</v>
      </c>
      <c r="F27" s="132"/>
      <c r="G27" s="133">
        <f t="shared" si="0"/>
        <v>0</v>
      </c>
      <c r="H27" s="134"/>
      <c r="I27" s="135">
        <f t="shared" si="1"/>
        <v>0</v>
      </c>
      <c r="BA27">
        <v>2</v>
      </c>
    </row>
    <row r="28" spans="1:57" x14ac:dyDescent="0.2">
      <c r="A28" s="63" t="s">
        <v>162</v>
      </c>
      <c r="B28" s="54"/>
      <c r="C28" s="54"/>
      <c r="D28" s="130"/>
      <c r="E28" s="131">
        <v>0</v>
      </c>
      <c r="F28" s="132"/>
      <c r="G28" s="133">
        <f t="shared" si="0"/>
        <v>0</v>
      </c>
      <c r="H28" s="134"/>
      <c r="I28" s="135">
        <f t="shared" si="1"/>
        <v>0</v>
      </c>
      <c r="BA28">
        <v>2</v>
      </c>
    </row>
    <row r="29" spans="1:57" x14ac:dyDescent="0.2">
      <c r="A29" s="63" t="s">
        <v>163</v>
      </c>
      <c r="B29" s="54"/>
      <c r="C29" s="54"/>
      <c r="D29" s="130"/>
      <c r="E29" s="131">
        <v>0</v>
      </c>
      <c r="F29" s="132"/>
      <c r="G29" s="133">
        <f t="shared" si="0"/>
        <v>0</v>
      </c>
      <c r="H29" s="134"/>
      <c r="I29" s="135">
        <f t="shared" si="1"/>
        <v>0</v>
      </c>
      <c r="BA29">
        <v>2</v>
      </c>
    </row>
    <row r="30" spans="1:57" x14ac:dyDescent="0.2">
      <c r="A30" s="63" t="s">
        <v>164</v>
      </c>
      <c r="B30" s="54"/>
      <c r="C30" s="54"/>
      <c r="D30" s="130"/>
      <c r="E30" s="131">
        <v>0</v>
      </c>
      <c r="F30" s="132"/>
      <c r="G30" s="133">
        <f t="shared" si="0"/>
        <v>0</v>
      </c>
      <c r="H30" s="134"/>
      <c r="I30" s="135">
        <f t="shared" si="1"/>
        <v>0</v>
      </c>
      <c r="BA30">
        <v>2</v>
      </c>
    </row>
    <row r="31" spans="1:57" x14ac:dyDescent="0.2">
      <c r="A31" s="63" t="s">
        <v>165</v>
      </c>
      <c r="B31" s="54"/>
      <c r="C31" s="54"/>
      <c r="D31" s="130"/>
      <c r="E31" s="131">
        <v>0</v>
      </c>
      <c r="F31" s="132">
        <v>0</v>
      </c>
      <c r="G31" s="133">
        <f t="shared" si="0"/>
        <v>0</v>
      </c>
      <c r="H31" s="134"/>
      <c r="I31" s="135">
        <f t="shared" si="1"/>
        <v>0</v>
      </c>
      <c r="BA31">
        <v>2</v>
      </c>
    </row>
    <row r="32" spans="1:57" ht="13.5" thickBot="1" x14ac:dyDescent="0.25">
      <c r="A32" s="136"/>
      <c r="B32" s="137" t="s">
        <v>65</v>
      </c>
      <c r="C32" s="138"/>
      <c r="D32" s="139"/>
      <c r="E32" s="140"/>
      <c r="F32" s="141"/>
      <c r="G32" s="141"/>
      <c r="H32" s="242">
        <f>SUM(I24:I31)</f>
        <v>0</v>
      </c>
      <c r="I32" s="243"/>
    </row>
    <row r="34" spans="2:9" x14ac:dyDescent="0.2">
      <c r="B34" s="122"/>
      <c r="F34" s="142"/>
      <c r="G34" s="143"/>
      <c r="H34" s="143"/>
      <c r="I34" s="144"/>
    </row>
    <row r="35" spans="2:9" x14ac:dyDescent="0.2">
      <c r="F35" s="142"/>
      <c r="G35" s="143"/>
      <c r="H35" s="143"/>
      <c r="I35" s="144"/>
    </row>
    <row r="36" spans="2:9" x14ac:dyDescent="0.2">
      <c r="F36" s="142"/>
      <c r="G36" s="143"/>
      <c r="H36" s="143"/>
      <c r="I36" s="144"/>
    </row>
    <row r="37" spans="2:9" x14ac:dyDescent="0.2">
      <c r="F37" s="142"/>
      <c r="G37" s="143"/>
      <c r="H37" s="143"/>
      <c r="I37" s="144"/>
    </row>
    <row r="38" spans="2:9" x14ac:dyDescent="0.2">
      <c r="F38" s="142"/>
      <c r="G38" s="143"/>
      <c r="H38" s="143"/>
      <c r="I38" s="144"/>
    </row>
    <row r="39" spans="2:9" x14ac:dyDescent="0.2">
      <c r="F39" s="142"/>
      <c r="G39" s="143"/>
      <c r="H39" s="143"/>
      <c r="I39" s="144"/>
    </row>
    <row r="40" spans="2:9" x14ac:dyDescent="0.2">
      <c r="F40" s="142"/>
      <c r="G40" s="143"/>
      <c r="H40" s="143"/>
      <c r="I40" s="144"/>
    </row>
    <row r="41" spans="2:9" x14ac:dyDescent="0.2">
      <c r="F41" s="142"/>
      <c r="G41" s="143"/>
      <c r="H41" s="143"/>
      <c r="I41" s="144"/>
    </row>
    <row r="42" spans="2:9" x14ac:dyDescent="0.2">
      <c r="F42" s="142"/>
      <c r="G42" s="143"/>
      <c r="H42" s="143"/>
      <c r="I42" s="144"/>
    </row>
    <row r="43" spans="2:9" x14ac:dyDescent="0.2">
      <c r="F43" s="142"/>
      <c r="G43" s="143"/>
      <c r="H43" s="143"/>
      <c r="I43" s="144"/>
    </row>
    <row r="44" spans="2:9" x14ac:dyDescent="0.2">
      <c r="F44" s="142"/>
      <c r="G44" s="143"/>
      <c r="H44" s="143"/>
      <c r="I44" s="144"/>
    </row>
    <row r="45" spans="2:9" x14ac:dyDescent="0.2">
      <c r="F45" s="142"/>
      <c r="G45" s="143"/>
      <c r="H45" s="143"/>
      <c r="I45" s="144"/>
    </row>
    <row r="46" spans="2:9" x14ac:dyDescent="0.2">
      <c r="F46" s="142"/>
      <c r="G46" s="143"/>
      <c r="H46" s="143"/>
      <c r="I46" s="144"/>
    </row>
    <row r="47" spans="2:9" x14ac:dyDescent="0.2">
      <c r="F47" s="142"/>
      <c r="G47" s="143"/>
      <c r="H47" s="143"/>
      <c r="I47" s="144"/>
    </row>
    <row r="48" spans="2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9"/>
  <sheetViews>
    <sheetView showGridLines="0" showZeros="0" zoomScaleNormal="100" workbookViewId="0">
      <selection activeCell="J57" sqref="J57"/>
    </sheetView>
  </sheetViews>
  <sheetFormatPr defaultColWidth="9.140625"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2" customWidth="1"/>
    <col min="6" max="6" width="9.85546875" style="145" customWidth="1"/>
    <col min="7" max="7" width="13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50" t="s">
        <v>66</v>
      </c>
      <c r="B1" s="250"/>
      <c r="C1" s="250"/>
      <c r="D1" s="250"/>
      <c r="E1" s="250"/>
      <c r="F1" s="250"/>
      <c r="G1" s="250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35" t="s">
        <v>50</v>
      </c>
      <c r="B3" s="236"/>
      <c r="C3" s="96" t="str">
        <f>CONCATENATE(cislostavby," ",nazevstavby)</f>
        <v xml:space="preserve"> Výměna náklad.výtahu MŠ Liškova 636/10, P12</v>
      </c>
      <c r="D3" s="150"/>
      <c r="E3" s="151" t="s">
        <v>67</v>
      </c>
      <c r="F3" s="152" t="str">
        <f>Rekapitulace!H1</f>
        <v>01</v>
      </c>
      <c r="G3" s="153"/>
    </row>
    <row r="4" spans="1:104" ht="13.5" thickBot="1" x14ac:dyDescent="0.25">
      <c r="A4" s="251" t="s">
        <v>52</v>
      </c>
      <c r="B4" s="238"/>
      <c r="C4" s="102" t="str">
        <f>CONCATENATE(cisloobjektu," ",nazevobjektu)</f>
        <v>01 Výměna náklad.výtahu MŠ Liškova 636/10, P12</v>
      </c>
      <c r="D4" s="154"/>
      <c r="E4" s="252">
        <f>Rekapitulace!G2</f>
        <v>0</v>
      </c>
      <c r="F4" s="253"/>
      <c r="G4" s="254"/>
    </row>
    <row r="5" spans="1:104" ht="13.5" thickTop="1" x14ac:dyDescent="0.2">
      <c r="A5" s="155"/>
      <c r="B5" s="146"/>
      <c r="C5" s="146"/>
      <c r="D5" s="146"/>
      <c r="E5" s="156"/>
      <c r="F5" s="146"/>
      <c r="G5" s="157"/>
    </row>
    <row r="6" spans="1:104" x14ac:dyDescent="0.2">
      <c r="A6" s="158" t="s">
        <v>68</v>
      </c>
      <c r="B6" s="159" t="s">
        <v>69</v>
      </c>
      <c r="C6" s="159" t="s">
        <v>70</v>
      </c>
      <c r="D6" s="159" t="s">
        <v>71</v>
      </c>
      <c r="E6" s="160" t="s">
        <v>72</v>
      </c>
      <c r="F6" s="159" t="s">
        <v>73</v>
      </c>
      <c r="G6" s="161" t="s">
        <v>74</v>
      </c>
    </row>
    <row r="7" spans="1:104" x14ac:dyDescent="0.2">
      <c r="A7" s="162" t="s">
        <v>75</v>
      </c>
      <c r="B7" s="163" t="s">
        <v>219</v>
      </c>
      <c r="C7" s="164" t="s">
        <v>220</v>
      </c>
      <c r="D7" s="165"/>
      <c r="E7" s="166"/>
      <c r="F7" s="166"/>
      <c r="G7" s="167"/>
    </row>
    <row r="8" spans="1:104" ht="22.5" x14ac:dyDescent="0.2">
      <c r="A8" s="170">
        <v>1</v>
      </c>
      <c r="B8" s="171" t="s">
        <v>223</v>
      </c>
      <c r="C8" s="172" t="s">
        <v>221</v>
      </c>
      <c r="D8" s="173" t="s">
        <v>222</v>
      </c>
      <c r="E8" s="174">
        <f>E10</f>
        <v>2</v>
      </c>
      <c r="F8" s="174"/>
      <c r="G8" s="175">
        <f>E8*F8</f>
        <v>0</v>
      </c>
    </row>
    <row r="9" spans="1:104" x14ac:dyDescent="0.2">
      <c r="A9" s="204"/>
      <c r="B9" s="205"/>
      <c r="C9" s="244" t="s">
        <v>211</v>
      </c>
      <c r="D9" s="245"/>
      <c r="E9" s="179"/>
      <c r="F9" s="206"/>
      <c r="G9" s="207"/>
    </row>
    <row r="10" spans="1:104" x14ac:dyDescent="0.2">
      <c r="A10" s="176"/>
      <c r="B10" s="178"/>
      <c r="C10" s="244" t="s">
        <v>175</v>
      </c>
      <c r="D10" s="245"/>
      <c r="E10" s="179">
        <v>2</v>
      </c>
      <c r="F10" s="180"/>
      <c r="G10" s="181"/>
    </row>
    <row r="11" spans="1:104" x14ac:dyDescent="0.2">
      <c r="A11" s="182"/>
      <c r="B11" s="183" t="s">
        <v>76</v>
      </c>
      <c r="C11" s="184" t="str">
        <f>CONCATENATE(B7," ",C7)</f>
        <v>3 Svislé a kompletní konstrukce</v>
      </c>
      <c r="D11" s="185"/>
      <c r="E11" s="186"/>
      <c r="F11" s="187"/>
      <c r="G11" s="188">
        <f>SUM(G7:G10)</f>
        <v>0</v>
      </c>
    </row>
    <row r="12" spans="1:104" x14ac:dyDescent="0.2">
      <c r="A12" s="162" t="s">
        <v>75</v>
      </c>
      <c r="B12" s="163" t="s">
        <v>83</v>
      </c>
      <c r="C12" s="164" t="s">
        <v>84</v>
      </c>
      <c r="D12" s="165"/>
      <c r="E12" s="166"/>
      <c r="F12" s="166"/>
      <c r="G12" s="167"/>
      <c r="H12" s="168"/>
      <c r="I12" s="168"/>
      <c r="O12" s="169">
        <v>1</v>
      </c>
    </row>
    <row r="13" spans="1:104" ht="22.5" x14ac:dyDescent="0.2">
      <c r="A13" s="170">
        <v>2</v>
      </c>
      <c r="B13" s="171" t="s">
        <v>85</v>
      </c>
      <c r="C13" s="172" t="s">
        <v>86</v>
      </c>
      <c r="D13" s="173" t="s">
        <v>80</v>
      </c>
      <c r="E13" s="174">
        <f>E15</f>
        <v>4</v>
      </c>
      <c r="F13" s="174"/>
      <c r="G13" s="175">
        <f>E13*F13</f>
        <v>0</v>
      </c>
      <c r="O13" s="169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69">
        <v>1</v>
      </c>
      <c r="CB13" s="169">
        <v>1</v>
      </c>
      <c r="CZ13" s="145">
        <v>8.6700000000000006E-3</v>
      </c>
    </row>
    <row r="14" spans="1:104" x14ac:dyDescent="0.2">
      <c r="A14" s="176"/>
      <c r="B14" s="178"/>
      <c r="C14" s="246" t="s">
        <v>202</v>
      </c>
      <c r="D14" s="247"/>
      <c r="E14" s="179">
        <v>0</v>
      </c>
      <c r="F14" s="180"/>
      <c r="G14" s="181"/>
      <c r="M14" s="177" t="s">
        <v>87</v>
      </c>
      <c r="O14" s="169"/>
    </row>
    <row r="15" spans="1:104" x14ac:dyDescent="0.2">
      <c r="A15" s="176"/>
      <c r="B15" s="178"/>
      <c r="C15" s="248" t="s">
        <v>203</v>
      </c>
      <c r="D15" s="249"/>
      <c r="E15" s="179">
        <v>4</v>
      </c>
      <c r="F15" s="180"/>
      <c r="G15" s="181"/>
      <c r="M15" s="177">
        <v>5</v>
      </c>
      <c r="O15" s="169"/>
    </row>
    <row r="16" spans="1:104" x14ac:dyDescent="0.2">
      <c r="A16" s="170">
        <v>3</v>
      </c>
      <c r="B16" s="171" t="s">
        <v>88</v>
      </c>
      <c r="C16" s="172" t="s">
        <v>89</v>
      </c>
      <c r="D16" s="173" t="s">
        <v>82</v>
      </c>
      <c r="E16" s="174">
        <f>E18</f>
        <v>21.6</v>
      </c>
      <c r="F16" s="174"/>
      <c r="G16" s="175">
        <f>E16*F16</f>
        <v>0</v>
      </c>
      <c r="O16" s="169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69">
        <v>1</v>
      </c>
      <c r="CB16" s="169">
        <v>1</v>
      </c>
      <c r="CZ16" s="145">
        <v>3.7100000000000002E-3</v>
      </c>
    </row>
    <row r="17" spans="1:104" x14ac:dyDescent="0.2">
      <c r="A17" s="204"/>
      <c r="B17" s="205"/>
      <c r="C17" s="244" t="s">
        <v>201</v>
      </c>
      <c r="D17" s="245"/>
      <c r="E17" s="179">
        <v>0</v>
      </c>
      <c r="F17" s="206"/>
      <c r="G17" s="207"/>
      <c r="O17" s="169"/>
      <c r="CA17" s="169"/>
      <c r="CB17" s="169"/>
    </row>
    <row r="18" spans="1:104" x14ac:dyDescent="0.2">
      <c r="A18" s="176"/>
      <c r="B18" s="178"/>
      <c r="C18" s="244" t="s">
        <v>217</v>
      </c>
      <c r="D18" s="245"/>
      <c r="E18" s="179">
        <v>21.6</v>
      </c>
      <c r="F18" s="180"/>
      <c r="G18" s="181"/>
      <c r="M18" s="177" t="s">
        <v>90</v>
      </c>
      <c r="O18" s="169"/>
    </row>
    <row r="19" spans="1:104" x14ac:dyDescent="0.2">
      <c r="A19" s="182"/>
      <c r="B19" s="183" t="s">
        <v>76</v>
      </c>
      <c r="C19" s="184" t="str">
        <f>CONCATENATE(B12," ",C12)</f>
        <v>61 Upravy povrchů vnitřní</v>
      </c>
      <c r="D19" s="185"/>
      <c r="E19" s="186"/>
      <c r="F19" s="187"/>
      <c r="G19" s="188">
        <f>SUM(G12:G18)</f>
        <v>0</v>
      </c>
      <c r="O19" s="169">
        <v>4</v>
      </c>
      <c r="BA19" s="189">
        <f>SUM(BA12:BA18)</f>
        <v>0</v>
      </c>
      <c r="BB19" s="189">
        <f>SUM(BB12:BB18)</f>
        <v>0</v>
      </c>
      <c r="BC19" s="189">
        <f>SUM(BC12:BC18)</f>
        <v>0</v>
      </c>
      <c r="BD19" s="189">
        <f>SUM(BD12:BD18)</f>
        <v>0</v>
      </c>
      <c r="BE19" s="189">
        <f>SUM(BE12:BE18)</f>
        <v>0</v>
      </c>
    </row>
    <row r="20" spans="1:104" x14ac:dyDescent="0.2">
      <c r="A20" s="162" t="s">
        <v>75</v>
      </c>
      <c r="B20" s="163" t="s">
        <v>91</v>
      </c>
      <c r="C20" s="164" t="s">
        <v>92</v>
      </c>
      <c r="D20" s="165"/>
      <c r="E20" s="166"/>
      <c r="F20" s="166"/>
      <c r="G20" s="167"/>
      <c r="H20" s="168"/>
      <c r="I20" s="168"/>
      <c r="O20" s="169">
        <v>1</v>
      </c>
    </row>
    <row r="21" spans="1:104" x14ac:dyDescent="0.2">
      <c r="A21" s="170">
        <v>4</v>
      </c>
      <c r="B21" s="171" t="s">
        <v>93</v>
      </c>
      <c r="C21" s="172" t="s">
        <v>94</v>
      </c>
      <c r="D21" s="173" t="s">
        <v>82</v>
      </c>
      <c r="E21" s="174">
        <f>E23</f>
        <v>10.8</v>
      </c>
      <c r="F21" s="174"/>
      <c r="G21" s="175">
        <f>E21*F21</f>
        <v>0</v>
      </c>
      <c r="O21" s="169">
        <v>2</v>
      </c>
      <c r="AA21" s="145">
        <v>1</v>
      </c>
      <c r="AB21" s="145">
        <v>1</v>
      </c>
      <c r="AC21" s="145">
        <v>1</v>
      </c>
      <c r="AZ21" s="145">
        <v>1</v>
      </c>
      <c r="BA21" s="145">
        <f>IF(AZ21=1,G21,0)</f>
        <v>0</v>
      </c>
      <c r="BB21" s="145">
        <f>IF(AZ21=2,G21,0)</f>
        <v>0</v>
      </c>
      <c r="BC21" s="145">
        <f>IF(AZ21=3,G21,0)</f>
        <v>0</v>
      </c>
      <c r="BD21" s="145">
        <f>IF(AZ21=4,G21,0)</f>
        <v>0</v>
      </c>
      <c r="BE21" s="145">
        <f>IF(AZ21=5,G21,0)</f>
        <v>0</v>
      </c>
      <c r="CA21" s="169">
        <v>1</v>
      </c>
      <c r="CB21" s="169">
        <v>1</v>
      </c>
      <c r="CZ21" s="145">
        <v>0</v>
      </c>
    </row>
    <row r="22" spans="1:104" x14ac:dyDescent="0.2">
      <c r="A22" s="204"/>
      <c r="B22" s="205"/>
      <c r="C22" s="244" t="s">
        <v>201</v>
      </c>
      <c r="D22" s="245"/>
      <c r="E22" s="179"/>
      <c r="F22" s="206"/>
      <c r="G22" s="207"/>
      <c r="O22" s="169"/>
      <c r="CA22" s="169"/>
      <c r="CB22" s="169"/>
    </row>
    <row r="23" spans="1:104" x14ac:dyDescent="0.2">
      <c r="A23" s="176"/>
      <c r="B23" s="178"/>
      <c r="C23" s="244" t="s">
        <v>210</v>
      </c>
      <c r="D23" s="245"/>
      <c r="E23" s="179">
        <v>10.8</v>
      </c>
      <c r="F23" s="180"/>
      <c r="G23" s="181"/>
      <c r="M23" s="177" t="s">
        <v>95</v>
      </c>
      <c r="O23" s="169"/>
    </row>
    <row r="24" spans="1:104" x14ac:dyDescent="0.2">
      <c r="A24" s="182"/>
      <c r="B24" s="183" t="s">
        <v>76</v>
      </c>
      <c r="C24" s="184" t="str">
        <f>CONCATENATE(B20," ",C20)</f>
        <v>64 Výplně otvorů</v>
      </c>
      <c r="D24" s="185"/>
      <c r="E24" s="186"/>
      <c r="F24" s="187"/>
      <c r="G24" s="188">
        <f>SUM(G20:G23)</f>
        <v>0</v>
      </c>
      <c r="O24" s="169">
        <v>4</v>
      </c>
      <c r="BA24" s="189">
        <f>SUM(BA20:BA23)</f>
        <v>0</v>
      </c>
      <c r="BB24" s="189">
        <f>SUM(BB20:BB23)</f>
        <v>0</v>
      </c>
      <c r="BC24" s="189">
        <f>SUM(BC20:BC23)</f>
        <v>0</v>
      </c>
      <c r="BD24" s="189">
        <f>SUM(BD20:BD23)</f>
        <v>0</v>
      </c>
      <c r="BE24" s="189">
        <f>SUM(BE20:BE23)</f>
        <v>0</v>
      </c>
    </row>
    <row r="25" spans="1:104" x14ac:dyDescent="0.2">
      <c r="A25" s="162" t="s">
        <v>75</v>
      </c>
      <c r="B25" s="163" t="s">
        <v>96</v>
      </c>
      <c r="C25" s="164" t="s">
        <v>97</v>
      </c>
      <c r="D25" s="165"/>
      <c r="E25" s="166"/>
      <c r="F25" s="166"/>
      <c r="G25" s="167"/>
      <c r="H25" s="168"/>
      <c r="I25" s="168"/>
      <c r="O25" s="169">
        <v>1</v>
      </c>
    </row>
    <row r="26" spans="1:104" x14ac:dyDescent="0.2">
      <c r="A26" s="170">
        <v>5</v>
      </c>
      <c r="B26" s="171" t="s">
        <v>98</v>
      </c>
      <c r="C26" s="172" t="s">
        <v>99</v>
      </c>
      <c r="D26" s="173" t="s">
        <v>78</v>
      </c>
      <c r="E26" s="174">
        <f>E27</f>
        <v>15.77</v>
      </c>
      <c r="F26" s="174"/>
      <c r="G26" s="175">
        <f>E26*F26</f>
        <v>0</v>
      </c>
      <c r="O26" s="169">
        <v>2</v>
      </c>
      <c r="AA26" s="145">
        <v>1</v>
      </c>
      <c r="AB26" s="145">
        <v>1</v>
      </c>
      <c r="AC26" s="145">
        <v>1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69">
        <v>1</v>
      </c>
      <c r="CB26" s="169">
        <v>1</v>
      </c>
      <c r="CZ26" s="145">
        <v>7.3499999999999998E-3</v>
      </c>
    </row>
    <row r="27" spans="1:104" x14ac:dyDescent="0.2">
      <c r="A27" s="176"/>
      <c r="B27" s="178"/>
      <c r="C27" s="244" t="s">
        <v>208</v>
      </c>
      <c r="D27" s="245"/>
      <c r="E27" s="179">
        <v>15.77</v>
      </c>
      <c r="F27" s="180"/>
      <c r="G27" s="181"/>
      <c r="M27" s="177" t="s">
        <v>100</v>
      </c>
      <c r="O27" s="169"/>
    </row>
    <row r="28" spans="1:104" x14ac:dyDescent="0.2">
      <c r="A28" s="170">
        <v>6</v>
      </c>
      <c r="B28" s="171" t="s">
        <v>101</v>
      </c>
      <c r="C28" s="172" t="s">
        <v>102</v>
      </c>
      <c r="D28" s="173" t="s">
        <v>78</v>
      </c>
      <c r="E28" s="174">
        <f>E27</f>
        <v>15.77</v>
      </c>
      <c r="F28" s="174"/>
      <c r="G28" s="175">
        <f>E28*F28</f>
        <v>0</v>
      </c>
      <c r="O28" s="169">
        <v>2</v>
      </c>
      <c r="AA28" s="145">
        <v>1</v>
      </c>
      <c r="AB28" s="145">
        <v>1</v>
      </c>
      <c r="AC28" s="145">
        <v>1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69">
        <v>1</v>
      </c>
      <c r="CB28" s="169">
        <v>1</v>
      </c>
      <c r="CZ28" s="145">
        <v>0</v>
      </c>
    </row>
    <row r="29" spans="1:104" x14ac:dyDescent="0.2">
      <c r="A29" s="170">
        <v>7</v>
      </c>
      <c r="B29" s="171" t="s">
        <v>103</v>
      </c>
      <c r="C29" s="172" t="s">
        <v>104</v>
      </c>
      <c r="D29" s="173" t="s">
        <v>78</v>
      </c>
      <c r="E29" s="174">
        <f>E27</f>
        <v>15.77</v>
      </c>
      <c r="F29" s="174"/>
      <c r="G29" s="175">
        <f>E29*F29</f>
        <v>0</v>
      </c>
      <c r="O29" s="169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69">
        <v>1</v>
      </c>
      <c r="CB29" s="169">
        <v>1</v>
      </c>
      <c r="CZ29" s="145">
        <v>1.2E-4</v>
      </c>
    </row>
    <row r="30" spans="1:104" x14ac:dyDescent="0.2">
      <c r="A30" s="170">
        <v>8</v>
      </c>
      <c r="B30" s="171" t="s">
        <v>105</v>
      </c>
      <c r="C30" s="172" t="s">
        <v>106</v>
      </c>
      <c r="D30" s="173" t="s">
        <v>78</v>
      </c>
      <c r="E30" s="174">
        <f>E27</f>
        <v>15.77</v>
      </c>
      <c r="F30" s="174"/>
      <c r="G30" s="175">
        <f>E30*F30</f>
        <v>0</v>
      </c>
      <c r="O30" s="169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69">
        <v>1</v>
      </c>
      <c r="CB30" s="169">
        <v>1</v>
      </c>
      <c r="CZ30" s="145">
        <v>0</v>
      </c>
    </row>
    <row r="31" spans="1:104" x14ac:dyDescent="0.2">
      <c r="A31" s="170">
        <v>9</v>
      </c>
      <c r="B31" s="171" t="s">
        <v>107</v>
      </c>
      <c r="C31" s="172" t="s">
        <v>193</v>
      </c>
      <c r="D31" s="173" t="s">
        <v>79</v>
      </c>
      <c r="E31" s="174">
        <f>E32</f>
        <v>6.48</v>
      </c>
      <c r="F31" s="174"/>
      <c r="G31" s="175">
        <f>E31*F31</f>
        <v>0</v>
      </c>
      <c r="O31" s="169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69">
        <v>1</v>
      </c>
      <c r="CB31" s="169">
        <v>1</v>
      </c>
      <c r="CZ31" s="145">
        <v>1.6910000000000001E-2</v>
      </c>
    </row>
    <row r="32" spans="1:104" x14ac:dyDescent="0.2">
      <c r="A32" s="176"/>
      <c r="B32" s="178"/>
      <c r="C32" s="244" t="s">
        <v>209</v>
      </c>
      <c r="D32" s="245"/>
      <c r="E32" s="179">
        <v>6.48</v>
      </c>
      <c r="F32" s="180"/>
      <c r="G32" s="181"/>
      <c r="M32" s="177" t="s">
        <v>108</v>
      </c>
      <c r="O32" s="169"/>
    </row>
    <row r="33" spans="1:104" x14ac:dyDescent="0.2">
      <c r="A33" s="170">
        <v>10</v>
      </c>
      <c r="B33" s="171" t="s">
        <v>109</v>
      </c>
      <c r="C33" s="172" t="s">
        <v>192</v>
      </c>
      <c r="D33" s="173" t="s">
        <v>79</v>
      </c>
      <c r="E33" s="174">
        <f>E32</f>
        <v>6.48</v>
      </c>
      <c r="F33" s="174"/>
      <c r="G33" s="175">
        <f>E33*F33</f>
        <v>0</v>
      </c>
      <c r="O33" s="169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69">
        <v>1</v>
      </c>
      <c r="CB33" s="169">
        <v>1</v>
      </c>
      <c r="CZ33" s="145">
        <v>4.0000000000000002E-4</v>
      </c>
    </row>
    <row r="34" spans="1:104" x14ac:dyDescent="0.2">
      <c r="A34" s="170">
        <v>11</v>
      </c>
      <c r="B34" s="171" t="s">
        <v>110</v>
      </c>
      <c r="C34" s="172" t="s">
        <v>194</v>
      </c>
      <c r="D34" s="173" t="s">
        <v>79</v>
      </c>
      <c r="E34" s="174">
        <f>E32</f>
        <v>6.48</v>
      </c>
      <c r="F34" s="174"/>
      <c r="G34" s="175">
        <f>E34*F34</f>
        <v>0</v>
      </c>
      <c r="O34" s="169">
        <v>2</v>
      </c>
      <c r="AA34" s="145">
        <v>1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69">
        <v>1</v>
      </c>
      <c r="CB34" s="169">
        <v>1</v>
      </c>
      <c r="CZ34" s="145">
        <v>0</v>
      </c>
    </row>
    <row r="35" spans="1:104" x14ac:dyDescent="0.2">
      <c r="A35" s="182"/>
      <c r="B35" s="183" t="s">
        <v>76</v>
      </c>
      <c r="C35" s="184" t="str">
        <f>CONCATENATE(B25," ",C25)</f>
        <v>94 Lešení a stavební výtahy</v>
      </c>
      <c r="D35" s="185"/>
      <c r="E35" s="186"/>
      <c r="F35" s="187"/>
      <c r="G35" s="188">
        <f>SUM(G25:G34)</f>
        <v>0</v>
      </c>
      <c r="O35" s="169">
        <v>4</v>
      </c>
      <c r="BA35" s="189">
        <f>SUM(BA25:BA34)</f>
        <v>0</v>
      </c>
      <c r="BB35" s="189">
        <f>SUM(BB25:BB34)</f>
        <v>0</v>
      </c>
      <c r="BC35" s="189">
        <f>SUM(BC25:BC34)</f>
        <v>0</v>
      </c>
      <c r="BD35" s="189">
        <f>SUM(BD25:BD34)</f>
        <v>0</v>
      </c>
      <c r="BE35" s="189">
        <f>SUM(BE25:BE34)</f>
        <v>0</v>
      </c>
    </row>
    <row r="36" spans="1:104" x14ac:dyDescent="0.2">
      <c r="A36" s="162" t="s">
        <v>75</v>
      </c>
      <c r="B36" s="163" t="s">
        <v>111</v>
      </c>
      <c r="C36" s="164" t="s">
        <v>112</v>
      </c>
      <c r="D36" s="165"/>
      <c r="E36" s="166"/>
      <c r="F36" s="166"/>
      <c r="G36" s="167"/>
      <c r="H36" s="168"/>
      <c r="I36" s="168"/>
      <c r="O36" s="169">
        <v>1</v>
      </c>
    </row>
    <row r="37" spans="1:104" x14ac:dyDescent="0.2">
      <c r="A37" s="170">
        <v>12</v>
      </c>
      <c r="B37" s="171" t="s">
        <v>113</v>
      </c>
      <c r="C37" s="172" t="s">
        <v>114</v>
      </c>
      <c r="D37" s="173" t="s">
        <v>79</v>
      </c>
      <c r="E37" s="174">
        <f>E39+E41+E43</f>
        <v>12.48</v>
      </c>
      <c r="F37" s="174"/>
      <c r="G37" s="175">
        <f>E37*F37</f>
        <v>0</v>
      </c>
      <c r="O37" s="169">
        <v>2</v>
      </c>
      <c r="AA37" s="145">
        <v>1</v>
      </c>
      <c r="AB37" s="145">
        <v>1</v>
      </c>
      <c r="AC37" s="145">
        <v>1</v>
      </c>
      <c r="AZ37" s="145">
        <v>1</v>
      </c>
      <c r="BA37" s="145">
        <f>IF(AZ37=1,G37,0)</f>
        <v>0</v>
      </c>
      <c r="BB37" s="145">
        <f>IF(AZ37=2,G37,0)</f>
        <v>0</v>
      </c>
      <c r="BC37" s="145">
        <f>IF(AZ37=3,G37,0)</f>
        <v>0</v>
      </c>
      <c r="BD37" s="145">
        <f>IF(AZ37=4,G37,0)</f>
        <v>0</v>
      </c>
      <c r="BE37" s="145">
        <f>IF(AZ37=5,G37,0)</f>
        <v>0</v>
      </c>
      <c r="CA37" s="169">
        <v>1</v>
      </c>
      <c r="CB37" s="169">
        <v>1</v>
      </c>
      <c r="CZ37" s="145">
        <v>0</v>
      </c>
    </row>
    <row r="38" spans="1:104" x14ac:dyDescent="0.2">
      <c r="A38" s="204"/>
      <c r="B38" s="205"/>
      <c r="C38" s="244" t="s">
        <v>87</v>
      </c>
      <c r="D38" s="245"/>
      <c r="E38" s="179">
        <v>0</v>
      </c>
      <c r="F38" s="206"/>
      <c r="G38" s="207"/>
      <c r="O38" s="169"/>
      <c r="CA38" s="169"/>
      <c r="CB38" s="169"/>
    </row>
    <row r="39" spans="1:104" x14ac:dyDescent="0.2">
      <c r="A39" s="204"/>
      <c r="B39" s="205"/>
      <c r="C39" s="244" t="s">
        <v>204</v>
      </c>
      <c r="D39" s="245"/>
      <c r="E39" s="179">
        <v>2.16</v>
      </c>
      <c r="F39" s="206"/>
      <c r="G39" s="207"/>
      <c r="O39" s="169"/>
      <c r="CA39" s="169"/>
      <c r="CB39" s="169"/>
    </row>
    <row r="40" spans="1:104" x14ac:dyDescent="0.2">
      <c r="A40" s="204"/>
      <c r="B40" s="205"/>
      <c r="C40" s="244" t="s">
        <v>170</v>
      </c>
      <c r="D40" s="245"/>
      <c r="E40" s="179">
        <v>0</v>
      </c>
      <c r="F40" s="206"/>
      <c r="G40" s="207"/>
      <c r="O40" s="169"/>
      <c r="CA40" s="169"/>
      <c r="CB40" s="169"/>
    </row>
    <row r="41" spans="1:104" x14ac:dyDescent="0.2">
      <c r="A41" s="204"/>
      <c r="B41" s="205"/>
      <c r="C41" s="244" t="s">
        <v>205</v>
      </c>
      <c r="D41" s="245"/>
      <c r="E41" s="179">
        <v>1.92</v>
      </c>
      <c r="F41" s="206"/>
      <c r="G41" s="207"/>
      <c r="O41" s="169"/>
      <c r="CA41" s="169"/>
      <c r="CB41" s="169"/>
    </row>
    <row r="42" spans="1:104" x14ac:dyDescent="0.2">
      <c r="A42" s="176"/>
      <c r="B42" s="178"/>
      <c r="C42" s="244" t="s">
        <v>201</v>
      </c>
      <c r="D42" s="245"/>
      <c r="E42" s="179">
        <v>0</v>
      </c>
      <c r="F42" s="180"/>
      <c r="G42" s="181"/>
      <c r="M42" s="177"/>
      <c r="O42" s="169"/>
    </row>
    <row r="43" spans="1:104" x14ac:dyDescent="0.2">
      <c r="A43" s="176"/>
      <c r="B43" s="178"/>
      <c r="C43" s="244" t="s">
        <v>207</v>
      </c>
      <c r="D43" s="245"/>
      <c r="E43" s="179">
        <v>8.4</v>
      </c>
      <c r="F43" s="180"/>
      <c r="G43" s="181"/>
      <c r="M43" s="177"/>
      <c r="O43" s="169"/>
    </row>
    <row r="44" spans="1:104" x14ac:dyDescent="0.2">
      <c r="A44" s="170">
        <v>13</v>
      </c>
      <c r="B44" s="171" t="s">
        <v>115</v>
      </c>
      <c r="C44" s="172" t="s">
        <v>116</v>
      </c>
      <c r="D44" s="173" t="s">
        <v>79</v>
      </c>
      <c r="E44" s="174">
        <f>E46</f>
        <v>43.8</v>
      </c>
      <c r="F44" s="202"/>
      <c r="G44" s="175">
        <f>E44*F44</f>
        <v>0</v>
      </c>
      <c r="O44" s="169">
        <v>2</v>
      </c>
      <c r="AA44" s="145">
        <v>1</v>
      </c>
      <c r="AB44" s="145">
        <v>1</v>
      </c>
      <c r="AC44" s="145">
        <v>1</v>
      </c>
      <c r="AZ44" s="145">
        <v>1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69">
        <v>1</v>
      </c>
      <c r="CB44" s="169">
        <v>1</v>
      </c>
      <c r="CZ44" s="145">
        <v>0</v>
      </c>
    </row>
    <row r="45" spans="1:104" x14ac:dyDescent="0.2">
      <c r="A45" s="176"/>
      <c r="B45" s="178"/>
      <c r="C45" s="244" t="s">
        <v>171</v>
      </c>
      <c r="D45" s="245"/>
      <c r="E45" s="179">
        <v>0</v>
      </c>
      <c r="F45" s="203"/>
      <c r="G45" s="181"/>
      <c r="M45" s="177"/>
      <c r="O45" s="169"/>
    </row>
    <row r="46" spans="1:104" x14ac:dyDescent="0.2">
      <c r="A46" s="176"/>
      <c r="B46" s="178"/>
      <c r="C46" s="244" t="s">
        <v>206</v>
      </c>
      <c r="D46" s="245"/>
      <c r="E46" s="179">
        <v>43.8</v>
      </c>
      <c r="F46" s="203"/>
      <c r="G46" s="181"/>
      <c r="M46" s="177"/>
      <c r="O46" s="169"/>
    </row>
    <row r="47" spans="1:104" x14ac:dyDescent="0.2">
      <c r="A47" s="182"/>
      <c r="B47" s="183" t="s">
        <v>76</v>
      </c>
      <c r="C47" s="184" t="str">
        <f>CONCATENATE(B36," ",C36)</f>
        <v>95 Dokončovací konstrukce na pozemních stavbách</v>
      </c>
      <c r="D47" s="185"/>
      <c r="E47" s="186"/>
      <c r="F47" s="187"/>
      <c r="G47" s="188">
        <f>SUM(G36:G46)</f>
        <v>0</v>
      </c>
      <c r="O47" s="169">
        <v>4</v>
      </c>
      <c r="BA47" s="189">
        <f>SUM(BA36:BA46)</f>
        <v>0</v>
      </c>
      <c r="BB47" s="189">
        <f>SUM(BB36:BB46)</f>
        <v>0</v>
      </c>
      <c r="BC47" s="189">
        <f>SUM(BC36:BC46)</f>
        <v>0</v>
      </c>
      <c r="BD47" s="189">
        <f>SUM(BD36:BD46)</f>
        <v>0</v>
      </c>
      <c r="BE47" s="189">
        <f>SUM(BE36:BE46)</f>
        <v>0</v>
      </c>
    </row>
    <row r="48" spans="1:104" x14ac:dyDescent="0.2">
      <c r="A48" s="162" t="s">
        <v>75</v>
      </c>
      <c r="B48" s="163" t="s">
        <v>117</v>
      </c>
      <c r="C48" s="164" t="s">
        <v>118</v>
      </c>
      <c r="D48" s="165"/>
      <c r="E48" s="166"/>
      <c r="F48" s="166"/>
      <c r="G48" s="167"/>
      <c r="H48" s="168"/>
      <c r="I48" s="168"/>
      <c r="O48" s="169">
        <v>1</v>
      </c>
    </row>
    <row r="49" spans="1:104" x14ac:dyDescent="0.2">
      <c r="A49" s="170">
        <v>14</v>
      </c>
      <c r="B49" s="171" t="s">
        <v>119</v>
      </c>
      <c r="C49" s="172" t="s">
        <v>172</v>
      </c>
      <c r="D49" s="173" t="s">
        <v>80</v>
      </c>
      <c r="E49" s="174">
        <v>4</v>
      </c>
      <c r="F49" s="174"/>
      <c r="G49" s="175">
        <f>E49*F49</f>
        <v>0</v>
      </c>
      <c r="O49" s="169">
        <v>2</v>
      </c>
      <c r="AA49" s="145">
        <v>1</v>
      </c>
      <c r="AB49" s="145">
        <v>1</v>
      </c>
      <c r="AC49" s="145">
        <v>1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69">
        <v>1</v>
      </c>
      <c r="CB49" s="169">
        <v>1</v>
      </c>
      <c r="CZ49" s="145">
        <v>0</v>
      </c>
    </row>
    <row r="50" spans="1:104" x14ac:dyDescent="0.2">
      <c r="A50" s="170">
        <v>15</v>
      </c>
      <c r="B50" s="171" t="s">
        <v>120</v>
      </c>
      <c r="C50" s="172" t="s">
        <v>121</v>
      </c>
      <c r="D50" s="173" t="s">
        <v>79</v>
      </c>
      <c r="E50" s="174">
        <f>E51</f>
        <v>5.04</v>
      </c>
      <c r="F50" s="174"/>
      <c r="G50" s="175">
        <f>E50*F50</f>
        <v>0</v>
      </c>
      <c r="O50" s="169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69">
        <v>1</v>
      </c>
      <c r="CB50" s="169">
        <v>1</v>
      </c>
      <c r="CZ50" s="145">
        <v>1.17E-3</v>
      </c>
    </row>
    <row r="51" spans="1:104" x14ac:dyDescent="0.2">
      <c r="A51" s="176"/>
      <c r="B51" s="178"/>
      <c r="C51" s="244" t="s">
        <v>212</v>
      </c>
      <c r="D51" s="245"/>
      <c r="E51" s="179">
        <v>5.04</v>
      </c>
      <c r="F51" s="180"/>
      <c r="G51" s="181"/>
      <c r="M51" s="177" t="s">
        <v>122</v>
      </c>
      <c r="O51" s="169"/>
    </row>
    <row r="52" spans="1:104" x14ac:dyDescent="0.2">
      <c r="A52" s="182"/>
      <c r="B52" s="183" t="s">
        <v>76</v>
      </c>
      <c r="C52" s="184" t="str">
        <f>CONCATENATE(B48," ",C48)</f>
        <v>96 Bourání konstrukcí</v>
      </c>
      <c r="D52" s="185"/>
      <c r="E52" s="186"/>
      <c r="F52" s="187"/>
      <c r="G52" s="188">
        <f>SUM(G48:G51)</f>
        <v>0</v>
      </c>
      <c r="O52" s="169">
        <v>4</v>
      </c>
      <c r="BA52" s="189">
        <f>SUM(BA48:BA51)</f>
        <v>0</v>
      </c>
      <c r="BB52" s="189">
        <f>SUM(BB48:BB51)</f>
        <v>0</v>
      </c>
      <c r="BC52" s="189">
        <f>SUM(BC48:BC51)</f>
        <v>0</v>
      </c>
      <c r="BD52" s="189">
        <f>SUM(BD48:BD51)</f>
        <v>0</v>
      </c>
      <c r="BE52" s="189">
        <f>SUM(BE48:BE51)</f>
        <v>0</v>
      </c>
    </row>
    <row r="53" spans="1:104" x14ac:dyDescent="0.2">
      <c r="A53" s="210"/>
      <c r="B53" s="211"/>
      <c r="C53" s="212"/>
      <c r="D53" s="213"/>
      <c r="E53" s="214"/>
      <c r="F53" s="214"/>
      <c r="G53" s="215"/>
      <c r="O53" s="169"/>
      <c r="BA53" s="189"/>
      <c r="BB53" s="189"/>
      <c r="BC53" s="189"/>
      <c r="BD53" s="189"/>
      <c r="BE53" s="189"/>
    </row>
    <row r="54" spans="1:104" x14ac:dyDescent="0.2">
      <c r="A54" s="210"/>
      <c r="B54" s="211"/>
      <c r="C54" s="220"/>
      <c r="D54" s="221"/>
      <c r="E54" s="222"/>
      <c r="F54" s="222"/>
      <c r="G54" s="223"/>
      <c r="O54" s="169"/>
      <c r="BA54" s="189"/>
      <c r="BB54" s="189"/>
      <c r="BC54" s="189"/>
      <c r="BD54" s="189"/>
      <c r="BE54" s="189"/>
    </row>
    <row r="55" spans="1:104" x14ac:dyDescent="0.2">
      <c r="A55" s="162" t="s">
        <v>75</v>
      </c>
      <c r="B55" s="163" t="s">
        <v>123</v>
      </c>
      <c r="C55" s="216" t="s">
        <v>124</v>
      </c>
      <c r="D55" s="217"/>
      <c r="E55" s="218"/>
      <c r="F55" s="218"/>
      <c r="G55" s="219"/>
      <c r="H55" s="168"/>
      <c r="I55" s="168"/>
      <c r="O55" s="169">
        <v>1</v>
      </c>
    </row>
    <row r="56" spans="1:104" x14ac:dyDescent="0.2">
      <c r="A56" s="170">
        <v>16</v>
      </c>
      <c r="B56" s="171" t="s">
        <v>125</v>
      </c>
      <c r="C56" s="172" t="s">
        <v>126</v>
      </c>
      <c r="D56" s="173" t="s">
        <v>80</v>
      </c>
      <c r="E56" s="174">
        <f>E58</f>
        <v>2</v>
      </c>
      <c r="F56" s="174"/>
      <c r="G56" s="175">
        <f>E56*F56</f>
        <v>0</v>
      </c>
      <c r="O56" s="169">
        <v>2</v>
      </c>
      <c r="AA56" s="145">
        <v>1</v>
      </c>
      <c r="AB56" s="145">
        <v>1</v>
      </c>
      <c r="AC56" s="145">
        <v>1</v>
      </c>
      <c r="AZ56" s="145">
        <v>1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69">
        <v>1</v>
      </c>
      <c r="CB56" s="169">
        <v>1</v>
      </c>
      <c r="CZ56" s="145">
        <v>3.4000000000000002E-4</v>
      </c>
    </row>
    <row r="57" spans="1:104" x14ac:dyDescent="0.2">
      <c r="A57" s="176"/>
      <c r="B57" s="178"/>
      <c r="C57" s="244" t="s">
        <v>227</v>
      </c>
      <c r="D57" s="245"/>
      <c r="E57" s="179">
        <v>0</v>
      </c>
      <c r="F57" s="180"/>
      <c r="G57" s="181"/>
      <c r="M57" s="177" t="s">
        <v>127</v>
      </c>
      <c r="O57" s="169"/>
    </row>
    <row r="58" spans="1:104" x14ac:dyDescent="0.2">
      <c r="A58" s="176"/>
      <c r="B58" s="178"/>
      <c r="C58" s="244" t="s">
        <v>175</v>
      </c>
      <c r="D58" s="245"/>
      <c r="E58" s="179">
        <v>2</v>
      </c>
      <c r="F58" s="180"/>
      <c r="G58" s="181"/>
      <c r="M58" s="177">
        <v>1</v>
      </c>
      <c r="O58" s="169"/>
    </row>
    <row r="59" spans="1:104" x14ac:dyDescent="0.2">
      <c r="A59" s="182"/>
      <c r="B59" s="183" t="s">
        <v>76</v>
      </c>
      <c r="C59" s="184" t="str">
        <f>CONCATENATE(B55," ",C55)</f>
        <v>97 Prorážení otvorů</v>
      </c>
      <c r="D59" s="185"/>
      <c r="E59" s="186"/>
      <c r="F59" s="187"/>
      <c r="G59" s="188">
        <f>SUM(G55:G58)</f>
        <v>0</v>
      </c>
      <c r="O59" s="169">
        <v>4</v>
      </c>
      <c r="BA59" s="189">
        <f>SUM(BA55:BA58)</f>
        <v>0</v>
      </c>
      <c r="BB59" s="189">
        <f>SUM(BB55:BB58)</f>
        <v>0</v>
      </c>
      <c r="BC59" s="189">
        <f>SUM(BC55:BC58)</f>
        <v>0</v>
      </c>
      <c r="BD59" s="189">
        <f>SUM(BD55:BD58)</f>
        <v>0</v>
      </c>
      <c r="BE59" s="189">
        <f>SUM(BE55:BE58)</f>
        <v>0</v>
      </c>
    </row>
    <row r="60" spans="1:104" x14ac:dyDescent="0.2">
      <c r="A60" s="162" t="s">
        <v>75</v>
      </c>
      <c r="B60" s="163" t="s">
        <v>128</v>
      </c>
      <c r="C60" s="164" t="s">
        <v>129</v>
      </c>
      <c r="D60" s="165"/>
      <c r="E60" s="166"/>
      <c r="F60" s="166"/>
      <c r="G60" s="167"/>
      <c r="H60" s="168"/>
      <c r="I60" s="168"/>
      <c r="O60" s="169">
        <v>1</v>
      </c>
    </row>
    <row r="61" spans="1:104" x14ac:dyDescent="0.2">
      <c r="A61" s="170">
        <v>17</v>
      </c>
      <c r="B61" s="171" t="s">
        <v>130</v>
      </c>
      <c r="C61" s="172" t="s">
        <v>131</v>
      </c>
      <c r="D61" s="173" t="s">
        <v>81</v>
      </c>
      <c r="E61" s="174">
        <v>0.25</v>
      </c>
      <c r="F61" s="174"/>
      <c r="G61" s="175">
        <f>E61*F61</f>
        <v>0</v>
      </c>
      <c r="O61" s="169">
        <v>2</v>
      </c>
      <c r="AA61" s="145">
        <v>7</v>
      </c>
      <c r="AB61" s="145">
        <v>1</v>
      </c>
      <c r="AC61" s="145">
        <v>2</v>
      </c>
      <c r="AZ61" s="145">
        <v>1</v>
      </c>
      <c r="BA61" s="145">
        <f>IF(AZ61=1,G61,0)</f>
        <v>0</v>
      </c>
      <c r="BB61" s="145">
        <f>IF(AZ61=2,G61,0)</f>
        <v>0</v>
      </c>
      <c r="BC61" s="145">
        <f>IF(AZ61=3,G61,0)</f>
        <v>0</v>
      </c>
      <c r="BD61" s="145">
        <f>IF(AZ61=4,G61,0)</f>
        <v>0</v>
      </c>
      <c r="BE61" s="145">
        <f>IF(AZ61=5,G61,0)</f>
        <v>0</v>
      </c>
      <c r="CA61" s="169">
        <v>7</v>
      </c>
      <c r="CB61" s="169">
        <v>1</v>
      </c>
      <c r="CZ61" s="145">
        <v>0</v>
      </c>
    </row>
    <row r="62" spans="1:104" x14ac:dyDescent="0.2">
      <c r="A62" s="182"/>
      <c r="B62" s="183" t="s">
        <v>76</v>
      </c>
      <c r="C62" s="184" t="str">
        <f>CONCATENATE(B60," ",C60)</f>
        <v>99 Staveništní přesun hmot</v>
      </c>
      <c r="D62" s="185"/>
      <c r="E62" s="186"/>
      <c r="F62" s="187"/>
      <c r="G62" s="188">
        <f>SUM(G60:G61)</f>
        <v>0</v>
      </c>
      <c r="O62" s="169">
        <v>4</v>
      </c>
      <c r="BA62" s="189">
        <f>SUM(BA60:BA61)</f>
        <v>0</v>
      </c>
      <c r="BB62" s="189">
        <f>SUM(BB60:BB61)</f>
        <v>0</v>
      </c>
      <c r="BC62" s="189">
        <f>SUM(BC60:BC61)</f>
        <v>0</v>
      </c>
      <c r="BD62" s="189">
        <f>SUM(BD60:BD61)</f>
        <v>0</v>
      </c>
      <c r="BE62" s="189">
        <f>SUM(BE60:BE61)</f>
        <v>0</v>
      </c>
    </row>
    <row r="63" spans="1:104" x14ac:dyDescent="0.2">
      <c r="A63" s="162" t="s">
        <v>75</v>
      </c>
      <c r="B63" s="163" t="s">
        <v>133</v>
      </c>
      <c r="C63" s="164" t="s">
        <v>134</v>
      </c>
      <c r="D63" s="165"/>
      <c r="E63" s="166"/>
      <c r="F63" s="166"/>
      <c r="G63" s="167"/>
      <c r="H63" s="168"/>
      <c r="I63" s="168"/>
      <c r="O63" s="169">
        <v>1</v>
      </c>
    </row>
    <row r="64" spans="1:104" x14ac:dyDescent="0.2">
      <c r="A64" s="170">
        <v>18</v>
      </c>
      <c r="B64" s="171" t="s">
        <v>136</v>
      </c>
      <c r="C64" s="172" t="s">
        <v>137</v>
      </c>
      <c r="D64" s="173" t="s">
        <v>79</v>
      </c>
      <c r="E64" s="174">
        <f>E66+E68</f>
        <v>4.08</v>
      </c>
      <c r="F64" s="174"/>
      <c r="G64" s="175">
        <f>E64*F64</f>
        <v>0</v>
      </c>
      <c r="M64" s="177" t="s">
        <v>132</v>
      </c>
      <c r="O64" s="169"/>
    </row>
    <row r="65" spans="1:104" x14ac:dyDescent="0.2">
      <c r="A65" s="204"/>
      <c r="B65" s="205"/>
      <c r="C65" s="244" t="s">
        <v>87</v>
      </c>
      <c r="D65" s="245"/>
      <c r="E65" s="179">
        <v>0</v>
      </c>
      <c r="F65" s="206"/>
      <c r="G65" s="207"/>
      <c r="O65" s="169">
        <v>4</v>
      </c>
      <c r="BA65" s="189">
        <f>SUM(BA63:BA64)</f>
        <v>0</v>
      </c>
      <c r="BB65" s="189">
        <f>SUM(BB63:BB64)</f>
        <v>0</v>
      </c>
      <c r="BC65" s="189">
        <f>SUM(BC63:BC64)</f>
        <v>0</v>
      </c>
      <c r="BD65" s="189">
        <f>SUM(BD63:BD64)</f>
        <v>0</v>
      </c>
      <c r="BE65" s="189">
        <f>SUM(BE63:BE64)</f>
        <v>0</v>
      </c>
    </row>
    <row r="66" spans="1:104" x14ac:dyDescent="0.2">
      <c r="A66" s="204"/>
      <c r="B66" s="205"/>
      <c r="C66" s="244" t="s">
        <v>204</v>
      </c>
      <c r="D66" s="245"/>
      <c r="E66" s="179">
        <v>2.16</v>
      </c>
      <c r="F66" s="206"/>
      <c r="G66" s="207"/>
      <c r="H66" s="168"/>
      <c r="I66" s="168"/>
      <c r="O66" s="169">
        <v>1</v>
      </c>
    </row>
    <row r="67" spans="1:104" x14ac:dyDescent="0.2">
      <c r="A67" s="204"/>
      <c r="B67" s="205"/>
      <c r="C67" s="244" t="s">
        <v>176</v>
      </c>
      <c r="D67" s="245"/>
      <c r="E67" s="179"/>
      <c r="F67" s="206"/>
      <c r="G67" s="207"/>
      <c r="H67" s="168"/>
      <c r="I67" s="168"/>
      <c r="O67" s="169"/>
    </row>
    <row r="68" spans="1:104" x14ac:dyDescent="0.2">
      <c r="A68" s="176"/>
      <c r="B68" s="178"/>
      <c r="C68" s="244" t="s">
        <v>205</v>
      </c>
      <c r="D68" s="245"/>
      <c r="E68" s="179">
        <v>1.92</v>
      </c>
      <c r="F68" s="180"/>
      <c r="G68" s="181"/>
      <c r="O68" s="169">
        <v>2</v>
      </c>
      <c r="AA68" s="145">
        <v>1</v>
      </c>
      <c r="AB68" s="145">
        <v>7</v>
      </c>
      <c r="AC68" s="145">
        <v>7</v>
      </c>
      <c r="AZ68" s="145">
        <v>2</v>
      </c>
      <c r="BA68" s="145">
        <f>IF(AZ68=1,#REF!,0)</f>
        <v>0</v>
      </c>
      <c r="BB68" s="145" t="e">
        <f>IF(AZ68=2,#REF!,0)</f>
        <v>#REF!</v>
      </c>
      <c r="BC68" s="145">
        <f>IF(AZ68=3,#REF!,0)</f>
        <v>0</v>
      </c>
      <c r="BD68" s="145">
        <f>IF(AZ68=4,#REF!,0)</f>
        <v>0</v>
      </c>
      <c r="BE68" s="145">
        <f>IF(AZ68=5,#REF!,0)</f>
        <v>0</v>
      </c>
      <c r="CA68" s="169">
        <v>1</v>
      </c>
      <c r="CB68" s="169">
        <v>7</v>
      </c>
      <c r="CZ68" s="145">
        <v>8.0000000000000007E-5</v>
      </c>
    </row>
    <row r="69" spans="1:104" x14ac:dyDescent="0.2">
      <c r="A69" s="182"/>
      <c r="B69" s="183" t="s">
        <v>76</v>
      </c>
      <c r="C69" s="184" t="str">
        <f>CONCATENATE(B63," ",C63)</f>
        <v>783 Nátěry</v>
      </c>
      <c r="D69" s="185"/>
      <c r="E69" s="186"/>
      <c r="F69" s="187"/>
      <c r="G69" s="188">
        <f>SUM(G63:G68)</f>
        <v>0</v>
      </c>
      <c r="M69" s="177" t="s">
        <v>135</v>
      </c>
      <c r="O69" s="169"/>
    </row>
    <row r="70" spans="1:104" x14ac:dyDescent="0.2">
      <c r="A70" s="162" t="s">
        <v>75</v>
      </c>
      <c r="B70" s="163" t="s">
        <v>139</v>
      </c>
      <c r="C70" s="164" t="s">
        <v>140</v>
      </c>
      <c r="D70" s="165"/>
      <c r="E70" s="166"/>
      <c r="F70" s="166"/>
      <c r="G70" s="167"/>
      <c r="O70" s="169">
        <v>2</v>
      </c>
      <c r="AA70" s="145">
        <v>1</v>
      </c>
      <c r="AB70" s="145">
        <v>7</v>
      </c>
      <c r="AC70" s="145">
        <v>7</v>
      </c>
      <c r="AZ70" s="145">
        <v>2</v>
      </c>
      <c r="BA70" s="145">
        <f>IF(AZ70=1,G64,0)</f>
        <v>0</v>
      </c>
      <c r="BB70" s="145">
        <f>IF(AZ70=2,G64,0)</f>
        <v>0</v>
      </c>
      <c r="BC70" s="145">
        <f>IF(AZ70=3,G64,0)</f>
        <v>0</v>
      </c>
      <c r="BD70" s="145">
        <f>IF(AZ70=4,G64,0)</f>
        <v>0</v>
      </c>
      <c r="BE70" s="145">
        <f>IF(AZ70=5,G64,0)</f>
        <v>0</v>
      </c>
      <c r="CA70" s="169">
        <v>1</v>
      </c>
      <c r="CB70" s="169">
        <v>7</v>
      </c>
      <c r="CZ70" s="145">
        <v>4.6999999999999999E-4</v>
      </c>
    </row>
    <row r="71" spans="1:104" x14ac:dyDescent="0.2">
      <c r="A71" s="170">
        <v>19</v>
      </c>
      <c r="B71" s="171" t="s">
        <v>141</v>
      </c>
      <c r="C71" s="172" t="s">
        <v>142</v>
      </c>
      <c r="D71" s="173" t="s">
        <v>79</v>
      </c>
      <c r="E71" s="174">
        <f>E73+E75+E77</f>
        <v>53.36</v>
      </c>
      <c r="F71" s="174"/>
      <c r="G71" s="175">
        <f>E71*F71</f>
        <v>0</v>
      </c>
      <c r="O71" s="169"/>
      <c r="CA71" s="169"/>
      <c r="CB71" s="169"/>
    </row>
    <row r="72" spans="1:104" x14ac:dyDescent="0.2">
      <c r="A72" s="176"/>
      <c r="B72" s="178"/>
      <c r="C72" s="244" t="s">
        <v>213</v>
      </c>
      <c r="D72" s="245"/>
      <c r="E72" s="179">
        <v>0</v>
      </c>
      <c r="F72" s="180"/>
      <c r="G72" s="181"/>
      <c r="O72" s="169"/>
      <c r="CA72" s="169"/>
      <c r="CB72" s="169"/>
    </row>
    <row r="73" spans="1:104" x14ac:dyDescent="0.2">
      <c r="A73" s="176"/>
      <c r="B73" s="178"/>
      <c r="C73" s="244" t="s">
        <v>206</v>
      </c>
      <c r="D73" s="245"/>
      <c r="E73" s="179">
        <v>43.8</v>
      </c>
      <c r="F73" s="180"/>
      <c r="G73" s="181"/>
      <c r="M73" s="177" t="s">
        <v>138</v>
      </c>
      <c r="O73" s="169"/>
    </row>
    <row r="74" spans="1:104" x14ac:dyDescent="0.2">
      <c r="A74" s="176"/>
      <c r="B74" s="178"/>
      <c r="C74" s="244" t="s">
        <v>176</v>
      </c>
      <c r="D74" s="245"/>
      <c r="E74" s="179"/>
      <c r="F74" s="180"/>
      <c r="G74" s="181"/>
      <c r="M74" s="177"/>
      <c r="O74" s="169"/>
    </row>
    <row r="75" spans="1:104" x14ac:dyDescent="0.2">
      <c r="A75" s="176"/>
      <c r="B75" s="178"/>
      <c r="C75" s="244" t="s">
        <v>226</v>
      </c>
      <c r="D75" s="245"/>
      <c r="E75" s="179">
        <v>2.42</v>
      </c>
      <c r="F75" s="180"/>
      <c r="G75" s="181"/>
      <c r="M75" s="177"/>
      <c r="O75" s="169"/>
    </row>
    <row r="76" spans="1:104" x14ac:dyDescent="0.2">
      <c r="A76" s="176"/>
      <c r="B76" s="178"/>
      <c r="C76" s="244" t="s">
        <v>224</v>
      </c>
      <c r="D76" s="245"/>
      <c r="E76" s="179"/>
      <c r="F76" s="180"/>
      <c r="G76" s="181"/>
      <c r="M76" s="177"/>
      <c r="O76" s="169"/>
    </row>
    <row r="77" spans="1:104" x14ac:dyDescent="0.2">
      <c r="A77" s="176"/>
      <c r="B77" s="178"/>
      <c r="C77" s="244" t="s">
        <v>225</v>
      </c>
      <c r="D77" s="245"/>
      <c r="E77" s="179">
        <v>7.14</v>
      </c>
      <c r="F77" s="180"/>
      <c r="G77" s="181"/>
      <c r="O77" s="169">
        <v>4</v>
      </c>
      <c r="BA77" s="189">
        <f>SUM(BA66:BA73)</f>
        <v>0</v>
      </c>
      <c r="BB77" s="189" t="e">
        <f>SUM(BB66:BB73)</f>
        <v>#REF!</v>
      </c>
      <c r="BC77" s="189">
        <f>SUM(BC66:BC73)</f>
        <v>0</v>
      </c>
      <c r="BD77" s="189">
        <f>SUM(BD66:BD73)</f>
        <v>0</v>
      </c>
      <c r="BE77" s="189">
        <f>SUM(BE66:BE73)</f>
        <v>0</v>
      </c>
    </row>
    <row r="78" spans="1:104" x14ac:dyDescent="0.2">
      <c r="A78" s="170">
        <v>20</v>
      </c>
      <c r="B78" s="171" t="s">
        <v>147</v>
      </c>
      <c r="C78" s="172" t="s">
        <v>148</v>
      </c>
      <c r="D78" s="173" t="s">
        <v>79</v>
      </c>
      <c r="E78" s="174">
        <f>E71</f>
        <v>53.36</v>
      </c>
      <c r="F78" s="174"/>
      <c r="G78" s="175">
        <f>E78*F78</f>
        <v>0</v>
      </c>
      <c r="M78" s="177" t="s">
        <v>143</v>
      </c>
      <c r="O78" s="169"/>
    </row>
    <row r="79" spans="1:104" x14ac:dyDescent="0.2">
      <c r="A79" s="170">
        <v>21</v>
      </c>
      <c r="B79" s="171" t="s">
        <v>149</v>
      </c>
      <c r="C79" s="172" t="s">
        <v>150</v>
      </c>
      <c r="D79" s="173" t="s">
        <v>79</v>
      </c>
      <c r="E79" s="174">
        <f>E71</f>
        <v>53.36</v>
      </c>
      <c r="F79" s="174"/>
      <c r="G79" s="175">
        <f>E79*F79</f>
        <v>0</v>
      </c>
      <c r="M79" s="177" t="s">
        <v>144</v>
      </c>
      <c r="O79" s="169"/>
    </row>
    <row r="80" spans="1:104" x14ac:dyDescent="0.2">
      <c r="A80" s="182"/>
      <c r="B80" s="183" t="s">
        <v>76</v>
      </c>
      <c r="C80" s="184" t="str">
        <f>CONCATENATE(B70," ",C70)</f>
        <v>784 Malby</v>
      </c>
      <c r="D80" s="185"/>
      <c r="E80" s="186"/>
      <c r="F80" s="187"/>
      <c r="G80" s="188">
        <f>SUM(G70:G79)</f>
        <v>0</v>
      </c>
      <c r="M80" s="177" t="s">
        <v>145</v>
      </c>
      <c r="O80" s="169"/>
    </row>
    <row r="81" spans="1:104" x14ac:dyDescent="0.2">
      <c r="A81" s="162" t="s">
        <v>75</v>
      </c>
      <c r="B81" s="163" t="s">
        <v>151</v>
      </c>
      <c r="C81" s="164" t="s">
        <v>152</v>
      </c>
      <c r="D81" s="165"/>
      <c r="E81" s="166"/>
      <c r="F81" s="166"/>
      <c r="G81" s="167"/>
      <c r="M81" s="177" t="s">
        <v>146</v>
      </c>
      <c r="O81" s="169"/>
    </row>
    <row r="82" spans="1:104" x14ac:dyDescent="0.2">
      <c r="A82" s="170">
        <v>22</v>
      </c>
      <c r="B82" s="171" t="s">
        <v>178</v>
      </c>
      <c r="C82" s="172" t="s">
        <v>198</v>
      </c>
      <c r="D82" s="173" t="s">
        <v>153</v>
      </c>
      <c r="E82" s="174">
        <v>1</v>
      </c>
      <c r="F82" s="174"/>
      <c r="G82" s="175">
        <f>E82*F82</f>
        <v>0</v>
      </c>
      <c r="O82" s="169">
        <v>2</v>
      </c>
      <c r="AA82" s="145">
        <v>1</v>
      </c>
      <c r="AB82" s="145">
        <v>7</v>
      </c>
      <c r="AC82" s="145">
        <v>7</v>
      </c>
      <c r="AZ82" s="145">
        <v>2</v>
      </c>
      <c r="BA82" s="145">
        <f>IF(AZ82=1,G78,0)</f>
        <v>0</v>
      </c>
      <c r="BB82" s="145">
        <f>IF(AZ82=2,G78,0)</f>
        <v>0</v>
      </c>
      <c r="BC82" s="145">
        <f>IF(AZ82=3,G78,0)</f>
        <v>0</v>
      </c>
      <c r="BD82" s="145">
        <f>IF(AZ82=4,G78,0)</f>
        <v>0</v>
      </c>
      <c r="BE82" s="145">
        <f>IF(AZ82=5,G78,0)</f>
        <v>0</v>
      </c>
      <c r="CA82" s="169">
        <v>1</v>
      </c>
      <c r="CB82" s="169">
        <v>7</v>
      </c>
      <c r="CZ82" s="145">
        <v>2.9E-4</v>
      </c>
    </row>
    <row r="83" spans="1:104" x14ac:dyDescent="0.2">
      <c r="A83" s="170">
        <v>23</v>
      </c>
      <c r="B83" s="171" t="s">
        <v>179</v>
      </c>
      <c r="C83" s="172" t="s">
        <v>199</v>
      </c>
      <c r="D83" s="173" t="s">
        <v>153</v>
      </c>
      <c r="E83" s="174">
        <v>1</v>
      </c>
      <c r="F83" s="174"/>
      <c r="G83" s="175">
        <f>E83*F83</f>
        <v>0</v>
      </c>
      <c r="O83" s="169"/>
      <c r="CA83" s="169"/>
      <c r="CB83" s="169"/>
    </row>
    <row r="84" spans="1:104" x14ac:dyDescent="0.2">
      <c r="A84" s="170">
        <v>24</v>
      </c>
      <c r="B84" s="171" t="s">
        <v>180</v>
      </c>
      <c r="C84" s="172" t="s">
        <v>174</v>
      </c>
      <c r="D84" s="173" t="s">
        <v>153</v>
      </c>
      <c r="E84" s="174">
        <v>1</v>
      </c>
      <c r="F84" s="174"/>
      <c r="G84" s="175">
        <f t="shared" ref="G84:G87" si="0">E84*F84</f>
        <v>0</v>
      </c>
      <c r="O84" s="169">
        <v>2</v>
      </c>
      <c r="AA84" s="145">
        <v>1</v>
      </c>
      <c r="AB84" s="145">
        <v>7</v>
      </c>
      <c r="AC84" s="145">
        <v>7</v>
      </c>
      <c r="AZ84" s="145">
        <v>2</v>
      </c>
      <c r="BA84" s="145">
        <f>IF(AZ84=1,#REF!,0)</f>
        <v>0</v>
      </c>
      <c r="BB84" s="145" t="e">
        <f>IF(AZ84=2,#REF!,0)</f>
        <v>#REF!</v>
      </c>
      <c r="BC84" s="145">
        <f>IF(AZ84=3,#REF!,0)</f>
        <v>0</v>
      </c>
      <c r="BD84" s="145">
        <f>IF(AZ84=4,#REF!,0)</f>
        <v>0</v>
      </c>
      <c r="BE84" s="145">
        <f>IF(AZ84=5,#REF!,0)</f>
        <v>0</v>
      </c>
      <c r="CA84" s="169">
        <v>1</v>
      </c>
      <c r="CB84" s="169">
        <v>7</v>
      </c>
      <c r="CZ84" s="145">
        <v>0</v>
      </c>
    </row>
    <row r="85" spans="1:104" ht="22.5" x14ac:dyDescent="0.2">
      <c r="A85" s="170">
        <v>25</v>
      </c>
      <c r="B85" s="171" t="s">
        <v>181</v>
      </c>
      <c r="C85" s="172" t="s">
        <v>200</v>
      </c>
      <c r="D85" s="173" t="s">
        <v>153</v>
      </c>
      <c r="E85" s="174">
        <v>1</v>
      </c>
      <c r="F85" s="174"/>
      <c r="G85" s="175">
        <f t="shared" si="0"/>
        <v>0</v>
      </c>
      <c r="O85" s="169">
        <v>2</v>
      </c>
      <c r="AA85" s="145">
        <v>1</v>
      </c>
      <c r="AB85" s="145">
        <v>7</v>
      </c>
      <c r="AC85" s="145">
        <v>7</v>
      </c>
      <c r="AZ85" s="145">
        <v>2</v>
      </c>
      <c r="BA85" s="145">
        <f>IF(AZ85=1,G79,0)</f>
        <v>0</v>
      </c>
      <c r="BB85" s="145">
        <f>IF(AZ85=2,G79,0)</f>
        <v>0</v>
      </c>
      <c r="BC85" s="145">
        <f>IF(AZ85=3,G79,0)</f>
        <v>0</v>
      </c>
      <c r="BD85" s="145">
        <f>IF(AZ85=4,G79,0)</f>
        <v>0</v>
      </c>
      <c r="BE85" s="145">
        <f>IF(AZ85=5,G79,0)</f>
        <v>0</v>
      </c>
      <c r="CA85" s="169">
        <v>1</v>
      </c>
      <c r="CB85" s="169">
        <v>7</v>
      </c>
      <c r="CZ85" s="145">
        <v>0</v>
      </c>
    </row>
    <row r="86" spans="1:104" ht="22.5" x14ac:dyDescent="0.2">
      <c r="A86" s="170">
        <v>26</v>
      </c>
      <c r="B86" s="171" t="s">
        <v>182</v>
      </c>
      <c r="C86" s="172" t="s">
        <v>154</v>
      </c>
      <c r="D86" s="173" t="s">
        <v>153</v>
      </c>
      <c r="E86" s="174">
        <v>1</v>
      </c>
      <c r="F86" s="174"/>
      <c r="G86" s="175">
        <f t="shared" si="0"/>
        <v>0</v>
      </c>
      <c r="O86" s="169">
        <v>4</v>
      </c>
      <c r="BA86" s="189">
        <f>SUM(BA78:BA85)</f>
        <v>0</v>
      </c>
      <c r="BB86" s="189" t="e">
        <f>SUM(BB78:BB85)</f>
        <v>#REF!</v>
      </c>
      <c r="BC86" s="189">
        <f>SUM(BC78:BC85)</f>
        <v>0</v>
      </c>
      <c r="BD86" s="189">
        <f>SUM(BD78:BD85)</f>
        <v>0</v>
      </c>
      <c r="BE86" s="189">
        <f>SUM(BE78:BE85)</f>
        <v>0</v>
      </c>
    </row>
    <row r="87" spans="1:104" x14ac:dyDescent="0.2">
      <c r="A87" s="170">
        <v>27</v>
      </c>
      <c r="B87" s="171" t="s">
        <v>218</v>
      </c>
      <c r="C87" s="172" t="s">
        <v>173</v>
      </c>
      <c r="D87" s="173" t="s">
        <v>153</v>
      </c>
      <c r="E87" s="174">
        <v>1</v>
      </c>
      <c r="F87" s="174"/>
      <c r="G87" s="175">
        <f t="shared" si="0"/>
        <v>0</v>
      </c>
      <c r="O87" s="169">
        <v>2</v>
      </c>
      <c r="AA87" s="145">
        <v>12</v>
      </c>
      <c r="AB87" s="145">
        <v>0</v>
      </c>
      <c r="AC87" s="145">
        <v>74</v>
      </c>
      <c r="AZ87" s="145">
        <v>4</v>
      </c>
      <c r="BA87" s="145">
        <f>IF(AZ87=1,G82,0)</f>
        <v>0</v>
      </c>
      <c r="BB87" s="145">
        <f>IF(AZ87=2,G82,0)</f>
        <v>0</v>
      </c>
      <c r="BC87" s="145">
        <f>IF(AZ87=3,G82,0)</f>
        <v>0</v>
      </c>
      <c r="BD87" s="145">
        <f>IF(AZ87=4,G82,0)</f>
        <v>0</v>
      </c>
      <c r="BE87" s="145">
        <f>IF(AZ87=5,G82,0)</f>
        <v>0</v>
      </c>
      <c r="CA87" s="169">
        <v>12</v>
      </c>
      <c r="CB87" s="169">
        <v>0</v>
      </c>
      <c r="CZ87" s="145">
        <v>0</v>
      </c>
    </row>
    <row r="88" spans="1:104" x14ac:dyDescent="0.2">
      <c r="A88" s="182"/>
      <c r="B88" s="183" t="s">
        <v>76</v>
      </c>
      <c r="C88" s="184" t="str">
        <f>CONCATENATE(B81," ",C81)</f>
        <v>M21 Elektromontáže</v>
      </c>
      <c r="D88" s="185"/>
      <c r="E88" s="186"/>
      <c r="F88" s="187"/>
      <c r="G88" s="188">
        <f>SUM(G81:G87)</f>
        <v>0</v>
      </c>
      <c r="O88" s="169"/>
      <c r="CA88" s="169"/>
      <c r="CB88" s="169"/>
    </row>
    <row r="89" spans="1:104" x14ac:dyDescent="0.2">
      <c r="A89" s="162" t="s">
        <v>75</v>
      </c>
      <c r="B89" s="163" t="s">
        <v>155</v>
      </c>
      <c r="C89" s="164" t="s">
        <v>156</v>
      </c>
      <c r="D89" s="165"/>
      <c r="E89" s="166"/>
      <c r="F89" s="166"/>
      <c r="G89" s="167"/>
      <c r="O89" s="169">
        <v>2</v>
      </c>
      <c r="AA89" s="145">
        <v>12</v>
      </c>
      <c r="AB89" s="145">
        <v>0</v>
      </c>
      <c r="AC89" s="145">
        <v>76</v>
      </c>
      <c r="AZ89" s="145">
        <v>4</v>
      </c>
      <c r="BA89" s="145">
        <f>IF(AZ89=1,G85,0)</f>
        <v>0</v>
      </c>
      <c r="BB89" s="145">
        <f>IF(AZ89=2,G85,0)</f>
        <v>0</v>
      </c>
      <c r="BC89" s="145">
        <f>IF(AZ89=3,G85,0)</f>
        <v>0</v>
      </c>
      <c r="BD89" s="145">
        <f>IF(AZ89=4,G85,0)</f>
        <v>0</v>
      </c>
      <c r="BE89" s="145">
        <f>IF(AZ89=5,G85,0)</f>
        <v>0</v>
      </c>
      <c r="CA89" s="169">
        <v>12</v>
      </c>
      <c r="CB89" s="169">
        <v>0</v>
      </c>
      <c r="CZ89" s="145">
        <v>0</v>
      </c>
    </row>
    <row r="90" spans="1:104" x14ac:dyDescent="0.2">
      <c r="A90" s="170">
        <v>28</v>
      </c>
      <c r="B90" s="171" t="s">
        <v>183</v>
      </c>
      <c r="C90" s="172" t="s">
        <v>190</v>
      </c>
      <c r="D90" s="173" t="s">
        <v>153</v>
      </c>
      <c r="E90" s="174">
        <v>1</v>
      </c>
      <c r="F90" s="174"/>
      <c r="G90" s="175">
        <f t="shared" ref="G90:G97" si="1">E90*F90</f>
        <v>0</v>
      </c>
      <c r="O90" s="169"/>
      <c r="CA90" s="169"/>
      <c r="CB90" s="169"/>
    </row>
    <row r="91" spans="1:104" x14ac:dyDescent="0.2">
      <c r="A91" s="170">
        <v>29</v>
      </c>
      <c r="B91" s="171" t="s">
        <v>184</v>
      </c>
      <c r="C91" s="172" t="s">
        <v>196</v>
      </c>
      <c r="D91" s="173" t="s">
        <v>153</v>
      </c>
      <c r="E91" s="174">
        <v>1</v>
      </c>
      <c r="F91" s="174"/>
      <c r="G91" s="175">
        <f t="shared" si="1"/>
        <v>0</v>
      </c>
      <c r="O91" s="169"/>
      <c r="CA91" s="169"/>
      <c r="CB91" s="169"/>
    </row>
    <row r="92" spans="1:104" ht="22.5" x14ac:dyDescent="0.2">
      <c r="A92" s="170">
        <v>30</v>
      </c>
      <c r="B92" s="171" t="s">
        <v>185</v>
      </c>
      <c r="C92" s="172" t="s">
        <v>191</v>
      </c>
      <c r="D92" s="173" t="s">
        <v>153</v>
      </c>
      <c r="E92" s="174">
        <v>1</v>
      </c>
      <c r="F92" s="174"/>
      <c r="G92" s="175">
        <f t="shared" si="1"/>
        <v>0</v>
      </c>
      <c r="O92" s="169">
        <v>2</v>
      </c>
      <c r="AA92" s="145">
        <v>12</v>
      </c>
      <c r="AB92" s="145">
        <v>0</v>
      </c>
      <c r="AC92" s="145">
        <v>77</v>
      </c>
      <c r="AZ92" s="145">
        <v>4</v>
      </c>
      <c r="BA92" s="145">
        <f>IF(AZ92=1,G87,0)</f>
        <v>0</v>
      </c>
      <c r="BB92" s="145">
        <f>IF(AZ92=2,G87,0)</f>
        <v>0</v>
      </c>
      <c r="BC92" s="145">
        <f>IF(AZ92=3,G87,0)</f>
        <v>0</v>
      </c>
      <c r="BD92" s="145">
        <f>IF(AZ92=4,G87,0)</f>
        <v>0</v>
      </c>
      <c r="BE92" s="145">
        <f>IF(AZ92=5,G87,0)</f>
        <v>0</v>
      </c>
      <c r="CA92" s="169">
        <v>12</v>
      </c>
      <c r="CB92" s="169">
        <v>0</v>
      </c>
      <c r="CZ92" s="145">
        <v>0</v>
      </c>
    </row>
    <row r="93" spans="1:104" x14ac:dyDescent="0.2">
      <c r="A93" s="170">
        <v>31</v>
      </c>
      <c r="B93" s="171" t="s">
        <v>186</v>
      </c>
      <c r="C93" s="172" t="s">
        <v>168</v>
      </c>
      <c r="D93" s="173" t="s">
        <v>153</v>
      </c>
      <c r="E93" s="174">
        <v>1</v>
      </c>
      <c r="F93" s="174"/>
      <c r="G93" s="175">
        <f t="shared" ref="G93" si="2">E93*F93</f>
        <v>0</v>
      </c>
      <c r="O93" s="169">
        <v>4</v>
      </c>
      <c r="BA93" s="189">
        <f>SUM(BA87:BA92)</f>
        <v>0</v>
      </c>
      <c r="BB93" s="189">
        <f>SUM(BB87:BB92)</f>
        <v>0</v>
      </c>
      <c r="BC93" s="189">
        <f>SUM(BC87:BC92)</f>
        <v>0</v>
      </c>
      <c r="BD93" s="189">
        <f>SUM(BD87:BD92)</f>
        <v>0</v>
      </c>
      <c r="BE93" s="189">
        <f>SUM(BE87:BE92)</f>
        <v>0</v>
      </c>
    </row>
    <row r="94" spans="1:104" x14ac:dyDescent="0.2">
      <c r="A94" s="170">
        <v>32</v>
      </c>
      <c r="B94" s="171" t="s">
        <v>187</v>
      </c>
      <c r="C94" s="172" t="s">
        <v>228</v>
      </c>
      <c r="D94" s="173" t="s">
        <v>153</v>
      </c>
      <c r="E94" s="174">
        <v>1</v>
      </c>
      <c r="F94" s="174"/>
      <c r="G94" s="175">
        <f t="shared" si="1"/>
        <v>0</v>
      </c>
      <c r="H94" s="168"/>
      <c r="I94" s="168"/>
      <c r="O94" s="169">
        <v>1</v>
      </c>
    </row>
    <row r="95" spans="1:104" x14ac:dyDescent="0.2">
      <c r="A95" s="170">
        <v>33</v>
      </c>
      <c r="B95" s="171" t="s">
        <v>188</v>
      </c>
      <c r="C95" s="172" t="s">
        <v>177</v>
      </c>
      <c r="D95" s="173" t="s">
        <v>153</v>
      </c>
      <c r="E95" s="174">
        <v>1</v>
      </c>
      <c r="F95" s="174"/>
      <c r="G95" s="175">
        <f t="shared" si="1"/>
        <v>0</v>
      </c>
      <c r="H95" s="168"/>
      <c r="I95" s="168"/>
      <c r="O95" s="169"/>
    </row>
    <row r="96" spans="1:104" x14ac:dyDescent="0.2">
      <c r="A96" s="170">
        <v>34</v>
      </c>
      <c r="B96" s="171" t="s">
        <v>195</v>
      </c>
      <c r="C96" s="208" t="s">
        <v>197</v>
      </c>
      <c r="D96" s="173" t="s">
        <v>153</v>
      </c>
      <c r="E96" s="174">
        <v>1</v>
      </c>
      <c r="F96" s="174"/>
      <c r="G96" s="175">
        <f t="shared" si="1"/>
        <v>0</v>
      </c>
      <c r="H96" s="168"/>
      <c r="I96" s="168"/>
      <c r="O96" s="169"/>
    </row>
    <row r="97" spans="1:104" x14ac:dyDescent="0.2">
      <c r="A97" s="170">
        <v>35</v>
      </c>
      <c r="B97" s="171" t="s">
        <v>189</v>
      </c>
      <c r="C97" s="172" t="s">
        <v>157</v>
      </c>
      <c r="D97" s="173" t="s">
        <v>153</v>
      </c>
      <c r="E97" s="174">
        <v>1</v>
      </c>
      <c r="F97" s="174"/>
      <c r="G97" s="175">
        <f t="shared" si="1"/>
        <v>0</v>
      </c>
      <c r="O97" s="169">
        <v>2</v>
      </c>
      <c r="AA97" s="145">
        <v>12</v>
      </c>
      <c r="AB97" s="145">
        <v>0</v>
      </c>
      <c r="AC97" s="145">
        <v>81</v>
      </c>
      <c r="AZ97" s="145">
        <v>4</v>
      </c>
      <c r="BA97" s="145">
        <f>IF(AZ97=1,G90,0)</f>
        <v>0</v>
      </c>
      <c r="BB97" s="145">
        <f>IF(AZ97=2,G90,0)</f>
        <v>0</v>
      </c>
      <c r="BC97" s="145">
        <f>IF(AZ97=3,G90,0)</f>
        <v>0</v>
      </c>
      <c r="BD97" s="145">
        <f>IF(AZ97=4,G90,0)</f>
        <v>0</v>
      </c>
      <c r="BE97" s="145">
        <f>IF(AZ97=5,G90,0)</f>
        <v>0</v>
      </c>
      <c r="CA97" s="169">
        <v>12</v>
      </c>
      <c r="CB97" s="169">
        <v>0</v>
      </c>
      <c r="CZ97" s="145">
        <v>0</v>
      </c>
    </row>
    <row r="98" spans="1:104" x14ac:dyDescent="0.2">
      <c r="A98" s="182"/>
      <c r="B98" s="183" t="s">
        <v>76</v>
      </c>
      <c r="C98" s="184" t="str">
        <f>CONCATENATE(B89," ",C89)</f>
        <v>M33 Montáže dopravních zařízení a vah-výtahy</v>
      </c>
      <c r="D98" s="185"/>
      <c r="E98" s="186"/>
      <c r="F98" s="187"/>
      <c r="G98" s="188">
        <f>SUM(G89:G97)</f>
        <v>0</v>
      </c>
      <c r="O98" s="169"/>
      <c r="CA98" s="169"/>
      <c r="CB98" s="169"/>
    </row>
    <row r="99" spans="1:104" x14ac:dyDescent="0.2">
      <c r="E99" s="145"/>
      <c r="O99" s="169">
        <v>2</v>
      </c>
      <c r="AA99" s="145">
        <v>12</v>
      </c>
      <c r="AB99" s="145">
        <v>0</v>
      </c>
      <c r="AC99" s="145">
        <v>82</v>
      </c>
      <c r="AZ99" s="145">
        <v>4</v>
      </c>
      <c r="BA99" s="145">
        <f>IF(AZ99=1,G92,0)</f>
        <v>0</v>
      </c>
      <c r="BB99" s="145">
        <f>IF(AZ99=2,G92,0)</f>
        <v>0</v>
      </c>
      <c r="BC99" s="145">
        <f>IF(AZ99=3,G92,0)</f>
        <v>0</v>
      </c>
      <c r="BD99" s="145">
        <f>IF(AZ99=4,G92,0)</f>
        <v>0</v>
      </c>
      <c r="BE99" s="145">
        <f>IF(AZ99=5,G92,0)</f>
        <v>0</v>
      </c>
      <c r="CA99" s="169">
        <v>12</v>
      </c>
      <c r="CB99" s="169">
        <v>0</v>
      </c>
      <c r="CZ99" s="145">
        <v>0</v>
      </c>
    </row>
    <row r="100" spans="1:104" x14ac:dyDescent="0.2">
      <c r="E100" s="145"/>
      <c r="O100" s="169"/>
      <c r="CA100" s="169"/>
      <c r="CB100" s="169"/>
    </row>
    <row r="101" spans="1:104" x14ac:dyDescent="0.2">
      <c r="E101" s="145"/>
      <c r="O101" s="169">
        <v>2</v>
      </c>
      <c r="AA101" s="145">
        <v>12</v>
      </c>
      <c r="AB101" s="145">
        <v>0</v>
      </c>
      <c r="AC101" s="145">
        <v>85</v>
      </c>
      <c r="AZ101" s="145">
        <v>4</v>
      </c>
      <c r="BA101" s="145">
        <f>IF(AZ101=1,G94,0)</f>
        <v>0</v>
      </c>
      <c r="BB101" s="145">
        <f>IF(AZ101=2,G94,0)</f>
        <v>0</v>
      </c>
      <c r="BC101" s="145">
        <f>IF(AZ101=3,G94,0)</f>
        <v>0</v>
      </c>
      <c r="BD101" s="145">
        <f>IF(AZ101=4,G94,0)</f>
        <v>0</v>
      </c>
      <c r="BE101" s="145">
        <f>IF(AZ101=5,G94,0)</f>
        <v>0</v>
      </c>
      <c r="CA101" s="169">
        <v>12</v>
      </c>
      <c r="CB101" s="169">
        <v>0</v>
      </c>
      <c r="CZ101" s="145">
        <v>0</v>
      </c>
    </row>
    <row r="102" spans="1:104" x14ac:dyDescent="0.2">
      <c r="E102" s="145"/>
      <c r="O102" s="169">
        <v>2</v>
      </c>
      <c r="AA102" s="145">
        <v>12</v>
      </c>
      <c r="AB102" s="145">
        <v>0</v>
      </c>
      <c r="AC102" s="145">
        <v>86</v>
      </c>
      <c r="AZ102" s="145">
        <v>4</v>
      </c>
      <c r="BA102" s="145">
        <f>IF(AZ102=1,G97,0)</f>
        <v>0</v>
      </c>
      <c r="BB102" s="145">
        <f>IF(AZ102=2,G97,0)</f>
        <v>0</v>
      </c>
      <c r="BC102" s="145">
        <f>IF(AZ102=3,G97,0)</f>
        <v>0</v>
      </c>
      <c r="BD102" s="145">
        <f>IF(AZ102=4,G97,0)</f>
        <v>0</v>
      </c>
      <c r="BE102" s="145">
        <f>IF(AZ102=5,G97,0)</f>
        <v>0</v>
      </c>
      <c r="CA102" s="169">
        <v>12</v>
      </c>
      <c r="CB102" s="169">
        <v>0</v>
      </c>
      <c r="CZ102" s="145">
        <v>0</v>
      </c>
    </row>
    <row r="103" spans="1:104" x14ac:dyDescent="0.2">
      <c r="E103" s="145"/>
      <c r="O103" s="169">
        <v>4</v>
      </c>
      <c r="BA103" s="189">
        <f>SUM(BA94:BA102)</f>
        <v>0</v>
      </c>
      <c r="BB103" s="189">
        <f>SUM(BB94:BB102)</f>
        <v>0</v>
      </c>
      <c r="BC103" s="189">
        <f>SUM(BC94:BC102)</f>
        <v>0</v>
      </c>
      <c r="BD103" s="189">
        <f>SUM(BD94:BD102)</f>
        <v>0</v>
      </c>
      <c r="BE103" s="189">
        <f>SUM(BE94:BE102)</f>
        <v>0</v>
      </c>
    </row>
    <row r="104" spans="1:104" x14ac:dyDescent="0.2">
      <c r="E104" s="145"/>
    </row>
    <row r="105" spans="1:104" x14ac:dyDescent="0.2">
      <c r="E105" s="145"/>
    </row>
    <row r="106" spans="1:104" x14ac:dyDescent="0.2">
      <c r="E106" s="145"/>
    </row>
    <row r="107" spans="1:104" x14ac:dyDescent="0.2">
      <c r="E107" s="145"/>
    </row>
    <row r="108" spans="1:104" x14ac:dyDescent="0.2">
      <c r="E108" s="145"/>
    </row>
    <row r="109" spans="1:104" x14ac:dyDescent="0.2">
      <c r="E109" s="145"/>
    </row>
    <row r="110" spans="1:104" x14ac:dyDescent="0.2">
      <c r="E110" s="145"/>
    </row>
    <row r="111" spans="1:104" x14ac:dyDescent="0.2">
      <c r="E111" s="145"/>
    </row>
    <row r="112" spans="1:104" x14ac:dyDescent="0.2">
      <c r="E112" s="145"/>
    </row>
    <row r="113" spans="1:7" x14ac:dyDescent="0.2">
      <c r="E113" s="145"/>
    </row>
    <row r="114" spans="1:7" x14ac:dyDescent="0.2">
      <c r="E114" s="145"/>
    </row>
    <row r="115" spans="1:7" x14ac:dyDescent="0.2">
      <c r="E115" s="145"/>
    </row>
    <row r="116" spans="1:7" x14ac:dyDescent="0.2">
      <c r="E116" s="145"/>
    </row>
    <row r="117" spans="1:7" x14ac:dyDescent="0.2">
      <c r="E117" s="145"/>
    </row>
    <row r="118" spans="1:7" x14ac:dyDescent="0.2">
      <c r="E118" s="145"/>
    </row>
    <row r="119" spans="1:7" x14ac:dyDescent="0.2">
      <c r="E119" s="145"/>
    </row>
    <row r="120" spans="1:7" x14ac:dyDescent="0.2">
      <c r="A120" s="190"/>
      <c r="B120" s="190"/>
      <c r="C120" s="190"/>
      <c r="D120" s="190"/>
      <c r="E120" s="190"/>
      <c r="F120" s="190"/>
      <c r="G120" s="190"/>
    </row>
    <row r="121" spans="1:7" x14ac:dyDescent="0.2">
      <c r="A121" s="190"/>
      <c r="B121" s="190"/>
      <c r="C121" s="190"/>
      <c r="D121" s="190"/>
      <c r="E121" s="190"/>
      <c r="F121" s="190"/>
      <c r="G121" s="190"/>
    </row>
    <row r="122" spans="1:7" x14ac:dyDescent="0.2">
      <c r="A122" s="190"/>
      <c r="B122" s="190"/>
      <c r="C122" s="190"/>
      <c r="D122" s="190"/>
      <c r="E122" s="190"/>
      <c r="F122" s="190"/>
      <c r="G122" s="190"/>
    </row>
    <row r="123" spans="1:7" x14ac:dyDescent="0.2">
      <c r="A123" s="190"/>
      <c r="B123" s="190"/>
      <c r="C123" s="190"/>
      <c r="D123" s="190"/>
      <c r="E123" s="190"/>
      <c r="F123" s="190"/>
      <c r="G123" s="190"/>
    </row>
    <row r="124" spans="1:7" x14ac:dyDescent="0.2">
      <c r="E124" s="145"/>
    </row>
    <row r="125" spans="1:7" x14ac:dyDescent="0.2">
      <c r="E125" s="145"/>
    </row>
    <row r="126" spans="1:7" x14ac:dyDescent="0.2">
      <c r="E126" s="145"/>
    </row>
    <row r="127" spans="1:7" x14ac:dyDescent="0.2">
      <c r="E127" s="145"/>
    </row>
    <row r="128" spans="1:7" x14ac:dyDescent="0.2">
      <c r="E128" s="145"/>
    </row>
    <row r="129" spans="5:5" x14ac:dyDescent="0.2">
      <c r="E129" s="145"/>
    </row>
    <row r="130" spans="5:5" x14ac:dyDescent="0.2">
      <c r="E130" s="145"/>
    </row>
    <row r="131" spans="5:5" x14ac:dyDescent="0.2">
      <c r="E131" s="145"/>
    </row>
    <row r="132" spans="5:5" x14ac:dyDescent="0.2">
      <c r="E132" s="145"/>
    </row>
    <row r="133" spans="5:5" x14ac:dyDescent="0.2">
      <c r="E133" s="145"/>
    </row>
    <row r="134" spans="5:5" x14ac:dyDescent="0.2">
      <c r="E134" s="145"/>
    </row>
    <row r="135" spans="5:5" x14ac:dyDescent="0.2">
      <c r="E135" s="145"/>
    </row>
    <row r="136" spans="5:5" x14ac:dyDescent="0.2">
      <c r="E136" s="145"/>
    </row>
    <row r="137" spans="5:5" x14ac:dyDescent="0.2">
      <c r="E137" s="145"/>
    </row>
    <row r="138" spans="5:5" x14ac:dyDescent="0.2">
      <c r="E138" s="145"/>
    </row>
    <row r="139" spans="5:5" x14ac:dyDescent="0.2">
      <c r="E139" s="145"/>
    </row>
    <row r="140" spans="5:5" x14ac:dyDescent="0.2">
      <c r="E140" s="145"/>
    </row>
    <row r="141" spans="5:5" x14ac:dyDescent="0.2">
      <c r="E141" s="145"/>
    </row>
    <row r="142" spans="5:5" x14ac:dyDescent="0.2">
      <c r="E142" s="145"/>
    </row>
    <row r="143" spans="5:5" x14ac:dyDescent="0.2">
      <c r="E143" s="145"/>
    </row>
    <row r="144" spans="5:5" x14ac:dyDescent="0.2">
      <c r="E144" s="145"/>
    </row>
    <row r="145" spans="1:7" x14ac:dyDescent="0.2">
      <c r="E145" s="145"/>
    </row>
    <row r="146" spans="1:7" x14ac:dyDescent="0.2">
      <c r="E146" s="145"/>
    </row>
    <row r="147" spans="1:7" x14ac:dyDescent="0.2">
      <c r="E147" s="145"/>
    </row>
    <row r="148" spans="1:7" x14ac:dyDescent="0.2">
      <c r="E148" s="145"/>
    </row>
    <row r="149" spans="1:7" x14ac:dyDescent="0.2">
      <c r="E149" s="145"/>
    </row>
    <row r="150" spans="1:7" x14ac:dyDescent="0.2">
      <c r="E150" s="145"/>
    </row>
    <row r="151" spans="1:7" x14ac:dyDescent="0.2">
      <c r="E151" s="145"/>
    </row>
    <row r="152" spans="1:7" x14ac:dyDescent="0.2">
      <c r="E152" s="145"/>
    </row>
    <row r="153" spans="1:7" x14ac:dyDescent="0.2">
      <c r="E153" s="145"/>
    </row>
    <row r="154" spans="1:7" x14ac:dyDescent="0.2">
      <c r="E154" s="145"/>
    </row>
    <row r="155" spans="1:7" x14ac:dyDescent="0.2">
      <c r="A155" s="191"/>
      <c r="B155" s="191"/>
    </row>
    <row r="156" spans="1:7" x14ac:dyDescent="0.2">
      <c r="A156" s="190"/>
      <c r="B156" s="190"/>
      <c r="C156" s="193"/>
      <c r="D156" s="193"/>
      <c r="E156" s="194"/>
      <c r="F156" s="193"/>
      <c r="G156" s="195"/>
    </row>
    <row r="157" spans="1:7" x14ac:dyDescent="0.2">
      <c r="A157" s="196"/>
      <c r="B157" s="196"/>
      <c r="C157" s="190"/>
      <c r="D157" s="190"/>
      <c r="E157" s="197"/>
      <c r="F157" s="190"/>
      <c r="G157" s="190"/>
    </row>
    <row r="158" spans="1:7" x14ac:dyDescent="0.2">
      <c r="A158" s="190"/>
      <c r="B158" s="190"/>
      <c r="C158" s="190"/>
      <c r="D158" s="190"/>
      <c r="E158" s="197"/>
      <c r="F158" s="190"/>
      <c r="G158" s="190"/>
    </row>
    <row r="159" spans="1:7" x14ac:dyDescent="0.2">
      <c r="A159" s="190"/>
      <c r="B159" s="190"/>
      <c r="C159" s="190"/>
      <c r="D159" s="190"/>
      <c r="E159" s="197"/>
      <c r="F159" s="190"/>
      <c r="G159" s="190"/>
    </row>
    <row r="160" spans="1:7" x14ac:dyDescent="0.2">
      <c r="A160" s="190"/>
      <c r="B160" s="190"/>
      <c r="C160" s="190"/>
      <c r="D160" s="190"/>
      <c r="E160" s="197"/>
      <c r="F160" s="190"/>
      <c r="G160" s="190"/>
    </row>
    <row r="161" spans="1:7" x14ac:dyDescent="0.2">
      <c r="A161" s="190"/>
      <c r="B161" s="190"/>
      <c r="C161" s="190"/>
      <c r="D161" s="190"/>
      <c r="E161" s="197"/>
      <c r="F161" s="190"/>
      <c r="G161" s="190"/>
    </row>
    <row r="162" spans="1:7" x14ac:dyDescent="0.2">
      <c r="A162" s="190"/>
      <c r="B162" s="190"/>
      <c r="C162" s="190"/>
      <c r="D162" s="190"/>
      <c r="E162" s="197"/>
      <c r="F162" s="190"/>
      <c r="G162" s="190"/>
    </row>
    <row r="163" spans="1:7" x14ac:dyDescent="0.2">
      <c r="A163" s="190"/>
      <c r="B163" s="190"/>
      <c r="C163" s="190"/>
      <c r="D163" s="190"/>
      <c r="E163" s="197"/>
      <c r="F163" s="190"/>
      <c r="G163" s="190"/>
    </row>
    <row r="164" spans="1:7" x14ac:dyDescent="0.2">
      <c r="A164" s="190"/>
      <c r="B164" s="190"/>
      <c r="C164" s="190"/>
      <c r="D164" s="190"/>
      <c r="E164" s="197"/>
      <c r="F164" s="190"/>
      <c r="G164" s="190"/>
    </row>
    <row r="165" spans="1:7" x14ac:dyDescent="0.2">
      <c r="A165" s="190"/>
      <c r="B165" s="190"/>
      <c r="C165" s="190"/>
      <c r="D165" s="190"/>
      <c r="E165" s="197"/>
      <c r="F165" s="190"/>
      <c r="G165" s="190"/>
    </row>
    <row r="166" spans="1:7" x14ac:dyDescent="0.2">
      <c r="A166" s="190"/>
      <c r="B166" s="190"/>
      <c r="C166" s="190"/>
      <c r="D166" s="190"/>
      <c r="E166" s="197"/>
      <c r="F166" s="190"/>
      <c r="G166" s="190"/>
    </row>
    <row r="167" spans="1:7" x14ac:dyDescent="0.2">
      <c r="A167" s="190"/>
      <c r="B167" s="190"/>
      <c r="C167" s="190"/>
      <c r="D167" s="190"/>
      <c r="E167" s="197"/>
      <c r="F167" s="190"/>
      <c r="G167" s="190"/>
    </row>
    <row r="168" spans="1:7" x14ac:dyDescent="0.2">
      <c r="A168" s="190"/>
      <c r="B168" s="190"/>
      <c r="C168" s="190"/>
      <c r="D168" s="190"/>
      <c r="E168" s="197"/>
      <c r="F168" s="190"/>
      <c r="G168" s="190"/>
    </row>
    <row r="169" spans="1:7" x14ac:dyDescent="0.2">
      <c r="A169" s="190"/>
      <c r="B169" s="190"/>
      <c r="C169" s="190"/>
      <c r="D169" s="190"/>
      <c r="E169" s="197"/>
      <c r="F169" s="190"/>
      <c r="G169" s="190"/>
    </row>
  </sheetData>
  <mergeCells count="35">
    <mergeCell ref="C77:D77"/>
    <mergeCell ref="C68:D68"/>
    <mergeCell ref="C72:D72"/>
    <mergeCell ref="C76:D76"/>
    <mergeCell ref="C73:D73"/>
    <mergeCell ref="C74:D74"/>
    <mergeCell ref="C75:D75"/>
    <mergeCell ref="C67:D67"/>
    <mergeCell ref="C45:D45"/>
    <mergeCell ref="C46:D46"/>
    <mergeCell ref="C51:D51"/>
    <mergeCell ref="C57:D57"/>
    <mergeCell ref="C58:D58"/>
    <mergeCell ref="C65:D65"/>
    <mergeCell ref="C66:D66"/>
    <mergeCell ref="A1:G1"/>
    <mergeCell ref="A3:B3"/>
    <mergeCell ref="A4:B4"/>
    <mergeCell ref="E4:G4"/>
    <mergeCell ref="C17:D17"/>
    <mergeCell ref="C9:D9"/>
    <mergeCell ref="C10:D10"/>
    <mergeCell ref="C23:D23"/>
    <mergeCell ref="C14:D14"/>
    <mergeCell ref="C15:D15"/>
    <mergeCell ref="C18:D18"/>
    <mergeCell ref="C22:D22"/>
    <mergeCell ref="C27:D27"/>
    <mergeCell ref="C32:D32"/>
    <mergeCell ref="C42:D42"/>
    <mergeCell ref="C43:D43"/>
    <mergeCell ref="C38:D38"/>
    <mergeCell ref="C39:D39"/>
    <mergeCell ref="C40:D40"/>
    <mergeCell ref="C41:D41"/>
  </mergeCells>
  <phoneticPr fontId="23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Ledvina Pavel (Praha 12)</cp:lastModifiedBy>
  <cp:lastPrinted>2022-12-05T08:34:34Z</cp:lastPrinted>
  <dcterms:created xsi:type="dcterms:W3CDTF">2019-10-07T16:26:02Z</dcterms:created>
  <dcterms:modified xsi:type="dcterms:W3CDTF">2023-03-27T14:08:47Z</dcterms:modified>
</cp:coreProperties>
</file>