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36616" yWindow="270" windowWidth="29040" windowHeight="15840" activeTab="0"/>
  </bookViews>
  <sheets>
    <sheet name="Rekapitulace stavby" sheetId="1" r:id="rId1"/>
    <sheet name="SO-01" sheetId="2" r:id="rId2"/>
  </sheets>
  <definedNames>
    <definedName name="_xlnm.Print_Area" localSheetId="0">'Rekapitulace stavby'!$C$4:$AP$72,'Rekapitulace stavby'!$C$78:$AP$94</definedName>
    <definedName name="_xlnm.Print_Area" localSheetId="1">'SO-01'!$C$4:$Q$72,'SO-01'!$C$78:$Q$122,'SO-01'!$C$128:$Q$419</definedName>
    <definedName name="_xlnm.Print_Titles" localSheetId="0">'Rekapitulace stavby'!$87:$87</definedName>
    <definedName name="_xlnm.Print_Titles" localSheetId="1">'SO-01'!$138:$138</definedName>
  </definedNames>
  <calcPr calcId="152511"/>
  <extLst/>
</workbook>
</file>

<file path=xl/sharedStrings.xml><?xml version="1.0" encoding="utf-8"?>
<sst xmlns="http://schemas.openxmlformats.org/spreadsheetml/2006/main" count="1260" uniqueCount="640">
  <si>
    <t>2012</t>
  </si>
  <si>
    <t>List obsahuje:</t>
  </si>
  <si>
    <t>1) Souhrnný list stavby</t>
  </si>
  <si>
    <t>2) Rekapitulace objektů</t>
  </si>
  <si>
    <t>2.0</t>
  </si>
  <si>
    <t/>
  </si>
  <si>
    <t>False</t>
  </si>
  <si>
    <t>optimalizováno pro tisk sestav ve formátu A4 - na výšku</t>
  </si>
  <si>
    <t>&gt;&gt;  skryté sloupce  &lt;&lt;</t>
  </si>
  <si>
    <t>0,01</t>
  </si>
  <si>
    <t>21</t>
  </si>
  <si>
    <t>15</t>
  </si>
  <si>
    <t>SOUHRNNÝ LIST STAVBY</t>
  </si>
  <si>
    <t>v ---  níže se nacházejí doplnkové a pomocné údaje k sestavám  --- v</t>
  </si>
  <si>
    <t>0,001</t>
  </si>
  <si>
    <t>Kód:</t>
  </si>
  <si>
    <t>MS-OAZA</t>
  </si>
  <si>
    <t>Stavba:</t>
  </si>
  <si>
    <t>JKSO:</t>
  </si>
  <si>
    <t>CC-CZ:</t>
  </si>
  <si>
    <t>Místo:</t>
  </si>
  <si>
    <t>Praha</t>
  </si>
  <si>
    <t>Datum:</t>
  </si>
  <si>
    <t>Objednatel:</t>
  </si>
  <si>
    <t>IČ:</t>
  </si>
  <si>
    <t>MČ Praha 12, Písková 830/25, Praha 4 - Modřany</t>
  </si>
  <si>
    <t>DIČ:</t>
  </si>
  <si>
    <t>Projektant:</t>
  </si>
  <si>
    <t>PROJEKTOVÁ KANCELÁŘ ATLAS spol. s r.o.</t>
  </si>
  <si>
    <t>True</t>
  </si>
  <si>
    <t>Zpracovatel:</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</si>
  <si>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</si>
  <si>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</si>
  <si>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</si>
  <si>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</si>
  <si>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</si>
  <si>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</si>
  <si>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</si>
  <si>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</si>
  <si>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</si>
  <si>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</si>
  <si>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</si>
  <si>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</si>
  <si>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</si>
  <si>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</si>
  <si>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</si>
  <si>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</si>
  <si>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</si>
  <si>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</si>
  <si>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</si>
  <si>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</si>
  <si>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</si>
  <si>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</si>
  <si>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</si>
  <si>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</si>
  <si>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</si>
  <si>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</si>
  <si>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</si>
  <si>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</si>
  <si>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</si>
  <si>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</si>
  <si>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</si>
  <si>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</si>
  <si>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</si>
  <si>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</si>
  <si>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</si>
  <si>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</si>
  <si>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</si>
  <si>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</si>
  <si>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</si>
  <si>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</si>
  <si>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</si>
  <si>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</si>
  <si>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{fa6f86db-51df-484d-ae12-707696f8e4ea}</t>
  </si>
  <si>
    <t>{00000000-0000-0000-0000-000000000000}</t>
  </si>
  <si>
    <t>1</t>
  </si>
  <si>
    <t>{5f7a564f-3f9d-432c-a85b-7a99533496a1}</t>
  </si>
  <si>
    <t>2) Ostatní náklady ze souhrnného listu</t>
  </si>
  <si>
    <t>Procent. zadání
[% nákladů rozpočtu]</t>
  </si>
  <si>
    <t>Zařazení nákladů</t>
  </si>
  <si>
    <t>Celkové náklady za stavbu 1) + 2)</t>
  </si>
  <si>
    <t>Rozšíření kapacity MŠ Oáza v Praze 12, Čechtická758/6, Praha 12 - Kamýk</t>
  </si>
  <si>
    <t>Jan Rod</t>
  </si>
  <si>
    <t>CZ14892936</t>
  </si>
  <si>
    <t>1) Krycí list rozpočtu</t>
  </si>
  <si>
    <t>2) Rekapitulace rozpočtu</t>
  </si>
  <si>
    <t>3) Rozpočet</t>
  </si>
  <si>
    <t>Zpět na list:</t>
  </si>
  <si>
    <t>KRYCÍ LIST ROZPOČTU</t>
  </si>
  <si>
    <t>Objekt:</t>
  </si>
  <si>
    <t>SO - 01, Stavební úpravy pavilonu a spojovací chodby</t>
  </si>
  <si>
    <t xml:space="preserve">Projektová kancelář ATLAS spol. s r.o. </t>
  </si>
  <si>
    <t>Náklady z rozpočtu</t>
  </si>
  <si>
    <t>REKAPITULACE ROZPOČTU</t>
  </si>
  <si>
    <t>Kód - Popis</t>
  </si>
  <si>
    <t>Cena celkem [CZK]</t>
  </si>
  <si>
    <t>ROZPOČET</t>
  </si>
  <si>
    <t>Zhotovitel:</t>
  </si>
  <si>
    <t>PČ</t>
  </si>
  <si>
    <t>Typ</t>
  </si>
  <si>
    <t>Popis</t>
  </si>
  <si>
    <t>MJ</t>
  </si>
  <si>
    <t>Množství</t>
  </si>
  <si>
    <t>J.cena [CZK]</t>
  </si>
  <si>
    <t>HSV - Práce a dodávky HSV</t>
  </si>
  <si>
    <t xml:space="preserve">    3 - Svislé a kompletní konstrukce</t>
  </si>
  <si>
    <t>K</t>
  </si>
  <si>
    <t>342272225</t>
  </si>
  <si>
    <t>Příčka z pórobetonových hladkých tvárnic na tenkovrstvou maltu tl 100 mm</t>
  </si>
  <si>
    <t>m2</t>
  </si>
  <si>
    <t>342272245</t>
  </si>
  <si>
    <t>Příčka z pórobetonových hladkých tvárnic na tenkovrstvou maltu tl 150 mm</t>
  </si>
  <si>
    <t>342291112</t>
  </si>
  <si>
    <t>Ukotvení příček montážní polyuretanovou pěnou tl příčky přes 100 mm</t>
  </si>
  <si>
    <t>m</t>
  </si>
  <si>
    <t>342291111</t>
  </si>
  <si>
    <t>Ukotvení příček montážní polyuretanovou pěnou tl příčky do 100 mm</t>
  </si>
  <si>
    <t>342291121</t>
  </si>
  <si>
    <t>Ukotvení příček k cihelným konstrukcím plochými kotvami</t>
  </si>
  <si>
    <t>342291131</t>
  </si>
  <si>
    <t>Ukotvení příček k betonovým konstrukcím plochými kotvami</t>
  </si>
  <si>
    <t xml:space="preserve">    6 - Úpravy povrchů, podlahy a osazování výplní</t>
  </si>
  <si>
    <t>611131121</t>
  </si>
  <si>
    <t>Penetrační disperzní nátěr vnitřních stropů nanášený ručně, včetně sítě vtlačit do tmele a vyštukovat</t>
  </si>
  <si>
    <t>612131121</t>
  </si>
  <si>
    <t>Penetrační disperzní nátěr vnitřních stěn nanášený ručně, včetně sítě vtačené do tmele a přeštukovat</t>
  </si>
  <si>
    <t>619991011</t>
  </si>
  <si>
    <t>Obalení konstrukcí a prvků fólií přilepenou lepící páskou, oken</t>
  </si>
  <si>
    <t>622135002</t>
  </si>
  <si>
    <t>Vyrovnání podkladu vnějších stěn maltou cementovou tl do 10 mm</t>
  </si>
  <si>
    <t>622135092</t>
  </si>
  <si>
    <t>Příplatek k vyrovnání vnějších stěn maltou cementovou za každých dalších 5 mm tl</t>
  </si>
  <si>
    <t>622385101</t>
  </si>
  <si>
    <t>Tenkovrstvá minerální omítka malých ploch do 0,1m2 na stěnách, po mříži</t>
  </si>
  <si>
    <t>kus</t>
  </si>
  <si>
    <t>622385102</t>
  </si>
  <si>
    <t>Tenkovrstvá minerální omítka malých ploch do 0,25m2 na stěnách</t>
  </si>
  <si>
    <t>936624411</t>
  </si>
  <si>
    <t>982139999</t>
  </si>
  <si>
    <t>Odvětrávací prúchodky D 200 mm pro VZT,</t>
  </si>
  <si>
    <t>ks</t>
  </si>
  <si>
    <t xml:space="preserve">    9 - Ostatní konstrukce a práce, bourání</t>
  </si>
  <si>
    <t>M</t>
  </si>
  <si>
    <t>55341425</t>
  </si>
  <si>
    <t>mřížka větrací nerezová 250 x 250 se síťovinou</t>
  </si>
  <si>
    <t>953941411</t>
  </si>
  <si>
    <t>Osazování železných ventilací pl do 0,1 m2</t>
  </si>
  <si>
    <t>949101111</t>
  </si>
  <si>
    <t>Lešení pomocné pro objekty pozemních staveb s lešeňovou podlahou v do 1,9 m zatížení do 150 kg/m2</t>
  </si>
  <si>
    <t>949121131</t>
  </si>
  <si>
    <t>Montáž lešení lehkého kozového dílcového ve světlíku nebo šachtě v do 1,5 m</t>
  </si>
  <si>
    <t>sada</t>
  </si>
  <si>
    <t>949311111</t>
  </si>
  <si>
    <t>Montáž lešení trubkového do šachet o půdorysné ploše do 6 m2 v do 10 m</t>
  </si>
  <si>
    <t>949311211</t>
  </si>
  <si>
    <t>Příplatek k lešení trubkovému do šachet do 6 m2 v do 30 m za první a ZKD den použití</t>
  </si>
  <si>
    <t>949311811</t>
  </si>
  <si>
    <t>Demontáž lešení trubkového do šachet o půdorysné ploše do 6 m2 v do 10 m</t>
  </si>
  <si>
    <t>962031132</t>
  </si>
  <si>
    <t>Bourání příček  tl do 100 mm</t>
  </si>
  <si>
    <t>962031133</t>
  </si>
  <si>
    <t>Bourání příček  tl do 150 mm</t>
  </si>
  <si>
    <t>966071711</t>
  </si>
  <si>
    <t>Bourání sloupků a vzpěr plotových ocelových do 2,5 m zabetonovaných</t>
  </si>
  <si>
    <t>966072811</t>
  </si>
  <si>
    <t>Rozebrání rámového oplocení na ocelové sloupky výšky přes 1 m do 2m</t>
  </si>
  <si>
    <t>968072455</t>
  </si>
  <si>
    <t>Vybourání kovových dveřních zárubní pl do 2 m2</t>
  </si>
  <si>
    <t>968072875</t>
  </si>
  <si>
    <t>Vybourání  mříže pl do 2 m2</t>
  </si>
  <si>
    <t>971052341</t>
  </si>
  <si>
    <t>Vybourání nebo prorážení otvorů v ŽB příčkách a zdech pl do 0,09 m2 tl do 300 mm</t>
  </si>
  <si>
    <t>976082141</t>
  </si>
  <si>
    <t>Demontáž označení budovy a informačních cedulí -</t>
  </si>
  <si>
    <t>kpl</t>
  </si>
  <si>
    <t xml:space="preserve">    997 - Přesun sutě</t>
  </si>
  <si>
    <t>997013212</t>
  </si>
  <si>
    <t>Vnitrostaveništní doprava suti a vybouraných hmot pro budovy v do 9 m ručně</t>
  </si>
  <si>
    <t>t</t>
  </si>
  <si>
    <t>997013219</t>
  </si>
  <si>
    <t>Příplatek k vnitrostaveništní dopravě suti a vybouraných hmot za zvětšenou dopravu suti ZKD 10 m</t>
  </si>
  <si>
    <t>997013501</t>
  </si>
  <si>
    <t>Odvoz suti a vybouraných hmot na skládku nebo meziskládku do 1 km se složením</t>
  </si>
  <si>
    <t>997013509</t>
  </si>
  <si>
    <t>Příplatek k odvozu suti a vybouraných hmot na skládku ZKD 1 km přes 1 km</t>
  </si>
  <si>
    <t>997013831</t>
  </si>
  <si>
    <t>Poplatek za uložení na skládce (skládkovné) stavebního odpadu směsného kód odpadu 170 904</t>
  </si>
  <si>
    <t xml:space="preserve">    998 - Přesun hmot</t>
  </si>
  <si>
    <t>998018002</t>
  </si>
  <si>
    <t>Přesun hmot ruční pro budovy v do 12 m</t>
  </si>
  <si>
    <t>998018011</t>
  </si>
  <si>
    <t>Příplatek k ručnímu přesunu hmot pro budovy zděné za zvětšený přesun ZKD 100 m</t>
  </si>
  <si>
    <t>PSV - Práce a dodávky PSV</t>
  </si>
  <si>
    <t xml:space="preserve">    712 - Povlakové krytiny</t>
  </si>
  <si>
    <t>712300841</t>
  </si>
  <si>
    <t>Odstranění povlakové krytiny střech do 10°,- odškrabáním mechu s urovnáním povrchu a očištěním</t>
  </si>
  <si>
    <t>712310918</t>
  </si>
  <si>
    <t>Provedení údržby povlakové krytiny do 10° nástřikem tmelem asfaltovým</t>
  </si>
  <si>
    <t>11163260</t>
  </si>
  <si>
    <t>tmel asfaltový stříkatelný</t>
  </si>
  <si>
    <t>712363333</t>
  </si>
  <si>
    <t>Oprava živičné krytiny po výměně stoupaček ZTI</t>
  </si>
  <si>
    <t>998712202</t>
  </si>
  <si>
    <t>Přesun hmot procentní pro krytiny povlakové v objektech v do 12 m</t>
  </si>
  <si>
    <t>%</t>
  </si>
  <si>
    <t xml:space="preserve">    713 - Izolace tepelné</t>
  </si>
  <si>
    <t>713143911</t>
  </si>
  <si>
    <t>oprava tepelné izolace po výměně stoupaček ZTI systému PUR</t>
  </si>
  <si>
    <t>713143923</t>
  </si>
  <si>
    <t>Obnova UV vrstvy stříkané PUR izolace dvojnásobným silikonovým nátěrem se zásypem drcenou břidlicí</t>
  </si>
  <si>
    <t xml:space="preserve">    721 - Zdravotechnika - vnitřní kanalizace</t>
  </si>
  <si>
    <t>721171808</t>
  </si>
  <si>
    <t>Demontáž potrubí z PVC do D 114</t>
  </si>
  <si>
    <t>721171903</t>
  </si>
  <si>
    <t>Potrubí z PP vsazení odbočky do hrdla DN 50</t>
  </si>
  <si>
    <t>721171904</t>
  </si>
  <si>
    <t>Potrubí z PP vsazení odbočky do hrdla DN 75</t>
  </si>
  <si>
    <t>721171905</t>
  </si>
  <si>
    <t>Potrubí z PP vsazení odbočky do hrdla DN 110</t>
  </si>
  <si>
    <t>721175001</t>
  </si>
  <si>
    <t>Potrubí kanalizační plastové připojovací zvuk tlumící vícevrstvé DN 50</t>
  </si>
  <si>
    <t>721175002</t>
  </si>
  <si>
    <t>Potrubí kanalizační plastové připojovací zvuk tlumící vícevrstvé DN 70</t>
  </si>
  <si>
    <t>721175003</t>
  </si>
  <si>
    <t>Potrubí kanalizační plastové připojovací zvuk tlumící vícevrstvé DN 100</t>
  </si>
  <si>
    <t>721175012</t>
  </si>
  <si>
    <t>Potrubí kanalizační plastové odpadní zvuk tlumící vícevrstvé DN 100</t>
  </si>
  <si>
    <t>721194105</t>
  </si>
  <si>
    <t>Vyvedení a upevnění odpadních výpustek DN 50</t>
  </si>
  <si>
    <t>721194107</t>
  </si>
  <si>
    <t>Vyvedení a upevnění odpadních výpustek DN 70</t>
  </si>
  <si>
    <t>721194109</t>
  </si>
  <si>
    <t>Vyvedení a upevnění odpadních výpustek DN 100</t>
  </si>
  <si>
    <t>721226513</t>
  </si>
  <si>
    <t>Zápachová uzávěrka podomítková pro pračku a myčku DN 40/50 s přípojem vody a elektřiny</t>
  </si>
  <si>
    <t>721263101</t>
  </si>
  <si>
    <t>721273153</t>
  </si>
  <si>
    <t>Hlavice ventilační polypropylen PP DN 110</t>
  </si>
  <si>
    <t>721274122</t>
  </si>
  <si>
    <t>Přivzdušňovací ventil vnitřní odpadních potrubí DN 70</t>
  </si>
  <si>
    <t>721290111</t>
  </si>
  <si>
    <t>Zkouška těsnosti potrubí kanalizace vodou do DN 125</t>
  </si>
  <si>
    <t>721290123</t>
  </si>
  <si>
    <t>Zednické výpomoci</t>
  </si>
  <si>
    <t>998721202</t>
  </si>
  <si>
    <t>Přesun hmot procentní pro vnitřní kanalizace v objektech v do 12 m</t>
  </si>
  <si>
    <t xml:space="preserve">    722 - Zdravotechnika - vnitřní vodovod</t>
  </si>
  <si>
    <t>722171933</t>
  </si>
  <si>
    <t>Potrubí vsazení odbočky 3/4"</t>
  </si>
  <si>
    <t>722174003</t>
  </si>
  <si>
    <t>Potrubí vodovodní plastové PPR svar polyfuze PN 16 D 25 x 3,5 mm</t>
  </si>
  <si>
    <t>722181212</t>
  </si>
  <si>
    <t>Ochrana vodovodního potrubí přilepenými termoizolačními trubicemi z PE tl do 6 mm DN do 32 mm</t>
  </si>
  <si>
    <t>722190401</t>
  </si>
  <si>
    <t>Vyvedení a upevnění výpustku do DN 25</t>
  </si>
  <si>
    <t>722220212</t>
  </si>
  <si>
    <t>Koleno přechodové 90° PPR PN 20 D 25 x G 3/4 s kovovým vnitřním závitem</t>
  </si>
  <si>
    <t>722220874</t>
  </si>
  <si>
    <t xml:space="preserve">Demontáž hydrantových skříní </t>
  </si>
  <si>
    <t>722230102</t>
  </si>
  <si>
    <t>Ventil přímý G 3/4 se dvěma závity</t>
  </si>
  <si>
    <t>722231222</t>
  </si>
  <si>
    <t>Ventil pojistný mosazný G 3/4 PN 6 do 100°C k bojleru s vnitřním x vnějším závitem</t>
  </si>
  <si>
    <t>722239102</t>
  </si>
  <si>
    <t>Montáž armatur vodovodních se dvěma závity G 3/4, směšovací vetil u boiléru</t>
  </si>
  <si>
    <t>55110845</t>
  </si>
  <si>
    <t>směšovací ventil D 25 mm</t>
  </si>
  <si>
    <t>722254126</t>
  </si>
  <si>
    <t>Hydrantová skříň vnitřní s výzbrojí C 52 s hydrantovým nástavcem a klíčem polyesterová hadice</t>
  </si>
  <si>
    <t>soubor</t>
  </si>
  <si>
    <t>722259104</t>
  </si>
  <si>
    <t>Armatura požární ostatní přetlakový ventil</t>
  </si>
  <si>
    <t>722262213</t>
  </si>
  <si>
    <t>Vodoměr závitový jednovtokový suchoběžný do 40°C G 3/4 x 130 mm Qn 1,5 m3/h horizontální, podružný vodoměr</t>
  </si>
  <si>
    <t>722290226</t>
  </si>
  <si>
    <t>Zkouška těsnosti vodovodního potrubí závitového do DN 50</t>
  </si>
  <si>
    <t>722290234</t>
  </si>
  <si>
    <t>Proplach a dezinfekce vodovodního potrubí do DN 80</t>
  </si>
  <si>
    <t>998722202</t>
  </si>
  <si>
    <t>Přesun hmot procentní pro vnitřní vodovod v objektech v do 12 m</t>
  </si>
  <si>
    <t xml:space="preserve">    723 - Zdravotechnika - vnitřní plynovod</t>
  </si>
  <si>
    <t>723120804</t>
  </si>
  <si>
    <t>Uzavření plynovodu, spuštění, revize</t>
  </si>
  <si>
    <t xml:space="preserve">    724 - Zdravotechnika - strojní vybavení</t>
  </si>
  <si>
    <t>724246010</t>
  </si>
  <si>
    <t>cirkulační čerpadlo na tuv</t>
  </si>
  <si>
    <t>72424601</t>
  </si>
  <si>
    <t>Elektrický zásobníkový ohřívač TV 160 l včetně příslušenství</t>
  </si>
  <si>
    <t>72424602</t>
  </si>
  <si>
    <t>Elektrický zásobníkový ohřívač TV 5,0 l včetně příslušenství</t>
  </si>
  <si>
    <t>72424603</t>
  </si>
  <si>
    <t>Sanitární čerpadlo včetně napojení na kanalizaci</t>
  </si>
  <si>
    <t>998724202</t>
  </si>
  <si>
    <t>Přesun hmot procentní pro strojní vybavení v objektech v do 12 m</t>
  </si>
  <si>
    <t xml:space="preserve">    725 - Zdravotechnika - zařizovací předměty</t>
  </si>
  <si>
    <t>725110814</t>
  </si>
  <si>
    <t>Demontáž klozetu Kombi, odsávací</t>
  </si>
  <si>
    <t>725112015</t>
  </si>
  <si>
    <t>Klozet keramický dětský standardní samostatně stojící s hlubokým splachováním odpad svislý</t>
  </si>
  <si>
    <t>725112171</t>
  </si>
  <si>
    <t>Kombi klozet s hlubokým splachováním odpad vodorovný</t>
  </si>
  <si>
    <t>725112173</t>
  </si>
  <si>
    <t>Kombi klozeti s hlubokým splachováním zvýšený odpad svislý</t>
  </si>
  <si>
    <t>725121511</t>
  </si>
  <si>
    <t>Pisoárový záchodek keramický bez splachovací nádrže s odsáváním a s vodorovným přívodem vody</t>
  </si>
  <si>
    <t>725122813</t>
  </si>
  <si>
    <t>Demontáž pisoárových stání s nádrží a jedním záchodkem</t>
  </si>
  <si>
    <t>725210821</t>
  </si>
  <si>
    <t>Demontáž umyvadel včetně výtokové baterie</t>
  </si>
  <si>
    <t>725211651</t>
  </si>
  <si>
    <t>Umyvadlo keramické polozápustné bílé 560 mm bez skříňky</t>
  </si>
  <si>
    <t>725211681</t>
  </si>
  <si>
    <t>Umyvadlo keramické zdravotní připevněné na stěnu šrouby bílé 800 mm /550</t>
  </si>
  <si>
    <t>725219102</t>
  </si>
  <si>
    <t>Montáž umyvadla připevněného na šrouby do zdiva</t>
  </si>
  <si>
    <t>64211030</t>
  </si>
  <si>
    <t>725291531</t>
  </si>
  <si>
    <t>Doplňky zařízení koupelen , přebalovací pult</t>
  </si>
  <si>
    <t>725310823</t>
  </si>
  <si>
    <t>Demontáž dřez jednoduchý vestavěný v kuchyňských sestavách bez výtokových armatur, včetně baterie</t>
  </si>
  <si>
    <t>725249102</t>
  </si>
  <si>
    <t>Montáž boxu sprchového</t>
  </si>
  <si>
    <t>55484033</t>
  </si>
  <si>
    <t>Sprchový box 90/90 cm, - komplet</t>
  </si>
  <si>
    <t>725311125</t>
  </si>
  <si>
    <t>Dřez jednoduchý nerezový se zápachovou uzávěrkou rohový se dvěma odkapními plochami 952x502 mm</t>
  </si>
  <si>
    <t>725311131</t>
  </si>
  <si>
    <t>myčka</t>
  </si>
  <si>
    <t>725330820</t>
  </si>
  <si>
    <t>Demontáž výlevka diturvitová, včetně výtokové baterie</t>
  </si>
  <si>
    <t>725331111</t>
  </si>
  <si>
    <t>Výlevka bez výtokových armatur keramická se sklopnou plastovou mřížkou 500 mm</t>
  </si>
  <si>
    <t>725530823</t>
  </si>
  <si>
    <t>Demontáž ohřívač elektrický tlakový do 200 litrů</t>
  </si>
  <si>
    <t>725532101</t>
  </si>
  <si>
    <t>Elektrický ohřívač zásobníkový akumulační závěsný svislý 5,0 l / 2 kW</t>
  </si>
  <si>
    <t>725532124</t>
  </si>
  <si>
    <t>Elektrický ohřívač zásobníkový akumulační závěsný svislý 160 l / 2 kW</t>
  </si>
  <si>
    <t>725819401</t>
  </si>
  <si>
    <t>Montáž ventilů rohových G 1/2 s připojovací trubičkou</t>
  </si>
  <si>
    <t>55141001</t>
  </si>
  <si>
    <t>kohout kulový rohový mosazný R 1/2"x3/8"</t>
  </si>
  <si>
    <t>725821312</t>
  </si>
  <si>
    <t>Baterie dřezová nástěnná páková s otáčivým kulatým ústím a délkou ramínka 300 mm, pro výlevku</t>
  </si>
  <si>
    <t>725821328</t>
  </si>
  <si>
    <t>Baterie dřezová stojánková páková s vytahovací sprškou</t>
  </si>
  <si>
    <t>725822612</t>
  </si>
  <si>
    <t>Baterie umyvadlová stojánková páková s výpustí</t>
  </si>
  <si>
    <t>725841354</t>
  </si>
  <si>
    <t>Baterie sprchová automatická s termostatickým ventilem a sprchovou růžicí</t>
  </si>
  <si>
    <t>725865322</t>
  </si>
  <si>
    <t>Zápachová uzávěrka sprchových van DN 40/50 s kulovým kloubem na odtoku a přepadovou trubicí</t>
  </si>
  <si>
    <t>725865411</t>
  </si>
  <si>
    <t>Zápachová uzávěrka pisoárová DN 32/40</t>
  </si>
  <si>
    <t>725869204</t>
  </si>
  <si>
    <t>Montáž zápachových uzávěrek džezových jednodílných DN 50, výlevky</t>
  </si>
  <si>
    <t>55161101</t>
  </si>
  <si>
    <t>uzávěrka zápachová dřezová odpad 50/40mm</t>
  </si>
  <si>
    <t>998725202</t>
  </si>
  <si>
    <t>Přesun hmot procentní pro zařizovací předměty v objektech v do 12 m</t>
  </si>
  <si>
    <t xml:space="preserve">    727 - Zdravotechnika - požární ochrana</t>
  </si>
  <si>
    <t>727121141</t>
  </si>
  <si>
    <t>Protipožární manžeta D 125 mm z jedné strany dělící konstrukce požární odolnost EI 120</t>
  </si>
  <si>
    <t xml:space="preserve">    733 - Ústřední vytápění - rozvodné potrubí</t>
  </si>
  <si>
    <t>733221203</t>
  </si>
  <si>
    <t>Potrubí měděné měkké spojované tvrdým pájením D 18x1</t>
  </si>
  <si>
    <t>733291101</t>
  </si>
  <si>
    <t>Zkouška těsnosti potrubí měděné do D 35x1,5</t>
  </si>
  <si>
    <t>733120815</t>
  </si>
  <si>
    <t>Demontáž potrubí ocelového hladkého do D 38</t>
  </si>
  <si>
    <t>998733202</t>
  </si>
  <si>
    <t>Přesun hmot procentní pro rozvody potrubí v objektech v do 12 m</t>
  </si>
  <si>
    <t xml:space="preserve">    734 - Ústřední vytápění - armatury</t>
  </si>
  <si>
    <t>734271144</t>
  </si>
  <si>
    <t>Armatury</t>
  </si>
  <si>
    <t xml:space="preserve">    735 - Ústřední vytápění - otopná tělesa</t>
  </si>
  <si>
    <t>735151177</t>
  </si>
  <si>
    <t>Otopné těleso panelové jednodeskové bez přídavné přestupní plochy výška/délka 600/1000mm výkon 604 W</t>
  </si>
  <si>
    <t>735151277</t>
  </si>
  <si>
    <t>Otopné těleso panelové jednodeskové 1 přídavná přestupní plocha výška/délka 600/1000 mm výkon 1002 W</t>
  </si>
  <si>
    <t>735151279</t>
  </si>
  <si>
    <t>Otopné těleso panelové jednodeskové 1 přídavná přestupní plocha výška/délka 600/1200 mm výkon 1202 W</t>
  </si>
  <si>
    <t>735151283</t>
  </si>
  <si>
    <t>Otopné těleso panelové jednodeskové 1 přídavná přestupní plocha výška/délka 600/2000 mm výkon 2004 W</t>
  </si>
  <si>
    <t>998735202</t>
  </si>
  <si>
    <t>Přesun hmot procentní pro otopná tělesa v objektech v do 12 m</t>
  </si>
  <si>
    <t xml:space="preserve">    741 - Elektroinstalace - silnoproud</t>
  </si>
  <si>
    <t>741213811</t>
  </si>
  <si>
    <t>Silnoproud, včetně stavebních prací prováděných při demontáži a montáži elektroinstalace</t>
  </si>
  <si>
    <t>34823735</t>
  </si>
  <si>
    <t>Svítidlo přisazené s leštěnou mřížkou Led 1x26W 3050 Lm RA80 4000 K včetně zdroje</t>
  </si>
  <si>
    <t>34823737</t>
  </si>
  <si>
    <t>Svítidlo přisazené žárovkové s led zdrojem D 32 cm 1x Led 26W, včetně zdroje</t>
  </si>
  <si>
    <t>741371002</t>
  </si>
  <si>
    <t>Montáž svítidel stropních přisazených</t>
  </si>
  <si>
    <t>741310002</t>
  </si>
  <si>
    <t>Montáž vypínač vypínače/zásuvky</t>
  </si>
  <si>
    <t>35811258</t>
  </si>
  <si>
    <t>Zásuvka nástěnná včetně krabice</t>
  </si>
  <si>
    <t>34536392</t>
  </si>
  <si>
    <t>Spínač osvětlení univerzální včetně krabice</t>
  </si>
  <si>
    <t>34109515</t>
  </si>
  <si>
    <t>Kabel silový CU 3x1,5 mm</t>
  </si>
  <si>
    <t>34109517</t>
  </si>
  <si>
    <t>Kabel silový CU 3x2,5 mm</t>
  </si>
  <si>
    <t>34110312</t>
  </si>
  <si>
    <t>Kabel silový CU 5x2,5 mm</t>
  </si>
  <si>
    <t>34571007</t>
  </si>
  <si>
    <t>Lišta elektroinstalační</t>
  </si>
  <si>
    <t>741120005</t>
  </si>
  <si>
    <t>Montáž vodičů Cu izolovaných pod omítku, nebo do lišt</t>
  </si>
  <si>
    <t>741210001</t>
  </si>
  <si>
    <t>Elektroinstalace pro zapojení tepelných spotřbiču (bojler)</t>
  </si>
  <si>
    <t>741210002</t>
  </si>
  <si>
    <t>Elektroinstalace pro zapojení kuchyněk</t>
  </si>
  <si>
    <t>741210003</t>
  </si>
  <si>
    <t>Elektroinstalace pro zapojení VZT jednotek</t>
  </si>
  <si>
    <t>741210004</t>
  </si>
  <si>
    <t>Elektroinstalace pro zapojení Výtahu</t>
  </si>
  <si>
    <t>741210005</t>
  </si>
  <si>
    <t>Úprava silového rozvaděče, včetně jističů</t>
  </si>
  <si>
    <t>741210006</t>
  </si>
  <si>
    <t>Revize elktroinstalace</t>
  </si>
  <si>
    <t xml:space="preserve">    742 - Elektroinstalace - slaboproud</t>
  </si>
  <si>
    <t>742110411</t>
  </si>
  <si>
    <t xml:space="preserve">Zařízení M+R včetně stavebních prací mři montáži </t>
  </si>
  <si>
    <t>Počítačová síť včeně servru a připojení</t>
  </si>
  <si>
    <t>Zařízení domácího telefonu včetně čipového klíče a otevírání</t>
  </si>
  <si>
    <t>Anténí rozvod včetně koncového zařízení a zesilovače pozemní signál</t>
  </si>
  <si>
    <t>Zařízení EZS s napojením na stávající EZS objektu.</t>
  </si>
  <si>
    <t>Zaškolení a sprovoznění systémů</t>
  </si>
  <si>
    <t xml:space="preserve">    751 - Vzduchotechnika</t>
  </si>
  <si>
    <t>42956044</t>
  </si>
  <si>
    <r>
      <rPr>
        <sz val="8"/>
        <rFont val="Arial"/>
        <family val="2"/>
      </rPr>
      <t>Sestavná vzduchotechnická jednotka s rekuperací tepla nástřešní ležatá(ERP)</t>
    </r>
    <r>
      <rPr>
        <sz val="8"/>
        <rFont val="Trebuchet MS"/>
        <family val="2"/>
      </rPr>
      <t xml:space="preserve">
</t>
    </r>
    <r>
      <rPr>
        <sz val="8"/>
        <rFont val="Arial CE"/>
        <family val="2"/>
      </rPr>
      <t>Průtok vzduchu: 450 m3/h (přivod), 450 m3/h (odvod).
Externí tlak 650 Pa (přívod/odvod).
Provedení: vnitřní stojeté rozměr 51/51/110 cm, hrdla nahoru.
Skladba přívod: pružná manžeta, eliminátor kapek, uzavírací klapka řízená servopohonem, kazetový filtr ePM1 50%, protiproudý výměník tepla s účinností min 90 %, ventilátor EC P= 0,1 kW; 230V,  el. ohřívač Q= 1,3 kW , pružná manžeta.
Skladba odvod: pružná manžeta, kazetový filtr ePM10 50%, ventilátor EC P= 0,1kW; 230 V, protiproudý výměník tepla s účinností min 90 %, uzavírací klapka řízená servopohonem, výfukový kus se.
Vývod kondezátu nerez, vyhřívaný vč. termostatu.
Součásti jednotky budou podstavné nohy vč. kotevního materiálu a protivibračních vložek.
Součástí dodávky VZT jednotky je systém MaR, vč. nástěnného ovladače s možností nastavení týdeních režimů. Jednotka je vybavena bypassem a protimrazovou ochranou. Dále jsou součástí VZT  sifony. 
Řízení jednotky na konstantní tlak, čidla tlakové diference a CO2.</t>
    </r>
  </si>
  <si>
    <t>751611111</t>
  </si>
  <si>
    <t>Místní montáž VZT jednotky</t>
  </si>
  <si>
    <t>42972964</t>
  </si>
  <si>
    <t>Tlumič hluku buňkový
Rozměr: D 200, s náběhovou a výběhovou hranou.</t>
  </si>
  <si>
    <t>42984560</t>
  </si>
  <si>
    <t>Talířový ventil přívodní- plastový průměru 100 mm</t>
  </si>
  <si>
    <t>Talířový ventil odvodní- plastový průměru 100 mm</t>
  </si>
  <si>
    <t>42981311</t>
  </si>
  <si>
    <t>Regulační klapka kruhová  D 100-pozink,těsná
pro vzt potrubí tř. těsnosti A
se servopohonem</t>
  </si>
  <si>
    <t>56245613</t>
  </si>
  <si>
    <t>Dveřní mřížky 300x200mm</t>
  </si>
  <si>
    <t>42981015</t>
  </si>
  <si>
    <r>
      <t>Ocelové pozinkované potrubí</t>
    </r>
    <r>
      <rPr>
        <sz val="8"/>
        <color rgb="FF000000"/>
        <rFont val="Arial CE"/>
        <family val="2"/>
      </rPr>
      <t xml:space="preserve"> kruhové skupiny</t>
    </r>
    <r>
      <rPr>
        <sz val="8"/>
        <color indexed="8"/>
        <rFont val="Arial CE"/>
        <family val="2"/>
      </rPr>
      <t xml:space="preserve"> I., tř. těsnosti A dle EN 12237 D 200
</t>
    </r>
  </si>
  <si>
    <t>42981012</t>
  </si>
  <si>
    <r>
      <t>Ocelové pozinkované potrubí</t>
    </r>
    <r>
      <rPr>
        <sz val="8"/>
        <color rgb="FF000000"/>
        <rFont val="Arial CE"/>
        <family val="2"/>
      </rPr>
      <t xml:space="preserve"> kruhové skupiny</t>
    </r>
    <r>
      <rPr>
        <sz val="8"/>
        <color indexed="8"/>
        <rFont val="Arial CE"/>
        <family val="2"/>
      </rPr>
      <t xml:space="preserve"> I., tř. těsnosti A dle EN 12237 D 150
</t>
    </r>
  </si>
  <si>
    <t>42981010</t>
  </si>
  <si>
    <r>
      <t>Ocelové pozinkované potrubí</t>
    </r>
    <r>
      <rPr>
        <sz val="8"/>
        <color rgb="FF000000"/>
        <rFont val="Arial CE"/>
        <family val="2"/>
      </rPr>
      <t xml:space="preserve"> kruhové skupiny</t>
    </r>
    <r>
      <rPr>
        <sz val="8"/>
        <color indexed="8"/>
        <rFont val="Arial CE"/>
        <family val="2"/>
      </rPr>
      <t xml:space="preserve"> I., tř. těsnosti A dle EN 12237 D 100
</t>
    </r>
  </si>
  <si>
    <t>42981011</t>
  </si>
  <si>
    <r>
      <t>Tepelná izolace s oplechováním</t>
    </r>
    <r>
      <rPr>
        <sz val="8"/>
        <color indexed="8"/>
        <rFont val="Arial CE"/>
        <family val="2"/>
      </rPr>
      <t xml:space="preserve">
Minerální tepelná izolace tl. 50 mm s oplechováním pozinkovaným plechem tl. 0,6 mm</t>
    </r>
  </si>
  <si>
    <r>
      <t>m</t>
    </r>
    <r>
      <rPr>
        <vertAlign val="superscript"/>
        <sz val="10"/>
        <color indexed="8"/>
        <rFont val="Arial CE"/>
        <family val="2"/>
      </rPr>
      <t>2</t>
    </r>
  </si>
  <si>
    <t>42972963</t>
  </si>
  <si>
    <t>Protidešťová žaluzie 250/250 mm včetně napojení</t>
  </si>
  <si>
    <t>Zpětná klapka 200/200 mm</t>
  </si>
  <si>
    <r>
      <t>Spojovací a těsnicí materiál</t>
    </r>
    <r>
      <rPr>
        <sz val="8"/>
        <color indexed="8"/>
        <rFont val="Arial CE"/>
        <family val="2"/>
      </rPr>
      <t xml:space="preserve"> vzt potrubí.
Pozinkované šrouby, matice podložky, spony, smršťovací pásky za 
studena, tmely bez silikonu.</t>
    </r>
  </si>
  <si>
    <t>kg</t>
  </si>
  <si>
    <t>42981013</t>
  </si>
  <si>
    <r>
      <t>Závěsy a uchycení</t>
    </r>
    <r>
      <rPr>
        <sz val="8"/>
        <color indexed="8"/>
        <rFont val="Arial CE"/>
        <family val="2"/>
      </rPr>
      <t xml:space="preserve"> vzt potrubí.
Pozinkované závitové tyče M8, M10, M12, ocelové profily různých typů, všechny nezbytné montážní  listy (rozměry odpovídající hmotnosti kanálů), pozinkované šrouby, matice, podložky, hmoždinky pro velkou zátěž, pozinkované nátrubky,  ozdobné nýty, šrouby, zvuková izolace mezi kanály a montážní lišty  a jiné montážní příslušenství. Pryžové nebo gumové díly pro uložení kanálů na závěsy (nesmí být uložen kov na kov !).</t>
    </r>
  </si>
  <si>
    <t xml:space="preserve">Odsavač par - Kuchyňská digestoř 250 m3/hod </t>
  </si>
  <si>
    <t>751600001</t>
  </si>
  <si>
    <t>Zprovoznění a zaregulování systému VZT, revize + zaškolení</t>
  </si>
  <si>
    <t>751600002</t>
  </si>
  <si>
    <t>Vypracování předávací dokumentace a dokumentace skutečného stavu</t>
  </si>
  <si>
    <t>751600003</t>
  </si>
  <si>
    <t xml:space="preserve">Doprava </t>
  </si>
  <si>
    <t>751600004</t>
  </si>
  <si>
    <t>Popisné štítky hlavních zařízení a potrubí</t>
  </si>
  <si>
    <t>751600005</t>
  </si>
  <si>
    <r>
      <t>Pomocné lešení</t>
    </r>
    <r>
      <rPr>
        <sz val="8"/>
        <color indexed="8"/>
        <rFont val="Arial CE"/>
        <family val="2"/>
      </rPr>
      <t xml:space="preserve"> a montážní plošiny pro montáž vzduchotechnického zařízení do výšky cca 15 m.</t>
    </r>
  </si>
  <si>
    <t>751600006</t>
  </si>
  <si>
    <r>
      <t>Tmel akrylátový</t>
    </r>
    <r>
      <rPr>
        <sz val="8"/>
        <color indexed="8"/>
        <rFont val="Arial CE"/>
        <family val="2"/>
      </rPr>
      <t xml:space="preserve"> na dotěsnění netěsností při montáži.</t>
    </r>
  </si>
  <si>
    <t>751600007</t>
  </si>
  <si>
    <r>
      <t>Nátěry</t>
    </r>
    <r>
      <rPr>
        <sz val="8"/>
        <color indexed="8"/>
        <rFont val="Arial CE"/>
        <family val="2"/>
      </rPr>
      <t xml:space="preserve"> neošetřených konstrukcí. </t>
    </r>
  </si>
  <si>
    <t>311101211</t>
  </si>
  <si>
    <t>Zednické výpomoci při montáži a demontáži VZT
Prostupy a průrazy</t>
  </si>
  <si>
    <t>763131412</t>
  </si>
  <si>
    <t>Zednické výpomoci při montáži a demontáži VZT
SDK záktryty vedení VZT dle PD</t>
  </si>
  <si>
    <t xml:space="preserve">    763 - Konstrukce suché výstavby</t>
  </si>
  <si>
    <t>763111437</t>
  </si>
  <si>
    <t>SDK příčka tl 150 mm profil CW+UW 100 desky 2xH2 12,5 TI 100 mm EI 60 Rw 55 DB</t>
  </si>
  <si>
    <t>763121811</t>
  </si>
  <si>
    <t>Demontáž SDK předsazené/šachtové stěny s jednoduchou nosnou kcí opláštění jednoduché</t>
  </si>
  <si>
    <t>763131514</t>
  </si>
  <si>
    <t>SDK podhled deska 1xA 15 bez TI jednovrstvá spodní kce profil CD+UD, do vlhka</t>
  </si>
  <si>
    <t>998763402</t>
  </si>
  <si>
    <t>Přesun hmot procentní pro sádrokartonové konstrukce v objektech v do 12 m</t>
  </si>
  <si>
    <t xml:space="preserve">    766 - Konstrukce truhlářské</t>
  </si>
  <si>
    <t>766412231</t>
  </si>
  <si>
    <t>Montáž obložení stěn plochy přes 1 m2 palubkami z tvrdého dřeva š do 60 mm, včetně spoj. prostředků</t>
  </si>
  <si>
    <t>61191157</t>
  </si>
  <si>
    <t>palubky obkladové modřín profil klasický 21x121mm A/B</t>
  </si>
  <si>
    <t>766417211</t>
  </si>
  <si>
    <t>Montáž obložení stěn podkladového roštu</t>
  </si>
  <si>
    <t>60514112</t>
  </si>
  <si>
    <t>latě střešní surové řezivo jehličnaté dl 4m</t>
  </si>
  <si>
    <t>m3</t>
  </si>
  <si>
    <t>766660171</t>
  </si>
  <si>
    <t>Montáž dveřních křídel otvíravých 1křídlových š do 0,8 m do obložkové zárubně</t>
  </si>
  <si>
    <t>61161760</t>
  </si>
  <si>
    <t>dveře vnitřní hladké dýhované 2/3sklo 1křídlé 80x197cm dub, včetně kliky a štítů</t>
  </si>
  <si>
    <t>766660172</t>
  </si>
  <si>
    <t>Montáž dveřních křídel otvíravých 1křídlových š přes 0,8 m do obložkové zárubně</t>
  </si>
  <si>
    <t>61161764</t>
  </si>
  <si>
    <t>dveře vnitřní hladké dýhované 2/3sklo 1křídlé 90x197cm dub, včetně kování</t>
  </si>
  <si>
    <t>766660173</t>
  </si>
  <si>
    <t>Montáž dveřních křídel otvíravých 2křídlových š do 1,45 m do obložkové zárubně</t>
  </si>
  <si>
    <t>61161732</t>
  </si>
  <si>
    <t>dveře vnitřní hladké dýhované plné 2křídlové 125x197cm dub, včetně kliky a štítů</t>
  </si>
  <si>
    <t>766660181</t>
  </si>
  <si>
    <t>Montáž dveřních křídel otvíravých 1křídlových š do 0,8 m požárních do obložkové zárubně</t>
  </si>
  <si>
    <t>61165310</t>
  </si>
  <si>
    <t>dveře vnitřní protipožární hladké dýhované 1křídlé 80x197cm, včetně kliky a stítu</t>
  </si>
  <si>
    <t>766660716</t>
  </si>
  <si>
    <t>Montáž dveřních křídel samozavírače na dřevěnou zárubeň</t>
  </si>
  <si>
    <t>54917265</t>
  </si>
  <si>
    <t>samozavírač dveří hydraulický K214 č.14 zlatá bronz</t>
  </si>
  <si>
    <t>766682111</t>
  </si>
  <si>
    <t>Montáž zárubní obložkových pro dveře jednokřídlové tl stěny do 170 mm</t>
  </si>
  <si>
    <t>61182258</t>
  </si>
  <si>
    <t>zárubeň obložková pro dveře 1křídlové 60,70,80,90x197cm tl 6-17cm,dub,buk</t>
  </si>
  <si>
    <t>766682121</t>
  </si>
  <si>
    <t>Montáž zárubní obložkových pro dveře dvoukřídlové tl stěny do 170 mm</t>
  </si>
  <si>
    <t>61182274</t>
  </si>
  <si>
    <t>zárubeň obložková pro dveře 2křídlové 125,145x197cm tl 6-17cm,dub,buk</t>
  </si>
  <si>
    <t>766682211</t>
  </si>
  <si>
    <t>Montáž zárubní obložkových protipožárních pro dveře jednokřídlové tl stěny do 170 mm</t>
  </si>
  <si>
    <t>61182259</t>
  </si>
  <si>
    <t>zárubeň protipožární pro dveře 1křídlové 60,70,80,90x197cm tl 6-17cm,dub,buk</t>
  </si>
  <si>
    <t>998766202</t>
  </si>
  <si>
    <t>Přesun hmot procentní pro konstrukce truhlářské v objektech v do 12 m</t>
  </si>
  <si>
    <t xml:space="preserve">    767 - Konstrukce zámečnické</t>
  </si>
  <si>
    <t>767647912</t>
  </si>
  <si>
    <t>Repase balkonových plastových dveří, změna otevírání do místnosti na otevírání do venkovního prostoru,- 80*197 cm</t>
  </si>
  <si>
    <t xml:space="preserve">    771 - Podlahy z dlaždic</t>
  </si>
  <si>
    <t>771473810</t>
  </si>
  <si>
    <t>Demontáž soklíků z dlaždic keramických lepených rovných</t>
  </si>
  <si>
    <t>771474113</t>
  </si>
  <si>
    <t>Montáž soklíků z dlaždic keramických rovných flexibilní lepidlo v do 120 mm</t>
  </si>
  <si>
    <t>771474133</t>
  </si>
  <si>
    <t>Montáž soklíků z dlaždic keramických schodišťových stupňovitých flexibilní lepidlo v do 120 mm</t>
  </si>
  <si>
    <t>59761433</t>
  </si>
  <si>
    <t>dlaždice keramické slinuté neglazované mrazuvzdorné pro extrémní mechanické namáhání světlé přes 9 do 12 ks/m2</t>
  </si>
  <si>
    <t>771573810</t>
  </si>
  <si>
    <t>Demontáž podlah z dlaždic keramických lepených</t>
  </si>
  <si>
    <t>771575112</t>
  </si>
  <si>
    <t>Montáž podlah keramických režných hladkých lepených disperzním lepidlem do 9 ks/m2</t>
  </si>
  <si>
    <t>771588888</t>
  </si>
  <si>
    <t>Broušení betonových podlah tl. 2 mm</t>
  </si>
  <si>
    <t>771579999</t>
  </si>
  <si>
    <t>Příplatek za každý další mm broušení</t>
  </si>
  <si>
    <t>771591111</t>
  </si>
  <si>
    <t>Podlahy penetrace podkladu</t>
  </si>
  <si>
    <t>771990112</t>
  </si>
  <si>
    <t>Vyrovnání podkladu samonivelační stěrkou tl 4 mm pevnosti 30 Mpa</t>
  </si>
  <si>
    <t>771990192</t>
  </si>
  <si>
    <t>Příplatek k vyrovnání podkladu dlažby samonivelační stěrkou pevnosti 30 Mpa ZKD 1 mm tloušťky</t>
  </si>
  <si>
    <t>998771202</t>
  </si>
  <si>
    <t>Přesun hmot procentní pro podlahy z dlaždic v objektech v do 12 m</t>
  </si>
  <si>
    <t xml:space="preserve">    776 - Podlahy povlakové</t>
  </si>
  <si>
    <t>776111117</t>
  </si>
  <si>
    <t>Broušení stávajícího podkladu povlakových podlah diamantovým kotoučem</t>
  </si>
  <si>
    <t>776111311</t>
  </si>
  <si>
    <t>Vysátí podkladu povlakových podlah</t>
  </si>
  <si>
    <t>776121311</t>
  </si>
  <si>
    <t>Vodou ředitelná penetrace savého podkladu povlakových podlah ředěná v poměru 1:1</t>
  </si>
  <si>
    <t>776141114</t>
  </si>
  <si>
    <t>Vyrovnání podkladu povlakových podlah stěrkou pevnosti 20 MPa tl 10 mm</t>
  </si>
  <si>
    <t>776201812</t>
  </si>
  <si>
    <t>Demontáž lepených povlakových podlah s podložkou ručně</t>
  </si>
  <si>
    <t>776251311</t>
  </si>
  <si>
    <t>Lepení pásů z přírodního linolea (marmolea) 2-složkovým lepidlem</t>
  </si>
  <si>
    <t>28411069</t>
  </si>
  <si>
    <t>linoleum přírodní ze 100% dřevité moučky, tl. 2,50 mm, zátěž 34/43, R9, Cfl S1</t>
  </si>
  <si>
    <t>776410811</t>
  </si>
  <si>
    <t>Odstranění soklíků a lišt pryžových nebo plastových</t>
  </si>
  <si>
    <t>776411111</t>
  </si>
  <si>
    <t>Montáž obvodových soklíků výšky do 80 mm</t>
  </si>
  <si>
    <t>28411010</t>
  </si>
  <si>
    <t>lišta soklová PVC 20 x 100 mm</t>
  </si>
  <si>
    <t>998776202</t>
  </si>
  <si>
    <t>Přesun hmot procentní pro podlahy povlakové v objektech v do 12 m</t>
  </si>
  <si>
    <t xml:space="preserve">    781 - Dokončovací práce - obklady</t>
  </si>
  <si>
    <t>781413810</t>
  </si>
  <si>
    <t>Demontáž obkladů z obkladaček pórovinových lepených</t>
  </si>
  <si>
    <t>781415111</t>
  </si>
  <si>
    <t>Montáž obkladaček pravoúhlých pórovinových do 22 ks/m2 lepených disperzním lepidlem nebo tmelem</t>
  </si>
  <si>
    <t>59761071</t>
  </si>
  <si>
    <t xml:space="preserve">obkládačky keramické koupelnové (barevné) </t>
  </si>
  <si>
    <t>781494111</t>
  </si>
  <si>
    <t>Hliníkové  profily rohové lepené flexibilním lepidlem</t>
  </si>
  <si>
    <t>998781202</t>
  </si>
  <si>
    <t>Přesun hmot procentní pro obklady keramické v objektech v do 12 m</t>
  </si>
  <si>
    <t xml:space="preserve">    784 - Dokončovací práce - malby a tapety</t>
  </si>
  <si>
    <t>784121001</t>
  </si>
  <si>
    <t>Oškrabání malby v mísnostech výšky do 3,80 m</t>
  </si>
  <si>
    <t>784121005</t>
  </si>
  <si>
    <t>Oškrabání malby v mísnostech výšky přes 5,00 m</t>
  </si>
  <si>
    <t>784121011</t>
  </si>
  <si>
    <t>Rozmývání podkladu po oškrabání malby v místnostech výšky do 3,80 m</t>
  </si>
  <si>
    <t>784121015</t>
  </si>
  <si>
    <t>Rozmývání podkladu po oškrabání malby v místnostech výšky přes 5,00 m</t>
  </si>
  <si>
    <t>784161001</t>
  </si>
  <si>
    <t>Tmelení spar a rohů šířky do 3 mm akrylátovým tmelem v místnostech výšky do 3,80 m</t>
  </si>
  <si>
    <t>784161301</t>
  </si>
  <si>
    <t>Lokální vyrovnání podkladu disperzní stěrkou plochy do 0,1 m2 v místnostech výšky do 3,80 m</t>
  </si>
  <si>
    <t>784161311</t>
  </si>
  <si>
    <t>Lokální vyrovnání podkladu disperzní stěrkou plochy do 0,25 m2 v místnostech výšky do 3,80 m</t>
  </si>
  <si>
    <t>784161321</t>
  </si>
  <si>
    <t>Lokální vyrovnání podkladu disperzní stěrkou plochy do 0,5 m2 v místnostech výšky do 3,80 m</t>
  </si>
  <si>
    <t>784161331</t>
  </si>
  <si>
    <t>Lokální vyrovnání podkladu disperzní stěrkou plochy do 1,0 m2 v místnostech výšky do 3,80 m</t>
  </si>
  <si>
    <t>784161401</t>
  </si>
  <si>
    <t>Celoplošné vyhlazení podkladu sádrovou stěrkou v místnostech výšky do 3,80 m</t>
  </si>
  <si>
    <t>784161407</t>
  </si>
  <si>
    <t>Celoplošné  vyhlazení podkladu sádrovou stěrkou na schodišti o výšce podlaží do 3,80 m</t>
  </si>
  <si>
    <t>784161411</t>
  </si>
  <si>
    <t>Celoplošné vyrovnání podkladu sádrovou stěrkou v místnostech výšky do 3,80 m</t>
  </si>
  <si>
    <t>784161417</t>
  </si>
  <si>
    <t>Celoplošné vyrovnání podkladu sádrovou stěrkou na schodišti o výšce podlaží do 3,80 m</t>
  </si>
  <si>
    <t>784171101</t>
  </si>
  <si>
    <t>Zakrytí vnitřních podlah včetně pozdějšího odkrytí</t>
  </si>
  <si>
    <t>58124850</t>
  </si>
  <si>
    <t>fólie s papírovou páskou pro malířské potřeby, 210mm x 20 m</t>
  </si>
  <si>
    <t>784211101</t>
  </si>
  <si>
    <t>Dvojnásobné bílé malby ze směsí za mokra výborně otěruvzdorných v místnostech výšky do 3,80 m, - strojovna</t>
  </si>
  <si>
    <t>784211105</t>
  </si>
  <si>
    <t>Dvojnásobné bílé malby ze směsí za mokra výborně otěruvzdorných v místnostech výšky přes 5,00 m, - výtahová šachta</t>
  </si>
  <si>
    <t>784361001</t>
  </si>
  <si>
    <t>Armovací (trvale pružné) malby v místnosti výšky do 3,80 m</t>
  </si>
  <si>
    <t xml:space="preserve">    789 - Montáže dopravních zařízení</t>
  </si>
  <si>
    <t>33-M</t>
  </si>
  <si>
    <t>Demontáž stávající technologie stolového výtahu, D+M nového výtahu včetně zednických prací</t>
  </si>
  <si>
    <t>Doplň</t>
  </si>
  <si>
    <t>Rozšíření kapacity MŠ Oáza v Praze 12, Čechtická758/6, Praha 12 - Kamýk
SO - 01 Objekt</t>
  </si>
  <si>
    <t xml:space="preserve">Uvedení povrchu hřiště do optimálního  stavu včetně souvisejicích prací, povrchová úprava </t>
  </si>
  <si>
    <t>Sanitární kalové čerpadlo, D+M</t>
  </si>
  <si>
    <t xml:space="preserve">umyvadlo keramické závěsné bílé dětské školní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</si>
</sst>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sz val="10"/>
      <color rgb="FF464646"/>
      <name val="Trebuchet MS"/>
      <family val="2"/>
    </font>
    <font>
      <b/>
      <sz val="10"/>
      <name val="Trebuchet MS"/>
      <family val="2"/>
    </font>
    <font>
      <b/>
      <sz val="8"/>
      <color rgb="FF969696"/>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u val="single"/>
      <sz val="11"/>
      <color theme="10"/>
      <name val="Calibri"/>
      <family val="2"/>
      <scheme val="minor"/>
    </font>
    <font>
      <b/>
      <sz val="12"/>
      <color rgb="FF800000"/>
      <name val="Trebuchet MS"/>
      <family val="2"/>
    </font>
    <font>
      <sz val="12"/>
      <color rgb="FF003366"/>
      <name val="Trebuchet MS"/>
      <family val="2"/>
    </font>
    <font>
      <sz val="10"/>
      <color rgb="FF003366"/>
      <name val="Trebuchet MS"/>
      <family val="2"/>
    </font>
    <font>
      <sz val="8"/>
      <color rgb="FF003366"/>
      <name val="Trebuchet MS"/>
      <family val="2"/>
    </font>
    <font>
      <i/>
      <sz val="8"/>
      <color rgb="FF0000FF"/>
      <name val="Trebuchet MS"/>
      <family val="2"/>
    </font>
    <font>
      <sz val="8"/>
      <name val="Arial"/>
      <family val="2"/>
    </font>
    <font>
      <sz val="8"/>
      <name val="Arial CE"/>
      <family val="2"/>
    </font>
    <font>
      <sz val="8"/>
      <color rgb="FF000000"/>
      <name val="Arial CE"/>
      <family val="2"/>
    </font>
    <font>
      <sz val="8"/>
      <color indexed="8"/>
      <name val="Arial CE"/>
      <family val="2"/>
    </font>
    <font>
      <vertAlign val="superscript"/>
      <sz val="10"/>
      <color indexed="8"/>
      <name val="Arial CE"/>
      <family val="2"/>
    </font>
    <font>
      <sz val="11"/>
      <color theme="1"/>
      <name val="Calibri"/>
      <family val="2"/>
    </font>
    <font>
      <sz val="8"/>
      <color theme="1"/>
      <name val="Trebuchet MS"/>
      <family val="2"/>
      <scheme val="minor"/>
    </font>
  </fonts>
  <fills count="8">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rgb="FFFFFFCC"/>
        <bgColor indexed="64"/>
      </patternFill>
    </fill>
    <fill>
      <patternFill patternType="solid">
        <fgColor rgb="FFFFFF00"/>
        <bgColor indexed="64"/>
      </patternFill>
    </fill>
    <fill>
      <patternFill patternType="solid">
        <fgColor rgb="FFBEBEBE"/>
        <bgColor indexed="64"/>
      </patternFill>
    </fill>
    <fill>
      <patternFill patternType="solid">
        <fgColor rgb="FFC0C0C0"/>
        <bgColor indexed="64"/>
      </patternFill>
    </fill>
  </fills>
  <borders count="27">
    <border>
      <left/>
      <right/>
      <top/>
      <bottom/>
      <diagonal/>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thin"/>
      <top/>
      <bottom/>
    </border>
    <border>
      <left/>
      <right/>
      <top style="hair">
        <color rgb="FF000000"/>
      </top>
      <bottom/>
    </border>
    <border>
      <left/>
      <right/>
      <top/>
      <bottom style="hair">
        <color rgb="FF000000"/>
      </bottom>
    </border>
    <border>
      <left/>
      <right style="hair">
        <color rgb="FF969696"/>
      </right>
      <top style="hair">
        <color rgb="FF969696"/>
      </top>
      <bottom style="hair">
        <color rgb="FF969696"/>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pplyNumberFormat="0" applyFill="0" applyBorder="0" applyAlignment="0" applyProtection="0"/>
  </cellStyleXfs>
  <cellXfs count="242">
    <xf numFmtId="0" fontId="0" fillId="0" borderId="0" xfId="0"/>
    <xf numFmtId="0" fontId="6" fillId="2" borderId="0" xfId="0" applyFont="1" applyFill="1" applyAlignment="1" applyProtection="1">
      <alignment horizontal="left" vertical="center"/>
      <protection/>
    </xf>
    <xf numFmtId="0" fontId="7" fillId="2" borderId="0" xfId="0" applyFont="1" applyFill="1" applyAlignment="1" applyProtection="1">
      <alignment vertical="center"/>
      <protection/>
    </xf>
    <xf numFmtId="0" fontId="8" fillId="2" borderId="0" xfId="0" applyFont="1" applyFill="1" applyAlignment="1" applyProtection="1">
      <alignment horizontal="left" vertical="center"/>
      <protection/>
    </xf>
    <xf numFmtId="0" fontId="9" fillId="2" borderId="0" xfId="20" applyFont="1" applyFill="1" applyAlignment="1" applyProtection="1">
      <alignment vertical="center"/>
      <protection/>
    </xf>
    <xf numFmtId="0" fontId="0" fillId="2" borderId="0" xfId="0" applyFill="1"/>
    <xf numFmtId="0" fontId="0" fillId="0" borderId="0" xfId="0" applyAlignment="1">
      <alignment vertical="center"/>
    </xf>
    <xf numFmtId="0" fontId="0" fillId="0" borderId="0" xfId="0"/>
    <xf numFmtId="0" fontId="28" fillId="0" borderId="0" xfId="0" applyFont="1" applyAlignment="1">
      <alignment vertical="center"/>
    </xf>
    <xf numFmtId="0" fontId="29" fillId="0" borderId="0" xfId="0" applyFont="1" applyAlignment="1">
      <alignment vertical="center"/>
    </xf>
    <xf numFmtId="0" fontId="0" fillId="0" borderId="0" xfId="0" applyAlignment="1">
      <alignment horizontal="center" vertical="center" wrapText="1"/>
    </xf>
    <xf numFmtId="0" fontId="30" fillId="0" borderId="0" xfId="0" applyFont="1"/>
    <xf numFmtId="167" fontId="0" fillId="0" borderId="1" xfId="0" applyNumberFormat="1" applyBorder="1" applyAlignment="1" applyProtection="1">
      <alignment vertical="center"/>
      <protection/>
    </xf>
    <xf numFmtId="167" fontId="31" fillId="0" borderId="1" xfId="0" applyNumberFormat="1" applyFont="1" applyBorder="1" applyAlignment="1" applyProtection="1">
      <alignment vertical="center"/>
      <protection/>
    </xf>
    <xf numFmtId="0" fontId="0" fillId="0" borderId="0" xfId="0"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0" fillId="0" borderId="6" xfId="0" applyBorder="1" applyProtection="1">
      <protection/>
    </xf>
    <xf numFmtId="0" fontId="12" fillId="0" borderId="0" xfId="0" applyFont="1" applyAlignment="1" applyProtection="1">
      <alignment horizontal="left" vertical="center"/>
      <protection/>
    </xf>
    <xf numFmtId="0" fontId="0" fillId="0" borderId="5" xfId="0" applyBorder="1" applyAlignment="1" applyProtection="1">
      <alignment vertical="center"/>
      <protection/>
    </xf>
    <xf numFmtId="0" fontId="0" fillId="0" borderId="0" xfId="0" applyAlignment="1" applyProtection="1">
      <alignment vertical="center"/>
      <protection/>
    </xf>
    <xf numFmtId="0" fontId="4" fillId="0" borderId="0" xfId="0" applyFont="1" applyAlignment="1" applyProtection="1">
      <alignment horizontal="left" vertical="top"/>
      <protection/>
    </xf>
    <xf numFmtId="0" fontId="0" fillId="0" borderId="6" xfId="0" applyBorder="1" applyAlignment="1" applyProtection="1">
      <alignment vertical="center"/>
      <protection/>
    </xf>
    <xf numFmtId="0" fontId="3" fillId="0" borderId="0" xfId="0" applyFont="1" applyAlignment="1" applyProtection="1">
      <alignment horizontal="left" vertical="center"/>
      <protection/>
    </xf>
    <xf numFmtId="0" fontId="0" fillId="0" borderId="7" xfId="0" applyBorder="1" applyAlignment="1" applyProtection="1">
      <alignment vertical="center"/>
      <protection/>
    </xf>
    <xf numFmtId="0" fontId="7"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2" fillId="0" borderId="0" xfId="0" applyFont="1" applyAlignment="1" applyProtection="1">
      <alignment horizontal="left" vertical="center"/>
      <protection/>
    </xf>
    <xf numFmtId="164" fontId="2"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0" fillId="3" borderId="0" xfId="0" applyFill="1" applyAlignment="1" applyProtection="1">
      <alignment vertical="center"/>
      <protection/>
    </xf>
    <xf numFmtId="0" fontId="4" fillId="3" borderId="8" xfId="0" applyFont="1" applyFill="1" applyBorder="1" applyAlignment="1" applyProtection="1">
      <alignment horizontal="left" vertical="center"/>
      <protection/>
    </xf>
    <xf numFmtId="0" fontId="0" fillId="3" borderId="9" xfId="0" applyFill="1" applyBorder="1" applyAlignment="1" applyProtection="1">
      <alignment vertical="center"/>
      <protection/>
    </xf>
    <xf numFmtId="0" fontId="4" fillId="3" borderId="9" xfId="0" applyFont="1" applyFill="1" applyBorder="1" applyAlignment="1" applyProtection="1">
      <alignment horizontal="right" vertical="center"/>
      <protection/>
    </xf>
    <xf numFmtId="0" fontId="4" fillId="3" borderId="9" xfId="0" applyFont="1" applyFill="1" applyBorder="1" applyAlignment="1" applyProtection="1">
      <alignment horizontal="center" vertical="center"/>
      <protection/>
    </xf>
    <xf numFmtId="0" fontId="16" fillId="0" borderId="10" xfId="0" applyFont="1" applyBorder="1" applyAlignment="1" applyProtection="1">
      <alignment horizontal="left" vertical="center"/>
      <protection/>
    </xf>
    <xf numFmtId="0" fontId="0" fillId="0" borderId="11" xfId="0" applyBorder="1" applyAlignment="1" applyProtection="1">
      <alignment vertical="center"/>
      <protection/>
    </xf>
    <xf numFmtId="0" fontId="0" fillId="0" borderId="12" xfId="0" applyBorder="1" applyProtection="1">
      <protection/>
    </xf>
    <xf numFmtId="0" fontId="0" fillId="0" borderId="13" xfId="0" applyBorder="1" applyProtection="1">
      <protection/>
    </xf>
    <xf numFmtId="0" fontId="17" fillId="0" borderId="14" xfId="0" applyFont="1" applyBorder="1" applyAlignment="1" applyProtection="1">
      <alignment horizontal="left" vertical="center"/>
      <protection/>
    </xf>
    <xf numFmtId="0" fontId="0" fillId="0" borderId="15" xfId="0" applyBorder="1" applyAlignment="1" applyProtection="1">
      <alignment vertical="center"/>
      <protection/>
    </xf>
    <xf numFmtId="0" fontId="17" fillId="0" borderId="15" xfId="0" applyFont="1" applyBorder="1" applyAlignment="1" applyProtection="1">
      <alignment horizontal="lef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 xfId="0" applyBorder="1" applyAlignment="1" applyProtection="1">
      <alignment vertical="center"/>
      <protection/>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4"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8" fillId="0" borderId="5"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protection/>
    </xf>
    <xf numFmtId="0" fontId="28" fillId="0" borderId="6" xfId="0" applyFont="1" applyBorder="1" applyAlignment="1" applyProtection="1">
      <alignment vertical="center"/>
      <protection/>
    </xf>
    <xf numFmtId="0" fontId="29" fillId="0" borderId="5"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protection/>
    </xf>
    <xf numFmtId="0" fontId="29" fillId="0" borderId="6" xfId="0" applyFont="1" applyBorder="1" applyAlignment="1" applyProtection="1">
      <alignment vertical="center"/>
      <protection/>
    </xf>
    <xf numFmtId="0" fontId="20" fillId="3" borderId="0" xfId="0" applyFont="1" applyFill="1" applyAlignment="1" applyProtection="1">
      <alignment horizontal="left" vertical="center"/>
      <protection/>
    </xf>
    <xf numFmtId="0" fontId="0" fillId="0" borderId="5" xfId="0"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0" fontId="3" fillId="3" borderId="21" xfId="0" applyFont="1" applyFill="1" applyBorder="1" applyAlignment="1" applyProtection="1">
      <alignment horizontal="center" vertical="center" wrapText="1"/>
      <protection/>
    </xf>
    <xf numFmtId="0" fontId="0" fillId="0" borderId="6" xfId="0" applyBorder="1" applyAlignment="1" applyProtection="1">
      <alignment horizontal="center" vertical="center" wrapText="1"/>
      <protection/>
    </xf>
    <xf numFmtId="0" fontId="20" fillId="0" borderId="0" xfId="0" applyFont="1" applyAlignment="1" applyProtection="1">
      <alignment horizontal="left" vertical="center"/>
      <protection/>
    </xf>
    <xf numFmtId="0" fontId="30" fillId="0" borderId="5" xfId="0" applyFont="1" applyBorder="1" applyProtection="1">
      <protection/>
    </xf>
    <xf numFmtId="0" fontId="30" fillId="0" borderId="0" xfId="0" applyFont="1" applyProtection="1">
      <protection/>
    </xf>
    <xf numFmtId="0" fontId="28" fillId="0" borderId="0" xfId="0" applyFont="1" applyAlignment="1" applyProtection="1">
      <alignment horizontal="left"/>
      <protection/>
    </xf>
    <xf numFmtId="0" fontId="30" fillId="0" borderId="6" xfId="0" applyFont="1" applyBorder="1" applyProtection="1">
      <protection/>
    </xf>
    <xf numFmtId="0" fontId="29" fillId="0" borderId="0" xfId="0" applyFont="1" applyAlignment="1" applyProtection="1">
      <alignment horizontal="left"/>
      <protection/>
    </xf>
    <xf numFmtId="0" fontId="0" fillId="0" borderId="1" xfId="0" applyBorder="1" applyAlignment="1" applyProtection="1">
      <alignment horizontal="center" vertical="center"/>
      <protection/>
    </xf>
    <xf numFmtId="49" fontId="0" fillId="0" borderId="1" xfId="0" applyNumberFormat="1" applyBorder="1" applyAlignment="1" applyProtection="1">
      <alignment horizontal="left" vertical="center" wrapText="1"/>
      <protection/>
    </xf>
    <xf numFmtId="0" fontId="0" fillId="0" borderId="1" xfId="0" applyBorder="1" applyAlignment="1" applyProtection="1">
      <alignment horizontal="center" vertical="center" wrapText="1"/>
      <protection/>
    </xf>
    <xf numFmtId="0" fontId="31" fillId="0" borderId="1" xfId="0" applyFont="1" applyBorder="1" applyAlignment="1" applyProtection="1">
      <alignment horizontal="center" vertical="center"/>
      <protection/>
    </xf>
    <xf numFmtId="49" fontId="31" fillId="0" borderId="1" xfId="0" applyNumberFormat="1" applyFont="1" applyBorder="1" applyAlignment="1" applyProtection="1">
      <alignment horizontal="left" vertical="center" wrapText="1"/>
      <protection/>
    </xf>
    <xf numFmtId="0" fontId="31" fillId="0" borderId="1" xfId="0" applyFont="1" applyBorder="1" applyAlignment="1" applyProtection="1">
      <alignment horizontal="center" vertical="center" wrapText="1"/>
      <protection/>
    </xf>
    <xf numFmtId="0" fontId="29" fillId="4" borderId="0" xfId="0" applyFont="1" applyFill="1" applyAlignment="1" applyProtection="1">
      <alignment horizontal="left"/>
      <protection locked="0"/>
    </xf>
    <xf numFmtId="0" fontId="18" fillId="0" borderId="0" xfId="0" applyFont="1" applyFill="1" applyAlignment="1" applyProtection="1">
      <alignment horizontal="left" vertical="center"/>
      <protection/>
    </xf>
    <xf numFmtId="0" fontId="18" fillId="5" borderId="0" xfId="0" applyFont="1" applyFill="1" applyAlignment="1" applyProtection="1">
      <alignment horizontal="left" vertical="center"/>
      <protection locked="0"/>
    </xf>
    <xf numFmtId="0" fontId="29" fillId="0" borderId="0" xfId="0" applyFont="1" applyFill="1" applyAlignment="1" applyProtection="1">
      <alignment horizontal="left"/>
      <protection/>
    </xf>
    <xf numFmtId="0" fontId="0" fillId="2" borderId="0" xfId="0" applyFill="1" applyProtection="1">
      <protection/>
    </xf>
    <xf numFmtId="0" fontId="6"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0" xfId="0" applyBorder="1" applyProtection="1">
      <protection/>
    </xf>
    <xf numFmtId="0" fontId="12" fillId="0" borderId="0" xfId="0" applyFont="1" applyBorder="1" applyAlignment="1" applyProtection="1">
      <alignment horizontal="left" vertical="top"/>
      <protection/>
    </xf>
    <xf numFmtId="0" fontId="4" fillId="0" borderId="0" xfId="0" applyFont="1" applyBorder="1" applyAlignment="1" applyProtection="1">
      <alignment horizontal="left" vertical="top"/>
      <protection/>
    </xf>
    <xf numFmtId="0" fontId="12"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Protection="1">
      <protection/>
    </xf>
    <xf numFmtId="0" fontId="13" fillId="0" borderId="0"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6" xfId="0" applyFont="1" applyBorder="1" applyAlignment="1" applyProtection="1">
      <alignment vertical="center"/>
      <protection/>
    </xf>
    <xf numFmtId="0" fontId="0" fillId="0" borderId="0" xfId="0" applyFont="1" applyAlignment="1" applyProtection="1">
      <alignment vertical="center"/>
      <protection/>
    </xf>
    <xf numFmtId="0" fontId="14" fillId="0" borderId="24" xfId="0" applyFont="1" applyBorder="1" applyAlignment="1" applyProtection="1">
      <alignment horizontal="left" vertical="center"/>
      <protection/>
    </xf>
    <xf numFmtId="0" fontId="0" fillId="0" borderId="24" xfId="0" applyFont="1" applyBorder="1" applyAlignment="1" applyProtection="1">
      <alignment vertical="center"/>
      <protection/>
    </xf>
    <xf numFmtId="0" fontId="2" fillId="0" borderId="5"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6" xfId="0" applyFont="1" applyBorder="1" applyAlignment="1" applyProtection="1">
      <alignment vertical="center"/>
      <protection/>
    </xf>
    <xf numFmtId="0" fontId="2" fillId="0" borderId="0" xfId="0" applyFont="1" applyAlignment="1" applyProtection="1">
      <alignment vertical="center"/>
      <protection/>
    </xf>
    <xf numFmtId="0" fontId="0" fillId="6" borderId="0" xfId="0" applyFont="1" applyFill="1" applyBorder="1" applyAlignment="1" applyProtection="1">
      <alignment vertical="center"/>
      <protection/>
    </xf>
    <xf numFmtId="0" fontId="4" fillId="6" borderId="8" xfId="0" applyFont="1" applyFill="1" applyBorder="1" applyAlignment="1" applyProtection="1">
      <alignment horizontal="left" vertical="center"/>
      <protection/>
    </xf>
    <xf numFmtId="0" fontId="0" fillId="6" borderId="9" xfId="0" applyFont="1" applyFill="1" applyBorder="1" applyAlignment="1" applyProtection="1">
      <alignment vertical="center"/>
      <protection/>
    </xf>
    <xf numFmtId="0" fontId="4" fillId="6" borderId="9" xfId="0" applyFont="1" applyFill="1" applyBorder="1" applyAlignment="1" applyProtection="1">
      <alignment horizontal="center" vertical="center"/>
      <protection/>
    </xf>
    <xf numFmtId="0" fontId="0" fillId="0" borderId="7"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3" fillId="0" borderId="5"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6" xfId="0" applyFont="1" applyBorder="1" applyAlignment="1" applyProtection="1">
      <alignment vertical="center"/>
      <protection/>
    </xf>
    <xf numFmtId="0" fontId="3" fillId="0" borderId="0" xfId="0" applyFont="1" applyAlignment="1" applyProtection="1">
      <alignment vertical="center"/>
      <protection/>
    </xf>
    <xf numFmtId="0" fontId="4" fillId="0" borderId="5"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6" xfId="0" applyFont="1" applyBorder="1" applyAlignment="1" applyProtection="1">
      <alignment vertical="center"/>
      <protection/>
    </xf>
    <xf numFmtId="0" fontId="4" fillId="0" borderId="0" xfId="0" applyFont="1" applyAlignment="1" applyProtection="1">
      <alignment vertical="center"/>
      <protection/>
    </xf>
    <xf numFmtId="0" fontId="18"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0" fillId="3" borderId="9" xfId="0" applyFont="1" applyFill="1" applyBorder="1" applyAlignment="1" applyProtection="1">
      <alignment vertical="center"/>
      <protection/>
    </xf>
    <xf numFmtId="0" fontId="12" fillId="0" borderId="20"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4" fontId="19" fillId="0" borderId="12"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3" xfId="0" applyNumberFormat="1" applyFont="1" applyBorder="1" applyAlignment="1" applyProtection="1">
      <alignment vertical="center"/>
      <protection/>
    </xf>
    <xf numFmtId="0" fontId="21" fillId="0" borderId="0" xfId="0" applyFont="1" applyAlignment="1" applyProtection="1">
      <alignment horizontal="left" vertical="center"/>
      <protection/>
    </xf>
    <xf numFmtId="0" fontId="22" fillId="0" borderId="0" xfId="20" applyFont="1" applyAlignment="1" applyProtection="1">
      <alignment horizontal="center" vertical="center"/>
      <protection/>
    </xf>
    <xf numFmtId="0" fontId="5" fillId="0" borderId="5" xfId="0" applyFont="1" applyBorder="1" applyAlignment="1" applyProtection="1">
      <alignment vertical="center"/>
      <protection/>
    </xf>
    <xf numFmtId="0" fontId="23" fillId="0" borderId="0" xfId="0" applyFont="1" applyBorder="1" applyAlignment="1" applyProtection="1">
      <alignment vertical="center"/>
      <protection/>
    </xf>
    <xf numFmtId="0" fontId="5" fillId="0" borderId="6" xfId="0" applyFont="1" applyBorder="1" applyAlignment="1" applyProtection="1">
      <alignment vertical="center"/>
      <protection/>
    </xf>
    <xf numFmtId="0" fontId="5" fillId="0" borderId="0" xfId="0" applyFont="1" applyAlignment="1" applyProtection="1">
      <alignment vertical="center"/>
      <protection/>
    </xf>
    <xf numFmtId="4" fontId="25" fillId="0" borderId="12"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3"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0" fillId="0" borderId="14" xfId="0" applyFont="1" applyBorder="1" applyAlignment="1" applyProtection="1">
      <alignment vertical="center"/>
      <protection/>
    </xf>
    <xf numFmtId="0" fontId="20" fillId="3" borderId="0"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7" borderId="0" xfId="0" applyFont="1" applyFill="1" applyAlignment="1" applyProtection="1">
      <alignment horizontal="center" vertical="center"/>
      <protection/>
    </xf>
    <xf numFmtId="0" fontId="0" fillId="0" borderId="0" xfId="0" applyProtection="1">
      <protection/>
    </xf>
    <xf numFmtId="4" fontId="20" fillId="0" borderId="0" xfId="0" applyNumberFormat="1" applyFont="1" applyBorder="1" applyAlignment="1" applyProtection="1">
      <alignment horizontal="right" vertical="center"/>
      <protection/>
    </xf>
    <xf numFmtId="4" fontId="20" fillId="0" borderId="0" xfId="0" applyNumberFormat="1" applyFont="1" applyBorder="1" applyAlignment="1" applyProtection="1">
      <alignment vertical="center"/>
      <protection/>
    </xf>
    <xf numFmtId="0" fontId="19" fillId="0" borderId="10" xfId="0" applyFont="1" applyBorder="1" applyAlignment="1" applyProtection="1">
      <alignment horizontal="center" vertical="center"/>
      <protection/>
    </xf>
    <xf numFmtId="0" fontId="19" fillId="0" borderId="7"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4" fontId="7" fillId="0" borderId="0" xfId="0" applyNumberFormat="1" applyFont="1" applyBorder="1" applyAlignment="1" applyProtection="1">
      <alignment vertical="center"/>
      <protection/>
    </xf>
    <xf numFmtId="0" fontId="0" fillId="0" borderId="0" xfId="0" applyBorder="1" applyProtection="1">
      <protection/>
    </xf>
    <xf numFmtId="4" fontId="14" fillId="0" borderId="24" xfId="0" applyNumberFormat="1" applyFont="1" applyBorder="1" applyAlignment="1" applyProtection="1">
      <alignment vertical="center"/>
      <protection/>
    </xf>
    <xf numFmtId="0" fontId="0" fillId="0" borderId="24" xfId="0" applyFont="1" applyBorder="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horizontal="left" vertical="center" wrapText="1"/>
      <protection/>
    </xf>
    <xf numFmtId="0" fontId="3" fillId="3" borderId="8" xfId="0" applyFont="1" applyFill="1" applyBorder="1" applyAlignment="1" applyProtection="1">
      <alignment horizontal="center" vertical="center"/>
      <protection/>
    </xf>
    <xf numFmtId="0" fontId="3" fillId="3" borderId="9" xfId="0" applyFont="1" applyFill="1" applyBorder="1" applyAlignment="1" applyProtection="1">
      <alignment horizontal="left" vertical="center"/>
      <protection/>
    </xf>
    <xf numFmtId="4" fontId="20" fillId="3" borderId="0" xfId="0" applyNumberFormat="1" applyFont="1" applyFill="1" applyBorder="1" applyAlignment="1" applyProtection="1">
      <alignment vertical="center"/>
      <protection/>
    </xf>
    <xf numFmtId="4" fontId="24" fillId="0" borderId="0" xfId="0" applyNumberFormat="1" applyFont="1" applyBorder="1" applyAlignment="1" applyProtection="1">
      <alignment vertical="center"/>
      <protection/>
    </xf>
    <xf numFmtId="0" fontId="24" fillId="0" borderId="0" xfId="0" applyFont="1" applyBorder="1" applyAlignment="1" applyProtection="1">
      <alignment vertical="center"/>
      <protection/>
    </xf>
    <xf numFmtId="0" fontId="23" fillId="0" borderId="0" xfId="0" applyFont="1" applyBorder="1" applyAlignment="1" applyProtection="1">
      <alignment horizontal="left" vertical="center" wrapText="1"/>
      <protection/>
    </xf>
    <xf numFmtId="0" fontId="3" fillId="3" borderId="9" xfId="0" applyFont="1" applyFill="1" applyBorder="1" applyAlignment="1" applyProtection="1">
      <alignment horizontal="center" vertical="center"/>
      <protection/>
    </xf>
    <xf numFmtId="0" fontId="3" fillId="3" borderId="26" xfId="0" applyFont="1" applyFill="1" applyBorder="1" applyAlignment="1" applyProtection="1">
      <alignment horizontal="left" vertical="center"/>
      <protection/>
    </xf>
    <xf numFmtId="0" fontId="4" fillId="6" borderId="9" xfId="0" applyFont="1" applyFill="1" applyBorder="1" applyAlignment="1" applyProtection="1">
      <alignment horizontal="left" vertical="center"/>
      <protection/>
    </xf>
    <xf numFmtId="0" fontId="0" fillId="6" borderId="9" xfId="0" applyFont="1" applyFill="1" applyBorder="1" applyAlignment="1" applyProtection="1">
      <alignment vertical="center"/>
      <protection/>
    </xf>
    <xf numFmtId="4" fontId="4" fillId="6" borderId="9" xfId="0" applyNumberFormat="1" applyFont="1" applyFill="1" applyBorder="1" applyAlignment="1" applyProtection="1">
      <alignment vertical="center"/>
      <protection/>
    </xf>
    <xf numFmtId="0" fontId="0" fillId="6" borderId="26" xfId="0" applyFont="1" applyFill="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4" fontId="15" fillId="0" borderId="0" xfId="0" applyNumberFormat="1" applyFont="1" applyBorder="1" applyAlignment="1" applyProtection="1">
      <alignment vertical="center"/>
      <protection/>
    </xf>
    <xf numFmtId="0" fontId="18" fillId="5" borderId="0" xfId="0" applyFont="1" applyFill="1" applyAlignment="1" applyProtection="1">
      <alignment horizontal="left" vertical="center"/>
      <protection locked="0"/>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20"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4" fontId="0" fillId="4" borderId="20" xfId="0" applyNumberFormat="1" applyFill="1" applyBorder="1" applyAlignment="1" applyProtection="1">
      <alignment vertical="center"/>
      <protection locked="0"/>
    </xf>
    <xf numFmtId="4" fontId="0" fillId="4" borderId="25" xfId="0" applyNumberFormat="1" applyFill="1" applyBorder="1" applyAlignment="1" applyProtection="1">
      <alignment vertical="center"/>
      <protection locked="0"/>
    </xf>
    <xf numFmtId="4" fontId="0" fillId="0" borderId="20" xfId="0" applyNumberFormat="1" applyBorder="1" applyAlignment="1" applyProtection="1">
      <alignment vertical="center"/>
      <protection/>
    </xf>
    <xf numFmtId="4" fontId="0" fillId="0" borderId="21" xfId="0" applyNumberFormat="1" applyBorder="1" applyAlignment="1" applyProtection="1">
      <alignment vertical="center"/>
      <protection/>
    </xf>
    <xf numFmtId="4" fontId="0" fillId="0" borderId="25" xfId="0" applyNumberFormat="1" applyBorder="1" applyAlignment="1" applyProtection="1">
      <alignment vertical="center"/>
      <protection/>
    </xf>
    <xf numFmtId="4" fontId="29" fillId="0" borderId="21" xfId="0" applyNumberFormat="1" applyFont="1" applyBorder="1" applyProtection="1">
      <protection/>
    </xf>
    <xf numFmtId="0" fontId="31" fillId="0" borderId="20" xfId="0" applyFont="1" applyBorder="1" applyAlignment="1" applyProtection="1">
      <alignment horizontal="left" vertical="center" wrapText="1"/>
      <protection/>
    </xf>
    <xf numFmtId="0" fontId="31" fillId="0" borderId="21" xfId="0" applyFont="1" applyBorder="1" applyAlignment="1" applyProtection="1">
      <alignment horizontal="left" vertical="center" wrapText="1"/>
      <protection/>
    </xf>
    <xf numFmtId="0" fontId="31" fillId="0" borderId="25" xfId="0" applyFont="1" applyBorder="1" applyAlignment="1" applyProtection="1">
      <alignment horizontal="left" vertical="center" wrapText="1"/>
      <protection/>
    </xf>
    <xf numFmtId="4" fontId="31" fillId="4" borderId="20" xfId="0" applyNumberFormat="1" applyFont="1" applyFill="1" applyBorder="1" applyAlignment="1" applyProtection="1">
      <alignment vertical="center"/>
      <protection locked="0"/>
    </xf>
    <xf numFmtId="4" fontId="31" fillId="4" borderId="25" xfId="0" applyNumberFormat="1" applyFont="1" applyFill="1" applyBorder="1" applyAlignment="1" applyProtection="1">
      <alignment vertical="center"/>
      <protection locked="0"/>
    </xf>
    <xf numFmtId="4"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4" fontId="31" fillId="0" borderId="25" xfId="0" applyNumberFormat="1" applyFont="1" applyBorder="1" applyAlignment="1" applyProtection="1">
      <alignment vertical="center"/>
      <protection/>
    </xf>
    <xf numFmtId="0" fontId="0" fillId="0" borderId="20"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4" fontId="28" fillId="0" borderId="7" xfId="0" applyNumberFormat="1" applyFont="1" applyBorder="1" applyProtection="1">
      <protection/>
    </xf>
    <xf numFmtId="4" fontId="29" fillId="0" borderId="15" xfId="0" applyNumberFormat="1" applyFont="1" applyBorder="1" applyProtection="1">
      <protection/>
    </xf>
    <xf numFmtId="4" fontId="20" fillId="0" borderId="7" xfId="0" applyNumberFormat="1" applyFont="1" applyBorder="1" applyProtection="1">
      <protection/>
    </xf>
    <xf numFmtId="4" fontId="28" fillId="0" borderId="0" xfId="0" applyNumberFormat="1" applyFont="1" applyProtection="1">
      <protection/>
    </xf>
    <xf numFmtId="0" fontId="4" fillId="0" borderId="0" xfId="0" applyFont="1" applyAlignment="1" applyProtection="1">
      <alignment horizontal="left" vertical="center" wrapText="1"/>
      <protection/>
    </xf>
    <xf numFmtId="0" fontId="3" fillId="3" borderId="21" xfId="0" applyFont="1" applyFill="1" applyBorder="1" applyAlignment="1" applyProtection="1">
      <alignment horizontal="center" vertical="center" wrapText="1"/>
      <protection/>
    </xf>
    <xf numFmtId="0" fontId="3" fillId="3" borderId="25" xfId="0" applyFont="1" applyFill="1" applyBorder="1" applyAlignment="1" applyProtection="1">
      <alignment horizontal="center" vertical="center" wrapText="1"/>
      <protection/>
    </xf>
    <xf numFmtId="4" fontId="29" fillId="0" borderId="0" xfId="0" applyNumberFormat="1" applyFont="1" applyAlignment="1" applyProtection="1">
      <alignment vertical="center"/>
      <protection/>
    </xf>
    <xf numFmtId="4" fontId="20" fillId="3" borderId="0" xfId="0" applyNumberFormat="1" applyFont="1" applyFill="1" applyAlignment="1" applyProtection="1">
      <alignment vertical="center"/>
      <protection/>
    </xf>
    <xf numFmtId="0" fontId="11" fillId="0" borderId="0" xfId="0" applyFont="1" applyAlignment="1" applyProtection="1">
      <alignment horizontal="center" vertical="center"/>
      <protection/>
    </xf>
    <xf numFmtId="0" fontId="12"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3" fillId="3" borderId="0" xfId="0" applyFont="1" applyFill="1" applyAlignment="1" applyProtection="1">
      <alignment horizontal="center" vertical="center"/>
      <protection/>
    </xf>
    <xf numFmtId="4" fontId="20" fillId="0" borderId="0" xfId="0" applyNumberFormat="1" applyFont="1" applyAlignment="1" applyProtection="1">
      <alignment vertical="center"/>
      <protection/>
    </xf>
    <xf numFmtId="4" fontId="4" fillId="3" borderId="9" xfId="0" applyNumberFormat="1" applyFont="1" applyFill="1" applyBorder="1" applyAlignment="1" applyProtection="1">
      <alignment vertical="center"/>
      <protection/>
    </xf>
    <xf numFmtId="4" fontId="4" fillId="3" borderId="26" xfId="0" applyNumberFormat="1" applyFont="1" applyFill="1" applyBorder="1" applyAlignment="1" applyProtection="1">
      <alignment vertical="center"/>
      <protection/>
    </xf>
    <xf numFmtId="4" fontId="2" fillId="0" borderId="0" xfId="0" applyNumberFormat="1" applyFont="1" applyAlignment="1" applyProtection="1">
      <alignment vertical="center"/>
      <protection/>
    </xf>
    <xf numFmtId="4" fontId="7" fillId="0" borderId="0" xfId="0" applyNumberFormat="1" applyFont="1" applyAlignment="1" applyProtection="1">
      <alignment vertical="center"/>
      <protection/>
    </xf>
    <xf numFmtId="4" fontId="14" fillId="0" borderId="15" xfId="0" applyNumberFormat="1" applyFont="1" applyBorder="1" applyAlignment="1" applyProtection="1">
      <alignment vertical="center"/>
      <protection/>
    </xf>
    <xf numFmtId="0" fontId="3" fillId="0" borderId="0" xfId="0" applyFont="1" applyAlignment="1" applyProtection="1">
      <alignment horizontal="left" vertical="center" wrapText="1"/>
      <protection/>
    </xf>
    <xf numFmtId="0" fontId="9" fillId="2" borderId="0" xfId="20" applyFont="1" applyFill="1" applyAlignment="1" applyProtection="1">
      <alignment horizontal="center" vertical="center"/>
      <protection/>
    </xf>
    <xf numFmtId="0" fontId="10" fillId="0" borderId="18" xfId="0" applyFont="1" applyBorder="1" applyAlignment="1" applyProtection="1">
      <alignment horizontal="center" vertical="center"/>
      <protection/>
    </xf>
    <xf numFmtId="0" fontId="4" fillId="0" borderId="0" xfId="0" applyFont="1"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oneCellAnchor>
    <xdr:from>
      <xdr:col>8</xdr:col>
      <xdr:colOff>400050</xdr:colOff>
      <xdr:row>330</xdr:row>
      <xdr:rowOff>0</xdr:rowOff>
    </xdr:from>
    <xdr:ext cx="171450" cy="266700"/>
    <xdr:sp macro="" textlink="">
      <xdr:nvSpPr>
        <xdr:cNvPr id="4" name="TextovéPole 3"/>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5" name="TextovéPole 4"/>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6" name="TextovéPole 5"/>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7" name="TextovéPole 6"/>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8" name="TextovéPole 7"/>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9" name="TextovéPole 8"/>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0" name="TextovéPole 9"/>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1" name="TextovéPole 10"/>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2" name="TextovéPole 11"/>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3" name="TextovéPole 12"/>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4" name="TextovéPole 13"/>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5" name="TextovéPole 14"/>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6" name="TextovéPole 15"/>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7" name="TextovéPole 16"/>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8" name="TextovéPole 17"/>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19" name="TextovéPole 18"/>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20" name="TextovéPole 19"/>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21" name="TextovéPole 20"/>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22" name="TextovéPole 21"/>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23" name="TextovéPole 22"/>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24" name="TextovéPole 23"/>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25" name="TextovéPole 24"/>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26" name="TextovéPole 25"/>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330</xdr:row>
      <xdr:rowOff>0</xdr:rowOff>
    </xdr:from>
    <xdr:ext cx="171450" cy="266700"/>
    <xdr:sp macro="" textlink="">
      <xdr:nvSpPr>
        <xdr:cNvPr id="27" name="TextovéPole 26"/>
        <xdr:cNvSpPr txBox="1"/>
      </xdr:nvSpPr>
      <xdr:spPr>
        <a:xfrm>
          <a:off x="4429125" y="105451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28" name="TextovéPole 27"/>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29" name="TextovéPole 28"/>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333</xdr:row>
      <xdr:rowOff>0</xdr:rowOff>
    </xdr:from>
    <xdr:ext cx="171450" cy="266700"/>
    <xdr:sp macro="" textlink="">
      <xdr:nvSpPr>
        <xdr:cNvPr id="30" name="TextovéPole 29"/>
        <xdr:cNvSpPr txBox="1"/>
      </xdr:nvSpPr>
      <xdr:spPr>
        <a:xfrm>
          <a:off x="4429125" y="106594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333</xdr:row>
      <xdr:rowOff>0</xdr:rowOff>
    </xdr:from>
    <xdr:ext cx="171450" cy="266700"/>
    <xdr:sp macro="" textlink="">
      <xdr:nvSpPr>
        <xdr:cNvPr id="31" name="TextovéPole 30"/>
        <xdr:cNvSpPr txBox="1"/>
      </xdr:nvSpPr>
      <xdr:spPr>
        <a:xfrm>
          <a:off x="4429125" y="106594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333</xdr:row>
      <xdr:rowOff>0</xdr:rowOff>
    </xdr:from>
    <xdr:ext cx="171450" cy="266700"/>
    <xdr:sp macro="" textlink="">
      <xdr:nvSpPr>
        <xdr:cNvPr id="32" name="TextovéPole 31"/>
        <xdr:cNvSpPr txBox="1"/>
      </xdr:nvSpPr>
      <xdr:spPr>
        <a:xfrm>
          <a:off x="4429125" y="106594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333</xdr:row>
      <xdr:rowOff>0</xdr:rowOff>
    </xdr:from>
    <xdr:ext cx="171450" cy="266700"/>
    <xdr:sp macro="" textlink="">
      <xdr:nvSpPr>
        <xdr:cNvPr id="33" name="TextovéPole 32"/>
        <xdr:cNvSpPr txBox="1"/>
      </xdr:nvSpPr>
      <xdr:spPr>
        <a:xfrm>
          <a:off x="4429125" y="106594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34" name="TextovéPole 33"/>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35" name="TextovéPole 34"/>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36" name="TextovéPole 35"/>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37" name="TextovéPole 36"/>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38" name="TextovéPole 37"/>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39" name="TextovéPole 38"/>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40" name="TextovéPole 39"/>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41" name="TextovéPole 40"/>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42" name="TextovéPole 41"/>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43" name="TextovéPole 42"/>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44" name="TextovéPole 43"/>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45" name="TextovéPole 44"/>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46" name="TextovéPole 45"/>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47" name="TextovéPole 46"/>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48" name="TextovéPole 47"/>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49" name="TextovéPole 48"/>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50" name="TextovéPole 49"/>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335</xdr:row>
      <xdr:rowOff>0</xdr:rowOff>
    </xdr:from>
    <xdr:ext cx="171450" cy="266700"/>
    <xdr:sp macro="" textlink="">
      <xdr:nvSpPr>
        <xdr:cNvPr id="51" name="TextovéPole 50"/>
        <xdr:cNvSpPr txBox="1"/>
      </xdr:nvSpPr>
      <xdr:spPr>
        <a:xfrm>
          <a:off x="4429125" y="107356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329</xdr:row>
      <xdr:rowOff>0</xdr:rowOff>
    </xdr:from>
    <xdr:ext cx="171450" cy="266700"/>
    <xdr:sp macro="" textlink="">
      <xdr:nvSpPr>
        <xdr:cNvPr id="52" name="TextovéPole 51"/>
        <xdr:cNvSpPr txBox="1"/>
      </xdr:nvSpPr>
      <xdr:spPr>
        <a:xfrm>
          <a:off x="4429125" y="105070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329</xdr:row>
      <xdr:rowOff>0</xdr:rowOff>
    </xdr:from>
    <xdr:ext cx="171450" cy="266700"/>
    <xdr:sp macro="" textlink="">
      <xdr:nvSpPr>
        <xdr:cNvPr id="53" name="TextovéPole 52"/>
        <xdr:cNvSpPr txBox="1"/>
      </xdr:nvSpPr>
      <xdr:spPr>
        <a:xfrm>
          <a:off x="4429125" y="105070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54" name="TextovéPole 53"/>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334</xdr:row>
      <xdr:rowOff>0</xdr:rowOff>
    </xdr:from>
    <xdr:ext cx="171450" cy="266700"/>
    <xdr:sp macro="" textlink="">
      <xdr:nvSpPr>
        <xdr:cNvPr id="55" name="TextovéPole 54"/>
        <xdr:cNvSpPr txBox="1"/>
      </xdr:nvSpPr>
      <xdr:spPr>
        <a:xfrm>
          <a:off x="4429125" y="106975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329</xdr:row>
      <xdr:rowOff>0</xdr:rowOff>
    </xdr:from>
    <xdr:ext cx="171450" cy="266700"/>
    <xdr:sp macro="" textlink="">
      <xdr:nvSpPr>
        <xdr:cNvPr id="56" name="TextovéPole 55"/>
        <xdr:cNvSpPr txBox="1"/>
      </xdr:nvSpPr>
      <xdr:spPr>
        <a:xfrm>
          <a:off x="4429125" y="105070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oneCellAnchor>
    <xdr:from>
      <xdr:col>8</xdr:col>
      <xdr:colOff>400050</xdr:colOff>
      <xdr:row>329</xdr:row>
      <xdr:rowOff>0</xdr:rowOff>
    </xdr:from>
    <xdr:ext cx="171450" cy="266700"/>
    <xdr:sp macro="" textlink="">
      <xdr:nvSpPr>
        <xdr:cNvPr id="57" name="TextovéPole 56"/>
        <xdr:cNvSpPr txBox="1"/>
      </xdr:nvSpPr>
      <xdr:spPr>
        <a:xfrm>
          <a:off x="4429125" y="105070275"/>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cs-CZ"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5"/>
  <sheetViews>
    <sheetView showGridLines="0" tabSelected="1" workbookViewId="0" topLeftCell="A1">
      <pane ySplit="1" topLeftCell="A62" activePane="bottomLeft" state="frozen"/>
      <selection pane="bottomLeft" activeCell="AL100" sqref="AL100"/>
    </sheetView>
  </sheetViews>
  <sheetFormatPr defaultColWidth="9.33203125" defaultRowHeight="13.5"/>
  <cols>
    <col min="1" max="1" width="8.33203125" style="14" customWidth="1"/>
    <col min="2" max="2" width="1.66796875" style="14" customWidth="1"/>
    <col min="3" max="3" width="4.16015625" style="14" customWidth="1"/>
    <col min="4" max="33" width="2.5" style="14" customWidth="1"/>
    <col min="34" max="34" width="3.33203125" style="14" customWidth="1"/>
    <col min="35" max="37" width="2.5" style="14" customWidth="1"/>
    <col min="38" max="38" width="8.33203125" style="14" customWidth="1"/>
    <col min="39" max="39" width="3.33203125" style="14" customWidth="1"/>
    <col min="40" max="40" width="13.33203125" style="14" customWidth="1"/>
    <col min="41" max="41" width="7.5" style="14" customWidth="1"/>
    <col min="42" max="42" width="4.16015625" style="14" customWidth="1"/>
    <col min="43" max="43" width="1.66796875" style="14" customWidth="1"/>
    <col min="44" max="44" width="13.66015625" style="14" customWidth="1"/>
    <col min="45" max="46" width="25.83203125" style="14" hidden="1" customWidth="1"/>
    <col min="47" max="47" width="25" style="14" hidden="1" customWidth="1"/>
    <col min="48" max="52" width="21.66015625" style="14" hidden="1" customWidth="1"/>
    <col min="53" max="53" width="19.16015625" style="14" hidden="1" customWidth="1"/>
    <col min="54" max="54" width="25" style="14" hidden="1" customWidth="1"/>
    <col min="55" max="56" width="19.16015625" style="14" hidden="1" customWidth="1"/>
    <col min="57" max="57" width="66.5" style="14" customWidth="1"/>
    <col min="58" max="70" width="9.33203125" style="14" customWidth="1"/>
    <col min="71" max="89" width="9.33203125" style="14" hidden="1" customWidth="1"/>
    <col min="90" max="16384" width="9.33203125" style="14" customWidth="1"/>
  </cols>
  <sheetData>
    <row r="1" spans="1:73" ht="21.4" customHeight="1">
      <c r="A1" s="1" t="s">
        <v>0</v>
      </c>
      <c r="B1" s="2"/>
      <c r="C1" s="2"/>
      <c r="D1" s="3" t="s">
        <v>1</v>
      </c>
      <c r="E1" s="2"/>
      <c r="F1" s="2"/>
      <c r="G1" s="2"/>
      <c r="H1" s="2"/>
      <c r="I1" s="2"/>
      <c r="J1" s="2"/>
      <c r="K1" s="4" t="s">
        <v>2</v>
      </c>
      <c r="L1" s="4"/>
      <c r="M1" s="4"/>
      <c r="N1" s="4"/>
      <c r="O1" s="4"/>
      <c r="P1" s="4"/>
      <c r="Q1" s="4"/>
      <c r="R1" s="4"/>
      <c r="S1" s="4"/>
      <c r="T1" s="2"/>
      <c r="U1" s="2"/>
      <c r="V1" s="2"/>
      <c r="W1" s="4" t="s">
        <v>3</v>
      </c>
      <c r="X1" s="4"/>
      <c r="Y1" s="4"/>
      <c r="Z1" s="4"/>
      <c r="AA1" s="4"/>
      <c r="AB1" s="4"/>
      <c r="AC1" s="4"/>
      <c r="AD1" s="4"/>
      <c r="AE1" s="4"/>
      <c r="AF1" s="4"/>
      <c r="AG1" s="2"/>
      <c r="AH1" s="2"/>
      <c r="AI1" s="83"/>
      <c r="AJ1" s="83"/>
      <c r="AK1" s="83"/>
      <c r="AL1" s="83"/>
      <c r="AM1" s="83"/>
      <c r="AN1" s="83"/>
      <c r="AO1" s="83"/>
      <c r="AP1" s="83"/>
      <c r="AQ1" s="83"/>
      <c r="AR1" s="83"/>
      <c r="AS1" s="83"/>
      <c r="AT1" s="83"/>
      <c r="AU1" s="83"/>
      <c r="AV1" s="83"/>
      <c r="AW1" s="83"/>
      <c r="AX1" s="83"/>
      <c r="AY1" s="83"/>
      <c r="AZ1" s="83"/>
      <c r="BA1" s="1" t="s">
        <v>4</v>
      </c>
      <c r="BB1" s="1" t="s">
        <v>5</v>
      </c>
      <c r="BC1" s="83"/>
      <c r="BD1" s="83"/>
      <c r="BE1" s="83"/>
      <c r="BF1" s="83"/>
      <c r="BG1" s="83"/>
      <c r="BH1" s="83"/>
      <c r="BI1" s="83"/>
      <c r="BJ1" s="83"/>
      <c r="BK1" s="83"/>
      <c r="BL1" s="83"/>
      <c r="BM1" s="83"/>
      <c r="BN1" s="83"/>
      <c r="BO1" s="83"/>
      <c r="BP1" s="83"/>
      <c r="BQ1" s="83"/>
      <c r="BR1" s="83"/>
      <c r="BT1" s="84" t="s">
        <v>6</v>
      </c>
      <c r="BU1" s="84" t="s">
        <v>6</v>
      </c>
    </row>
    <row r="2" spans="3:72" ht="36.95" customHeight="1">
      <c r="C2" s="171" t="s">
        <v>7</v>
      </c>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R2" s="158" t="s">
        <v>8</v>
      </c>
      <c r="AS2" s="159"/>
      <c r="AT2" s="159"/>
      <c r="AU2" s="159"/>
      <c r="AV2" s="159"/>
      <c r="AW2" s="159"/>
      <c r="AX2" s="159"/>
      <c r="AY2" s="159"/>
      <c r="AZ2" s="159"/>
      <c r="BA2" s="159"/>
      <c r="BB2" s="159"/>
      <c r="BC2" s="159"/>
      <c r="BD2" s="159"/>
      <c r="BE2" s="159"/>
      <c r="BS2" s="85" t="s">
        <v>9</v>
      </c>
      <c r="BT2" s="85" t="s">
        <v>10</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7"/>
      <c r="BS3" s="85" t="s">
        <v>9</v>
      </c>
      <c r="BT3" s="85" t="s">
        <v>11</v>
      </c>
    </row>
    <row r="4" spans="2:71" ht="36.95" customHeight="1">
      <c r="B4" s="18"/>
      <c r="C4" s="173" t="s">
        <v>12</v>
      </c>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9"/>
      <c r="AS4" s="86" t="s">
        <v>13</v>
      </c>
      <c r="BS4" s="85" t="s">
        <v>14</v>
      </c>
    </row>
    <row r="5" spans="2:71" ht="14.45" customHeight="1">
      <c r="B5" s="18"/>
      <c r="C5" s="87"/>
      <c r="D5" s="88" t="s">
        <v>15</v>
      </c>
      <c r="E5" s="87"/>
      <c r="F5" s="87"/>
      <c r="G5" s="87"/>
      <c r="H5" s="87"/>
      <c r="I5" s="87"/>
      <c r="J5" s="87"/>
      <c r="K5" s="175" t="s">
        <v>16</v>
      </c>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87"/>
      <c r="AQ5" s="19"/>
      <c r="BS5" s="85" t="s">
        <v>9</v>
      </c>
    </row>
    <row r="6" spans="2:71" ht="36.95" customHeight="1">
      <c r="B6" s="18"/>
      <c r="C6" s="87"/>
      <c r="D6" s="89" t="s">
        <v>17</v>
      </c>
      <c r="E6" s="87"/>
      <c r="F6" s="87"/>
      <c r="G6" s="87"/>
      <c r="H6" s="87"/>
      <c r="I6" s="87"/>
      <c r="J6" s="87"/>
      <c r="K6" s="176" t="s">
        <v>636</v>
      </c>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87"/>
      <c r="AQ6" s="19"/>
      <c r="BS6" s="85" t="s">
        <v>9</v>
      </c>
    </row>
    <row r="7" spans="2:71" ht="14.45" customHeight="1">
      <c r="B7" s="18"/>
      <c r="C7" s="87"/>
      <c r="D7" s="90" t="s">
        <v>18</v>
      </c>
      <c r="E7" s="87"/>
      <c r="F7" s="87"/>
      <c r="G7" s="87"/>
      <c r="H7" s="87"/>
      <c r="I7" s="87"/>
      <c r="J7" s="87"/>
      <c r="K7" s="91" t="s">
        <v>5</v>
      </c>
      <c r="L7" s="87"/>
      <c r="M7" s="87"/>
      <c r="N7" s="87"/>
      <c r="O7" s="87"/>
      <c r="P7" s="87"/>
      <c r="Q7" s="87"/>
      <c r="R7" s="87"/>
      <c r="S7" s="87"/>
      <c r="T7" s="87"/>
      <c r="U7" s="87"/>
      <c r="V7" s="87"/>
      <c r="W7" s="87"/>
      <c r="X7" s="87"/>
      <c r="Y7" s="87"/>
      <c r="Z7" s="87"/>
      <c r="AA7" s="87"/>
      <c r="AB7" s="87"/>
      <c r="AC7" s="87"/>
      <c r="AD7" s="87"/>
      <c r="AE7" s="87"/>
      <c r="AF7" s="87"/>
      <c r="AG7" s="87"/>
      <c r="AH7" s="87"/>
      <c r="AI7" s="87"/>
      <c r="AJ7" s="87"/>
      <c r="AK7" s="90" t="s">
        <v>19</v>
      </c>
      <c r="AL7" s="87"/>
      <c r="AM7" s="87"/>
      <c r="AN7" s="91" t="s">
        <v>5</v>
      </c>
      <c r="AO7" s="87"/>
      <c r="AP7" s="87"/>
      <c r="AQ7" s="19"/>
      <c r="BS7" s="85" t="s">
        <v>9</v>
      </c>
    </row>
    <row r="8" spans="2:71" ht="14.45" customHeight="1">
      <c r="B8" s="18"/>
      <c r="C8" s="87"/>
      <c r="D8" s="90" t="s">
        <v>20</v>
      </c>
      <c r="E8" s="87"/>
      <c r="F8" s="87"/>
      <c r="G8" s="87"/>
      <c r="H8" s="87"/>
      <c r="I8" s="87"/>
      <c r="J8" s="87"/>
      <c r="K8" s="91" t="s">
        <v>21</v>
      </c>
      <c r="L8" s="87"/>
      <c r="M8" s="87"/>
      <c r="N8" s="87"/>
      <c r="O8" s="87"/>
      <c r="P8" s="87"/>
      <c r="Q8" s="87"/>
      <c r="R8" s="87"/>
      <c r="S8" s="87"/>
      <c r="T8" s="87"/>
      <c r="U8" s="87"/>
      <c r="V8" s="87"/>
      <c r="W8" s="87"/>
      <c r="X8" s="87"/>
      <c r="Y8" s="87"/>
      <c r="Z8" s="87"/>
      <c r="AA8" s="87"/>
      <c r="AB8" s="87"/>
      <c r="AC8" s="87"/>
      <c r="AD8" s="87"/>
      <c r="AE8" s="87"/>
      <c r="AF8" s="87"/>
      <c r="AG8" s="87"/>
      <c r="AH8" s="87"/>
      <c r="AI8" s="87"/>
      <c r="AJ8" s="87"/>
      <c r="AK8" s="90" t="s">
        <v>22</v>
      </c>
      <c r="AL8" s="87"/>
      <c r="AM8" s="87"/>
      <c r="AN8" s="197">
        <f ca="1">+TODAY()</f>
        <v>44501</v>
      </c>
      <c r="AO8" s="197"/>
      <c r="AP8" s="87"/>
      <c r="AQ8" s="19"/>
      <c r="BS8" s="85" t="s">
        <v>9</v>
      </c>
    </row>
    <row r="9" spans="2:71" ht="14.45" customHeight="1">
      <c r="B9" s="18"/>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19"/>
      <c r="BS9" s="85" t="s">
        <v>9</v>
      </c>
    </row>
    <row r="10" spans="2:71" ht="14.45" customHeight="1">
      <c r="B10" s="18"/>
      <c r="C10" s="87"/>
      <c r="D10" s="90" t="s">
        <v>23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90" t="s">
        <v>24</v>
      </c>
      <c r="AL10" s="87"/>
      <c r="AM10" s="87"/>
      <c r="AN10" s="91" t="s">
        <v>5</v>
      </c>
      <c r="AO10" s="87"/>
      <c r="AP10" s="87"/>
      <c r="AQ10" s="19"/>
      <c r="BS10" s="85" t="s">
        <v>9</v>
      </c>
    </row>
    <row r="11" spans="2:71" ht="18.4" customHeight="1">
      <c r="B11" s="18"/>
      <c r="C11" s="87"/>
      <c r="D11" s="87"/>
      <c r="E11" s="91" t="s">
        <v>25</v>
      </c>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90" t="s">
        <v>26</v>
      </c>
      <c r="AL11" s="87"/>
      <c r="AM11" s="87"/>
      <c r="AN11" s="91" t="s">
        <v>5</v>
      </c>
      <c r="AO11" s="87"/>
      <c r="AP11" s="87"/>
      <c r="AQ11" s="19"/>
      <c r="BS11" s="85" t="s">
        <v>9</v>
      </c>
    </row>
    <row r="12" spans="2:71" ht="6.95" customHeight="1">
      <c r="B12" s="18"/>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19"/>
      <c r="BS12" s="85" t="s">
        <v>9</v>
      </c>
    </row>
    <row r="13" spans="2:71" ht="6.95" customHeight="1">
      <c r="B13" s="18"/>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19"/>
      <c r="BS13" s="85" t="s">
        <v>6</v>
      </c>
    </row>
    <row r="14" spans="2:71" ht="14.45" customHeight="1">
      <c r="B14" s="18"/>
      <c r="C14" s="87"/>
      <c r="D14" s="90" t="s">
        <v>27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90" t="s">
        <v>24</v>
      </c>
      <c r="AL14" s="87"/>
      <c r="AM14" s="87"/>
      <c r="AN14" s="198">
        <v>14892936</v>
      </c>
      <c r="AO14" s="198"/>
      <c r="AP14" s="87"/>
      <c r="AQ14" s="19"/>
      <c r="BS14" s="85" t="s">
        <v>6</v>
      </c>
    </row>
    <row r="15" spans="2:71" ht="18.4" customHeight="1">
      <c r="B15" s="18"/>
      <c r="C15" s="87"/>
      <c r="D15" s="87"/>
      <c r="E15" s="91" t="s">
        <v>28</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90" t="s">
        <v>26</v>
      </c>
      <c r="AL15" s="87"/>
      <c r="AM15" s="87"/>
      <c r="AN15" s="198" t="s">
        <v>83</v>
      </c>
      <c r="AO15" s="198"/>
      <c r="AP15" s="87"/>
      <c r="AQ15" s="19"/>
      <c r="BS15" s="85" t="s">
        <v>29</v>
      </c>
    </row>
    <row r="16" spans="2:71" ht="6.95" customHeight="1">
      <c r="B16" s="18"/>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19"/>
      <c r="BS16" s="85" t="s">
        <v>9</v>
      </c>
    </row>
    <row r="17" spans="2:71" ht="14.45" customHeight="1">
      <c r="B17" s="18"/>
      <c r="C17" s="87"/>
      <c r="D17" s="20" t="s">
        <v>30</v>
      </c>
      <c r="E17" s="22"/>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90" t="s">
        <v>24</v>
      </c>
      <c r="AL17" s="87"/>
      <c r="AM17" s="87"/>
      <c r="AN17" s="91" t="s">
        <v>5</v>
      </c>
      <c r="AO17" s="87"/>
      <c r="AP17" s="87"/>
      <c r="AQ17" s="19"/>
      <c r="BS17" s="85" t="s">
        <v>9</v>
      </c>
    </row>
    <row r="18" spans="2:43" ht="18.4" customHeight="1">
      <c r="B18" s="18"/>
      <c r="C18" s="87"/>
      <c r="D18" s="22"/>
      <c r="E18" s="25" t="s">
        <v>82</v>
      </c>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90" t="s">
        <v>26</v>
      </c>
      <c r="AL18" s="87"/>
      <c r="AM18" s="87"/>
      <c r="AN18" s="91" t="s">
        <v>5</v>
      </c>
      <c r="AO18" s="87"/>
      <c r="AP18" s="87"/>
      <c r="AQ18" s="19"/>
    </row>
    <row r="19" spans="2:43" ht="6.95" customHeight="1">
      <c r="B19" s="18"/>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19"/>
    </row>
    <row r="20" spans="2:43" s="22" customFormat="1" ht="14.45" customHeight="1">
      <c r="B20" s="21"/>
      <c r="D20" s="20" t="s">
        <v>97</v>
      </c>
      <c r="M20" s="20"/>
      <c r="O20" s="198"/>
      <c r="P20" s="198"/>
      <c r="Q20" s="92"/>
      <c r="R20" s="92"/>
      <c r="S20" s="92"/>
      <c r="T20" s="92"/>
      <c r="AQ20" s="93"/>
    </row>
    <row r="21" spans="2:43" s="22" customFormat="1" ht="18" customHeight="1">
      <c r="B21" s="21"/>
      <c r="E21" s="196" t="s">
        <v>635</v>
      </c>
      <c r="F21" s="196"/>
      <c r="G21" s="196"/>
      <c r="H21" s="196"/>
      <c r="I21" s="196"/>
      <c r="J21" s="196"/>
      <c r="K21" s="196"/>
      <c r="L21" s="196"/>
      <c r="M21" s="196"/>
      <c r="N21" s="196"/>
      <c r="O21" s="196"/>
      <c r="P21" s="196"/>
      <c r="Q21" s="196"/>
      <c r="R21" s="196"/>
      <c r="S21" s="196"/>
      <c r="T21" s="196"/>
      <c r="U21" s="196"/>
      <c r="V21" s="196"/>
      <c r="W21" s="196"/>
      <c r="X21" s="196"/>
      <c r="AQ21" s="93"/>
    </row>
    <row r="22" spans="2:43" ht="15">
      <c r="B22" s="18"/>
      <c r="C22" s="87"/>
      <c r="D22" s="90"/>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19"/>
    </row>
    <row r="23" spans="2:43" ht="16.5" customHeight="1">
      <c r="B23" s="18"/>
      <c r="C23" s="87"/>
      <c r="D23" s="87"/>
      <c r="E23" s="177" t="s">
        <v>5</v>
      </c>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87"/>
      <c r="AP23" s="87"/>
      <c r="AQ23" s="19"/>
    </row>
    <row r="24" spans="2:43" ht="15">
      <c r="B24" s="18"/>
      <c r="C24" s="87"/>
      <c r="D24" s="90"/>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19"/>
    </row>
    <row r="25" spans="2:43" ht="16.5" customHeight="1">
      <c r="B25" s="18"/>
      <c r="C25" s="87"/>
      <c r="D25" s="87"/>
      <c r="E25" s="177" t="s">
        <v>5</v>
      </c>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87"/>
      <c r="AP25" s="87"/>
      <c r="AQ25" s="19"/>
    </row>
    <row r="26" spans="2:43" ht="6.95" customHeight="1">
      <c r="B26" s="18"/>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19"/>
    </row>
    <row r="27" spans="2:43" ht="6.95" customHeight="1">
      <c r="B27" s="18"/>
      <c r="C27" s="87"/>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87"/>
      <c r="AQ27" s="19"/>
    </row>
    <row r="28" spans="2:43" ht="14.45" customHeight="1">
      <c r="B28" s="18"/>
      <c r="C28" s="87"/>
      <c r="D28" s="95" t="s">
        <v>31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167">
        <f>+AG94</f>
        <v>0</v>
      </c>
      <c r="AL28" s="168"/>
      <c r="AM28" s="168"/>
      <c r="AN28" s="168"/>
      <c r="AO28" s="168"/>
      <c r="AP28" s="87"/>
      <c r="AQ28" s="19"/>
    </row>
    <row r="29" spans="2:43" ht="14.45" customHeight="1">
      <c r="B29" s="18"/>
      <c r="C29" s="87"/>
      <c r="D29" s="95" t="s">
        <v>32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167">
        <f>+AG92</f>
        <v>0</v>
      </c>
      <c r="AL29" s="167"/>
      <c r="AM29" s="167"/>
      <c r="AN29" s="167"/>
      <c r="AO29" s="167"/>
      <c r="AP29" s="87"/>
      <c r="AQ29" s="19"/>
    </row>
    <row r="30" spans="2:43" s="99" customFormat="1" ht="6.95" customHeight="1">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8"/>
    </row>
    <row r="31" spans="2:43" s="99" customFormat="1" ht="25.9" customHeight="1">
      <c r="B31" s="96"/>
      <c r="C31" s="97"/>
      <c r="D31" s="100" t="s">
        <v>33</v>
      </c>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69">
        <f>+AK28+AK29</f>
        <v>0</v>
      </c>
      <c r="AL31" s="170"/>
      <c r="AM31" s="170"/>
      <c r="AN31" s="170"/>
      <c r="AO31" s="170"/>
      <c r="AP31" s="97"/>
      <c r="AQ31" s="98"/>
    </row>
    <row r="32" spans="2:43" s="99" customFormat="1" ht="6.95" customHeight="1">
      <c r="B32" s="96"/>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8"/>
    </row>
    <row r="33" spans="2:43" s="107" customFormat="1" ht="14.45" customHeight="1">
      <c r="B33" s="102"/>
      <c r="C33" s="103"/>
      <c r="D33" s="104" t="s">
        <v>34</v>
      </c>
      <c r="E33" s="103"/>
      <c r="F33" s="104" t="s">
        <v>35</v>
      </c>
      <c r="G33" s="103"/>
      <c r="H33" s="103"/>
      <c r="I33" s="103"/>
      <c r="J33" s="103"/>
      <c r="K33" s="103"/>
      <c r="L33" s="193">
        <v>0.21</v>
      </c>
      <c r="M33" s="194"/>
      <c r="N33" s="194"/>
      <c r="O33" s="194"/>
      <c r="P33" s="103"/>
      <c r="Q33" s="103"/>
      <c r="R33" s="103"/>
      <c r="S33" s="103"/>
      <c r="T33" s="105" t="s">
        <v>36</v>
      </c>
      <c r="U33" s="103"/>
      <c r="V33" s="103"/>
      <c r="W33" s="195">
        <f>+AK28</f>
        <v>0</v>
      </c>
      <c r="X33" s="194"/>
      <c r="Y33" s="194"/>
      <c r="Z33" s="194"/>
      <c r="AA33" s="194"/>
      <c r="AB33" s="194"/>
      <c r="AC33" s="194"/>
      <c r="AD33" s="194"/>
      <c r="AE33" s="194"/>
      <c r="AF33" s="103"/>
      <c r="AG33" s="103"/>
      <c r="AH33" s="103"/>
      <c r="AI33" s="103"/>
      <c r="AJ33" s="103"/>
      <c r="AK33" s="195">
        <f>+ROUND(L33*W33,0)</f>
        <v>0</v>
      </c>
      <c r="AL33" s="194"/>
      <c r="AM33" s="194"/>
      <c r="AN33" s="194"/>
      <c r="AO33" s="194"/>
      <c r="AP33" s="103"/>
      <c r="AQ33" s="106"/>
    </row>
    <row r="34" spans="2:43" s="107" customFormat="1" ht="14.45" customHeight="1">
      <c r="B34" s="102"/>
      <c r="C34" s="103"/>
      <c r="D34" s="103"/>
      <c r="E34" s="103"/>
      <c r="F34" s="104" t="s">
        <v>37</v>
      </c>
      <c r="G34" s="103"/>
      <c r="H34" s="103"/>
      <c r="I34" s="103"/>
      <c r="J34" s="103"/>
      <c r="K34" s="103"/>
      <c r="L34" s="193">
        <v>0.15</v>
      </c>
      <c r="M34" s="194"/>
      <c r="N34" s="194"/>
      <c r="O34" s="194"/>
      <c r="P34" s="103"/>
      <c r="Q34" s="103"/>
      <c r="R34" s="103"/>
      <c r="S34" s="103"/>
      <c r="T34" s="105" t="s">
        <v>36</v>
      </c>
      <c r="U34" s="103"/>
      <c r="V34" s="103"/>
      <c r="W34" s="195">
        <v>0</v>
      </c>
      <c r="X34" s="194"/>
      <c r="Y34" s="194"/>
      <c r="Z34" s="194"/>
      <c r="AA34" s="194"/>
      <c r="AB34" s="194"/>
      <c r="AC34" s="194"/>
      <c r="AD34" s="194"/>
      <c r="AE34" s="194"/>
      <c r="AF34" s="103"/>
      <c r="AG34" s="103"/>
      <c r="AH34" s="103"/>
      <c r="AI34" s="103"/>
      <c r="AJ34" s="103"/>
      <c r="AK34" s="195">
        <f>+ROUND(L34*W34,0)</f>
        <v>0</v>
      </c>
      <c r="AL34" s="194"/>
      <c r="AM34" s="194"/>
      <c r="AN34" s="194"/>
      <c r="AO34" s="194"/>
      <c r="AP34" s="103"/>
      <c r="AQ34" s="106"/>
    </row>
    <row r="35" spans="2:43" s="107" customFormat="1" ht="14.45" customHeight="1" hidden="1">
      <c r="B35" s="102"/>
      <c r="C35" s="103"/>
      <c r="D35" s="103"/>
      <c r="E35" s="103"/>
      <c r="F35" s="104" t="s">
        <v>38</v>
      </c>
      <c r="G35" s="103"/>
      <c r="H35" s="103"/>
      <c r="I35" s="103"/>
      <c r="J35" s="103"/>
      <c r="K35" s="103"/>
      <c r="L35" s="193">
        <v>0.21</v>
      </c>
      <c r="M35" s="194"/>
      <c r="N35" s="194"/>
      <c r="O35" s="194"/>
      <c r="P35" s="103"/>
      <c r="Q35" s="103"/>
      <c r="R35" s="103"/>
      <c r="S35" s="103"/>
      <c r="T35" s="105" t="s">
        <v>36</v>
      </c>
      <c r="U35" s="103"/>
      <c r="V35" s="103"/>
      <c r="W35" s="195" t="e">
        <f>ROUND(BB89+SUM(CF93),2)</f>
        <v>#REF!</v>
      </c>
      <c r="X35" s="194"/>
      <c r="Y35" s="194"/>
      <c r="Z35" s="194"/>
      <c r="AA35" s="194"/>
      <c r="AB35" s="194"/>
      <c r="AC35" s="194"/>
      <c r="AD35" s="194"/>
      <c r="AE35" s="194"/>
      <c r="AF35" s="103"/>
      <c r="AG35" s="103"/>
      <c r="AH35" s="103"/>
      <c r="AI35" s="103"/>
      <c r="AJ35" s="103"/>
      <c r="AK35" s="195">
        <v>0</v>
      </c>
      <c r="AL35" s="194"/>
      <c r="AM35" s="194"/>
      <c r="AN35" s="194"/>
      <c r="AO35" s="194"/>
      <c r="AP35" s="103"/>
      <c r="AQ35" s="106"/>
    </row>
    <row r="36" spans="2:43" s="107" customFormat="1" ht="14.45" customHeight="1" hidden="1">
      <c r="B36" s="102"/>
      <c r="C36" s="103"/>
      <c r="D36" s="103"/>
      <c r="E36" s="103"/>
      <c r="F36" s="104" t="s">
        <v>39</v>
      </c>
      <c r="G36" s="103"/>
      <c r="H36" s="103"/>
      <c r="I36" s="103"/>
      <c r="J36" s="103"/>
      <c r="K36" s="103"/>
      <c r="L36" s="193">
        <v>0.15</v>
      </c>
      <c r="M36" s="194"/>
      <c r="N36" s="194"/>
      <c r="O36" s="194"/>
      <c r="P36" s="103"/>
      <c r="Q36" s="103"/>
      <c r="R36" s="103"/>
      <c r="S36" s="103"/>
      <c r="T36" s="105" t="s">
        <v>36</v>
      </c>
      <c r="U36" s="103"/>
      <c r="V36" s="103"/>
      <c r="W36" s="195" t="e">
        <f>ROUND(BC89+SUM(CG93),2)</f>
        <v>#REF!</v>
      </c>
      <c r="X36" s="194"/>
      <c r="Y36" s="194"/>
      <c r="Z36" s="194"/>
      <c r="AA36" s="194"/>
      <c r="AB36" s="194"/>
      <c r="AC36" s="194"/>
      <c r="AD36" s="194"/>
      <c r="AE36" s="194"/>
      <c r="AF36" s="103"/>
      <c r="AG36" s="103"/>
      <c r="AH36" s="103"/>
      <c r="AI36" s="103"/>
      <c r="AJ36" s="103"/>
      <c r="AK36" s="195">
        <v>0</v>
      </c>
      <c r="AL36" s="194"/>
      <c r="AM36" s="194"/>
      <c r="AN36" s="194"/>
      <c r="AO36" s="194"/>
      <c r="AP36" s="103"/>
      <c r="AQ36" s="106"/>
    </row>
    <row r="37" spans="2:43" s="107" customFormat="1" ht="14.45" customHeight="1" hidden="1">
      <c r="B37" s="102"/>
      <c r="C37" s="103"/>
      <c r="D37" s="103"/>
      <c r="E37" s="103"/>
      <c r="F37" s="104" t="s">
        <v>40</v>
      </c>
      <c r="G37" s="103"/>
      <c r="H37" s="103"/>
      <c r="I37" s="103"/>
      <c r="J37" s="103"/>
      <c r="K37" s="103"/>
      <c r="L37" s="193">
        <v>0</v>
      </c>
      <c r="M37" s="194"/>
      <c r="N37" s="194"/>
      <c r="O37" s="194"/>
      <c r="P37" s="103"/>
      <c r="Q37" s="103"/>
      <c r="R37" s="103"/>
      <c r="S37" s="103"/>
      <c r="T37" s="105" t="s">
        <v>36</v>
      </c>
      <c r="U37" s="103"/>
      <c r="V37" s="103"/>
      <c r="W37" s="195" t="e">
        <f>ROUND(BD89+SUM(CH93),2)</f>
        <v>#REF!</v>
      </c>
      <c r="X37" s="194"/>
      <c r="Y37" s="194"/>
      <c r="Z37" s="194"/>
      <c r="AA37" s="194"/>
      <c r="AB37" s="194"/>
      <c r="AC37" s="194"/>
      <c r="AD37" s="194"/>
      <c r="AE37" s="194"/>
      <c r="AF37" s="103"/>
      <c r="AG37" s="103"/>
      <c r="AH37" s="103"/>
      <c r="AI37" s="103"/>
      <c r="AJ37" s="103"/>
      <c r="AK37" s="195">
        <v>0</v>
      </c>
      <c r="AL37" s="194"/>
      <c r="AM37" s="194"/>
      <c r="AN37" s="194"/>
      <c r="AO37" s="194"/>
      <c r="AP37" s="103"/>
      <c r="AQ37" s="106"/>
    </row>
    <row r="38" spans="2:43" s="99" customFormat="1" ht="6.95" customHeight="1">
      <c r="B38" s="96"/>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8"/>
    </row>
    <row r="39" spans="2:43" s="99" customFormat="1" ht="25.9" customHeight="1">
      <c r="B39" s="96"/>
      <c r="C39" s="108"/>
      <c r="D39" s="109" t="s">
        <v>41</v>
      </c>
      <c r="E39" s="110"/>
      <c r="F39" s="110"/>
      <c r="G39" s="110"/>
      <c r="H39" s="110"/>
      <c r="I39" s="110"/>
      <c r="J39" s="110"/>
      <c r="K39" s="110"/>
      <c r="L39" s="110"/>
      <c r="M39" s="110"/>
      <c r="N39" s="110"/>
      <c r="O39" s="110"/>
      <c r="P39" s="110"/>
      <c r="Q39" s="110"/>
      <c r="R39" s="110"/>
      <c r="S39" s="110"/>
      <c r="T39" s="111" t="s">
        <v>42</v>
      </c>
      <c r="U39" s="110"/>
      <c r="V39" s="110"/>
      <c r="W39" s="110"/>
      <c r="X39" s="186" t="s">
        <v>43</v>
      </c>
      <c r="Y39" s="187"/>
      <c r="Z39" s="187"/>
      <c r="AA39" s="187"/>
      <c r="AB39" s="187"/>
      <c r="AC39" s="110"/>
      <c r="AD39" s="110"/>
      <c r="AE39" s="110"/>
      <c r="AF39" s="110"/>
      <c r="AG39" s="110"/>
      <c r="AH39" s="110"/>
      <c r="AI39" s="110"/>
      <c r="AJ39" s="110"/>
      <c r="AK39" s="188">
        <f>SUM(AK31:AK37)</f>
        <v>0</v>
      </c>
      <c r="AL39" s="187"/>
      <c r="AM39" s="187"/>
      <c r="AN39" s="187"/>
      <c r="AO39" s="189"/>
      <c r="AP39" s="108"/>
      <c r="AQ39" s="98"/>
    </row>
    <row r="40" spans="2:43" s="99" customFormat="1" ht="14.45" customHeight="1">
      <c r="B40" s="96"/>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8"/>
    </row>
    <row r="41" spans="2:43" ht="13.5">
      <c r="B41" s="18"/>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19"/>
    </row>
    <row r="42" spans="2:43" ht="13.5">
      <c r="B42" s="18"/>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19"/>
    </row>
    <row r="43" spans="2:43" ht="13.5">
      <c r="B43" s="18"/>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19"/>
    </row>
    <row r="44" spans="2:43" ht="13.5">
      <c r="B44" s="18"/>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19"/>
    </row>
    <row r="45" spans="2:43" ht="13.5">
      <c r="B45" s="18"/>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19"/>
    </row>
    <row r="46" spans="2:43" ht="13.5">
      <c r="B46" s="18"/>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19"/>
    </row>
    <row r="47" spans="2:43" ht="13.5">
      <c r="B47" s="18"/>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19"/>
    </row>
    <row r="48" spans="2:43" ht="13.5">
      <c r="B48" s="18"/>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19"/>
    </row>
    <row r="49" spans="2:43" ht="13.5">
      <c r="B49" s="18"/>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19"/>
    </row>
    <row r="50" spans="2:43" ht="13.5">
      <c r="B50" s="18"/>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19"/>
    </row>
    <row r="51" spans="2:43" s="99" customFormat="1" ht="15">
      <c r="B51" s="96"/>
      <c r="C51" s="97"/>
      <c r="D51" s="38" t="s">
        <v>44</v>
      </c>
      <c r="E51" s="112"/>
      <c r="F51" s="112"/>
      <c r="G51" s="112"/>
      <c r="H51" s="112"/>
      <c r="I51" s="112"/>
      <c r="J51" s="112"/>
      <c r="K51" s="112"/>
      <c r="L51" s="112"/>
      <c r="M51" s="112"/>
      <c r="N51" s="112"/>
      <c r="O51" s="112"/>
      <c r="P51" s="112"/>
      <c r="Q51" s="112"/>
      <c r="R51" s="112"/>
      <c r="S51" s="112"/>
      <c r="T51" s="112"/>
      <c r="U51" s="112"/>
      <c r="V51" s="112"/>
      <c r="W51" s="112"/>
      <c r="X51" s="112"/>
      <c r="Y51" s="112"/>
      <c r="Z51" s="113"/>
      <c r="AA51" s="97"/>
      <c r="AB51" s="97"/>
      <c r="AC51" s="38" t="s">
        <v>45</v>
      </c>
      <c r="AD51" s="112"/>
      <c r="AE51" s="112"/>
      <c r="AF51" s="112"/>
      <c r="AG51" s="112"/>
      <c r="AH51" s="112"/>
      <c r="AI51" s="112"/>
      <c r="AJ51" s="112"/>
      <c r="AK51" s="112"/>
      <c r="AL51" s="112"/>
      <c r="AM51" s="112"/>
      <c r="AN51" s="112"/>
      <c r="AO51" s="113"/>
      <c r="AP51" s="97"/>
      <c r="AQ51" s="98"/>
    </row>
    <row r="52" spans="2:43" ht="13.5">
      <c r="B52" s="18"/>
      <c r="C52" s="87"/>
      <c r="D52" s="40"/>
      <c r="E52" s="87"/>
      <c r="F52" s="87"/>
      <c r="G52" s="87"/>
      <c r="H52" s="87"/>
      <c r="I52" s="87"/>
      <c r="J52" s="87"/>
      <c r="K52" s="87"/>
      <c r="L52" s="87"/>
      <c r="M52" s="87"/>
      <c r="N52" s="87"/>
      <c r="O52" s="87"/>
      <c r="P52" s="87"/>
      <c r="Q52" s="87"/>
      <c r="R52" s="87"/>
      <c r="S52" s="87"/>
      <c r="T52" s="87"/>
      <c r="U52" s="87"/>
      <c r="V52" s="87"/>
      <c r="W52" s="87"/>
      <c r="X52" s="87"/>
      <c r="Y52" s="87"/>
      <c r="Z52" s="41"/>
      <c r="AA52" s="87"/>
      <c r="AB52" s="87"/>
      <c r="AC52" s="40"/>
      <c r="AD52" s="87"/>
      <c r="AE52" s="87"/>
      <c r="AF52" s="87"/>
      <c r="AG52" s="87"/>
      <c r="AH52" s="87"/>
      <c r="AI52" s="87"/>
      <c r="AJ52" s="87"/>
      <c r="AK52" s="87"/>
      <c r="AL52" s="87"/>
      <c r="AM52" s="87"/>
      <c r="AN52" s="87"/>
      <c r="AO52" s="41"/>
      <c r="AP52" s="87"/>
      <c r="AQ52" s="19"/>
    </row>
    <row r="53" spans="2:43" ht="13.5">
      <c r="B53" s="18"/>
      <c r="C53" s="87"/>
      <c r="D53" s="40"/>
      <c r="E53" s="87"/>
      <c r="F53" s="87"/>
      <c r="G53" s="87"/>
      <c r="H53" s="87"/>
      <c r="I53" s="87"/>
      <c r="J53" s="87"/>
      <c r="K53" s="87"/>
      <c r="L53" s="87"/>
      <c r="M53" s="87"/>
      <c r="N53" s="87"/>
      <c r="O53" s="87"/>
      <c r="P53" s="87"/>
      <c r="Q53" s="87"/>
      <c r="R53" s="87"/>
      <c r="S53" s="87"/>
      <c r="T53" s="87"/>
      <c r="U53" s="87"/>
      <c r="V53" s="87"/>
      <c r="W53" s="87"/>
      <c r="X53" s="87"/>
      <c r="Y53" s="87"/>
      <c r="Z53" s="41"/>
      <c r="AA53" s="87"/>
      <c r="AB53" s="87"/>
      <c r="AC53" s="40"/>
      <c r="AD53" s="87"/>
      <c r="AE53" s="87"/>
      <c r="AF53" s="87"/>
      <c r="AG53" s="87"/>
      <c r="AH53" s="87"/>
      <c r="AI53" s="87"/>
      <c r="AJ53" s="87"/>
      <c r="AK53" s="87"/>
      <c r="AL53" s="87"/>
      <c r="AM53" s="87"/>
      <c r="AN53" s="87"/>
      <c r="AO53" s="41"/>
      <c r="AP53" s="87"/>
      <c r="AQ53" s="19"/>
    </row>
    <row r="54" spans="2:43" ht="13.5">
      <c r="B54" s="18"/>
      <c r="C54" s="87"/>
      <c r="D54" s="40"/>
      <c r="E54" s="87"/>
      <c r="F54" s="87"/>
      <c r="G54" s="87"/>
      <c r="H54" s="87"/>
      <c r="I54" s="87"/>
      <c r="J54" s="87"/>
      <c r="K54" s="87"/>
      <c r="L54" s="87"/>
      <c r="M54" s="87"/>
      <c r="N54" s="87"/>
      <c r="O54" s="87"/>
      <c r="P54" s="87"/>
      <c r="Q54" s="87"/>
      <c r="R54" s="87"/>
      <c r="S54" s="87"/>
      <c r="T54" s="87"/>
      <c r="U54" s="87"/>
      <c r="V54" s="87"/>
      <c r="W54" s="87"/>
      <c r="X54" s="87"/>
      <c r="Y54" s="87"/>
      <c r="Z54" s="41"/>
      <c r="AA54" s="87"/>
      <c r="AB54" s="87"/>
      <c r="AC54" s="40"/>
      <c r="AD54" s="87"/>
      <c r="AE54" s="87"/>
      <c r="AF54" s="87"/>
      <c r="AG54" s="87"/>
      <c r="AH54" s="87"/>
      <c r="AI54" s="87"/>
      <c r="AJ54" s="87"/>
      <c r="AK54" s="87"/>
      <c r="AL54" s="87"/>
      <c r="AM54" s="87"/>
      <c r="AN54" s="87"/>
      <c r="AO54" s="41"/>
      <c r="AP54" s="87"/>
      <c r="AQ54" s="19"/>
    </row>
    <row r="55" spans="2:43" ht="13.5">
      <c r="B55" s="18"/>
      <c r="C55" s="87"/>
      <c r="D55" s="40"/>
      <c r="E55" s="87"/>
      <c r="F55" s="87"/>
      <c r="G55" s="87"/>
      <c r="H55" s="87"/>
      <c r="I55" s="87"/>
      <c r="J55" s="87"/>
      <c r="K55" s="87"/>
      <c r="L55" s="87"/>
      <c r="M55" s="87"/>
      <c r="N55" s="87"/>
      <c r="O55" s="87"/>
      <c r="P55" s="87"/>
      <c r="Q55" s="87"/>
      <c r="R55" s="87"/>
      <c r="S55" s="87"/>
      <c r="T55" s="87"/>
      <c r="U55" s="87"/>
      <c r="V55" s="87"/>
      <c r="W55" s="87"/>
      <c r="X55" s="87"/>
      <c r="Y55" s="87"/>
      <c r="Z55" s="41"/>
      <c r="AA55" s="87"/>
      <c r="AB55" s="87"/>
      <c r="AC55" s="40"/>
      <c r="AD55" s="87"/>
      <c r="AE55" s="87"/>
      <c r="AF55" s="87"/>
      <c r="AG55" s="87"/>
      <c r="AH55" s="87"/>
      <c r="AI55" s="87"/>
      <c r="AJ55" s="87"/>
      <c r="AK55" s="87"/>
      <c r="AL55" s="87"/>
      <c r="AM55" s="87"/>
      <c r="AN55" s="87"/>
      <c r="AO55" s="41"/>
      <c r="AP55" s="87"/>
      <c r="AQ55" s="19"/>
    </row>
    <row r="56" spans="2:43" ht="13.5">
      <c r="B56" s="18"/>
      <c r="C56" s="87"/>
      <c r="D56" s="40"/>
      <c r="E56" s="87"/>
      <c r="F56" s="87"/>
      <c r="G56" s="87"/>
      <c r="H56" s="87"/>
      <c r="I56" s="87"/>
      <c r="J56" s="87"/>
      <c r="K56" s="87"/>
      <c r="L56" s="87"/>
      <c r="M56" s="87"/>
      <c r="N56" s="87"/>
      <c r="O56" s="87"/>
      <c r="P56" s="87"/>
      <c r="Q56" s="87"/>
      <c r="R56" s="87"/>
      <c r="S56" s="87"/>
      <c r="T56" s="87"/>
      <c r="U56" s="87"/>
      <c r="V56" s="87"/>
      <c r="W56" s="87"/>
      <c r="X56" s="87"/>
      <c r="Y56" s="87"/>
      <c r="Z56" s="41"/>
      <c r="AA56" s="87"/>
      <c r="AB56" s="87"/>
      <c r="AC56" s="40"/>
      <c r="AD56" s="87"/>
      <c r="AE56" s="87"/>
      <c r="AF56" s="87"/>
      <c r="AG56" s="87"/>
      <c r="AH56" s="87"/>
      <c r="AI56" s="87"/>
      <c r="AJ56" s="87"/>
      <c r="AK56" s="87"/>
      <c r="AL56" s="87"/>
      <c r="AM56" s="87"/>
      <c r="AN56" s="87"/>
      <c r="AO56" s="41"/>
      <c r="AP56" s="87"/>
      <c r="AQ56" s="19"/>
    </row>
    <row r="57" spans="2:43" ht="13.5">
      <c r="B57" s="18"/>
      <c r="C57" s="87"/>
      <c r="D57" s="40"/>
      <c r="E57" s="87"/>
      <c r="F57" s="87"/>
      <c r="G57" s="87"/>
      <c r="H57" s="87"/>
      <c r="I57" s="87"/>
      <c r="J57" s="87"/>
      <c r="K57" s="87"/>
      <c r="L57" s="87"/>
      <c r="M57" s="87"/>
      <c r="N57" s="87"/>
      <c r="O57" s="87"/>
      <c r="P57" s="87"/>
      <c r="Q57" s="87"/>
      <c r="R57" s="87"/>
      <c r="S57" s="87"/>
      <c r="T57" s="87"/>
      <c r="U57" s="87"/>
      <c r="V57" s="87"/>
      <c r="W57" s="87"/>
      <c r="X57" s="87"/>
      <c r="Y57" s="87"/>
      <c r="Z57" s="41"/>
      <c r="AA57" s="87"/>
      <c r="AB57" s="87"/>
      <c r="AC57" s="40"/>
      <c r="AD57" s="87"/>
      <c r="AE57" s="87"/>
      <c r="AF57" s="87"/>
      <c r="AG57" s="87"/>
      <c r="AH57" s="87"/>
      <c r="AI57" s="87"/>
      <c r="AJ57" s="87"/>
      <c r="AK57" s="87"/>
      <c r="AL57" s="87"/>
      <c r="AM57" s="87"/>
      <c r="AN57" s="87"/>
      <c r="AO57" s="41"/>
      <c r="AP57" s="87"/>
      <c r="AQ57" s="19"/>
    </row>
    <row r="58" spans="2:43" ht="13.5">
      <c r="B58" s="18"/>
      <c r="C58" s="87"/>
      <c r="D58" s="40"/>
      <c r="E58" s="87"/>
      <c r="F58" s="87"/>
      <c r="G58" s="87"/>
      <c r="H58" s="87"/>
      <c r="I58" s="87"/>
      <c r="J58" s="87"/>
      <c r="K58" s="87"/>
      <c r="L58" s="87"/>
      <c r="M58" s="87"/>
      <c r="N58" s="87"/>
      <c r="O58" s="87"/>
      <c r="P58" s="87"/>
      <c r="Q58" s="87"/>
      <c r="R58" s="87"/>
      <c r="S58" s="87"/>
      <c r="T58" s="87"/>
      <c r="U58" s="87"/>
      <c r="V58" s="87"/>
      <c r="W58" s="87"/>
      <c r="X58" s="87"/>
      <c r="Y58" s="87"/>
      <c r="Z58" s="41"/>
      <c r="AA58" s="87"/>
      <c r="AB58" s="87"/>
      <c r="AC58" s="40"/>
      <c r="AD58" s="87"/>
      <c r="AE58" s="87"/>
      <c r="AF58" s="87"/>
      <c r="AG58" s="87"/>
      <c r="AH58" s="87"/>
      <c r="AI58" s="87"/>
      <c r="AJ58" s="87"/>
      <c r="AK58" s="87"/>
      <c r="AL58" s="87"/>
      <c r="AM58" s="87"/>
      <c r="AN58" s="87"/>
      <c r="AO58" s="41"/>
      <c r="AP58" s="87"/>
      <c r="AQ58" s="19"/>
    </row>
    <row r="59" spans="2:43" ht="13.5">
      <c r="B59" s="18"/>
      <c r="C59" s="87"/>
      <c r="D59" s="40"/>
      <c r="E59" s="87"/>
      <c r="F59" s="87"/>
      <c r="G59" s="87"/>
      <c r="H59" s="87"/>
      <c r="I59" s="87"/>
      <c r="J59" s="87"/>
      <c r="K59" s="87"/>
      <c r="L59" s="87"/>
      <c r="M59" s="87"/>
      <c r="N59" s="87"/>
      <c r="O59" s="87"/>
      <c r="P59" s="87"/>
      <c r="Q59" s="87"/>
      <c r="R59" s="87"/>
      <c r="S59" s="87"/>
      <c r="T59" s="87"/>
      <c r="U59" s="87"/>
      <c r="V59" s="87"/>
      <c r="W59" s="87"/>
      <c r="X59" s="87"/>
      <c r="Y59" s="87"/>
      <c r="Z59" s="41"/>
      <c r="AA59" s="87"/>
      <c r="AB59" s="87"/>
      <c r="AC59" s="40"/>
      <c r="AD59" s="87"/>
      <c r="AE59" s="87"/>
      <c r="AF59" s="87"/>
      <c r="AG59" s="87"/>
      <c r="AH59" s="87"/>
      <c r="AI59" s="87"/>
      <c r="AJ59" s="87"/>
      <c r="AK59" s="87"/>
      <c r="AL59" s="87"/>
      <c r="AM59" s="87"/>
      <c r="AN59" s="87"/>
      <c r="AO59" s="41"/>
      <c r="AP59" s="87"/>
      <c r="AQ59" s="19"/>
    </row>
    <row r="60" spans="2:43" s="99" customFormat="1" ht="15">
      <c r="B60" s="96"/>
      <c r="C60" s="97"/>
      <c r="D60" s="42" t="s">
        <v>46</v>
      </c>
      <c r="E60" s="114"/>
      <c r="F60" s="114"/>
      <c r="G60" s="114"/>
      <c r="H60" s="114"/>
      <c r="I60" s="114"/>
      <c r="J60" s="114"/>
      <c r="K60" s="114"/>
      <c r="L60" s="114"/>
      <c r="M60" s="114"/>
      <c r="N60" s="114"/>
      <c r="O60" s="114"/>
      <c r="P60" s="114"/>
      <c r="Q60" s="114"/>
      <c r="R60" s="44" t="s">
        <v>47</v>
      </c>
      <c r="S60" s="114"/>
      <c r="T60" s="114"/>
      <c r="U60" s="114"/>
      <c r="V60" s="114"/>
      <c r="W60" s="114"/>
      <c r="X60" s="114"/>
      <c r="Y60" s="114"/>
      <c r="Z60" s="115"/>
      <c r="AA60" s="97"/>
      <c r="AB60" s="97"/>
      <c r="AC60" s="42" t="s">
        <v>46</v>
      </c>
      <c r="AD60" s="114"/>
      <c r="AE60" s="114"/>
      <c r="AF60" s="114"/>
      <c r="AG60" s="114"/>
      <c r="AH60" s="114"/>
      <c r="AI60" s="114"/>
      <c r="AJ60" s="114"/>
      <c r="AK60" s="114"/>
      <c r="AL60" s="114"/>
      <c r="AM60" s="44" t="s">
        <v>47</v>
      </c>
      <c r="AN60" s="114"/>
      <c r="AO60" s="115"/>
      <c r="AP60" s="97"/>
      <c r="AQ60" s="98"/>
    </row>
    <row r="61" spans="2:43" ht="13.5">
      <c r="B61" s="18"/>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19"/>
    </row>
    <row r="62" spans="2:43" s="99" customFormat="1" ht="15">
      <c r="B62" s="96"/>
      <c r="C62" s="97"/>
      <c r="D62" s="38" t="s">
        <v>48</v>
      </c>
      <c r="E62" s="112"/>
      <c r="F62" s="112"/>
      <c r="G62" s="112"/>
      <c r="H62" s="112"/>
      <c r="I62" s="112"/>
      <c r="J62" s="112"/>
      <c r="K62" s="112"/>
      <c r="L62" s="112"/>
      <c r="M62" s="112"/>
      <c r="N62" s="112"/>
      <c r="O62" s="112"/>
      <c r="P62" s="112"/>
      <c r="Q62" s="112"/>
      <c r="R62" s="112"/>
      <c r="S62" s="112"/>
      <c r="T62" s="112"/>
      <c r="U62" s="112"/>
      <c r="V62" s="112"/>
      <c r="W62" s="112"/>
      <c r="X62" s="112"/>
      <c r="Y62" s="112"/>
      <c r="Z62" s="113"/>
      <c r="AA62" s="97"/>
      <c r="AB62" s="97"/>
      <c r="AC62" s="38" t="s">
        <v>49</v>
      </c>
      <c r="AD62" s="112"/>
      <c r="AE62" s="112"/>
      <c r="AF62" s="112"/>
      <c r="AG62" s="112"/>
      <c r="AH62" s="112"/>
      <c r="AI62" s="112"/>
      <c r="AJ62" s="112"/>
      <c r="AK62" s="112"/>
      <c r="AL62" s="112"/>
      <c r="AM62" s="112"/>
      <c r="AN62" s="112"/>
      <c r="AO62" s="113"/>
      <c r="AP62" s="97"/>
      <c r="AQ62" s="98"/>
    </row>
    <row r="63" spans="2:43" ht="13.5">
      <c r="B63" s="18"/>
      <c r="C63" s="87"/>
      <c r="D63" s="40"/>
      <c r="E63" s="87"/>
      <c r="F63" s="87"/>
      <c r="G63" s="87"/>
      <c r="H63" s="87"/>
      <c r="I63" s="87"/>
      <c r="J63" s="87"/>
      <c r="K63" s="87"/>
      <c r="L63" s="87"/>
      <c r="M63" s="87"/>
      <c r="N63" s="87"/>
      <c r="O63" s="87"/>
      <c r="P63" s="87"/>
      <c r="Q63" s="87"/>
      <c r="R63" s="87"/>
      <c r="S63" s="87"/>
      <c r="T63" s="87"/>
      <c r="U63" s="87"/>
      <c r="V63" s="87"/>
      <c r="W63" s="87"/>
      <c r="X63" s="87"/>
      <c r="Y63" s="87"/>
      <c r="Z63" s="41"/>
      <c r="AA63" s="87"/>
      <c r="AB63" s="87"/>
      <c r="AC63" s="40"/>
      <c r="AD63" s="87"/>
      <c r="AE63" s="87"/>
      <c r="AF63" s="87"/>
      <c r="AG63" s="87"/>
      <c r="AH63" s="87"/>
      <c r="AI63" s="87"/>
      <c r="AJ63" s="87"/>
      <c r="AK63" s="87"/>
      <c r="AL63" s="87"/>
      <c r="AM63" s="87"/>
      <c r="AN63" s="87"/>
      <c r="AO63" s="41"/>
      <c r="AP63" s="87"/>
      <c r="AQ63" s="19"/>
    </row>
    <row r="64" spans="2:43" ht="13.5">
      <c r="B64" s="18"/>
      <c r="C64" s="87"/>
      <c r="D64" s="40"/>
      <c r="E64" s="87"/>
      <c r="F64" s="87"/>
      <c r="G64" s="87"/>
      <c r="H64" s="87"/>
      <c r="I64" s="87"/>
      <c r="J64" s="87"/>
      <c r="K64" s="87"/>
      <c r="L64" s="87"/>
      <c r="M64" s="87"/>
      <c r="N64" s="87"/>
      <c r="O64" s="87"/>
      <c r="P64" s="87"/>
      <c r="Q64" s="87"/>
      <c r="R64" s="87"/>
      <c r="S64" s="87"/>
      <c r="T64" s="87"/>
      <c r="U64" s="87"/>
      <c r="V64" s="87"/>
      <c r="W64" s="87"/>
      <c r="X64" s="87"/>
      <c r="Y64" s="87"/>
      <c r="Z64" s="41"/>
      <c r="AA64" s="87"/>
      <c r="AB64" s="87"/>
      <c r="AC64" s="40"/>
      <c r="AD64" s="87"/>
      <c r="AE64" s="87"/>
      <c r="AF64" s="87"/>
      <c r="AG64" s="87"/>
      <c r="AH64" s="87"/>
      <c r="AI64" s="87"/>
      <c r="AJ64" s="87"/>
      <c r="AK64" s="87"/>
      <c r="AL64" s="87"/>
      <c r="AM64" s="87"/>
      <c r="AN64" s="87"/>
      <c r="AO64" s="41"/>
      <c r="AP64" s="87"/>
      <c r="AQ64" s="19"/>
    </row>
    <row r="65" spans="2:43" ht="13.5">
      <c r="B65" s="18"/>
      <c r="C65" s="87"/>
      <c r="D65" s="40"/>
      <c r="E65" s="87"/>
      <c r="F65" s="87"/>
      <c r="G65" s="87"/>
      <c r="H65" s="87"/>
      <c r="I65" s="87"/>
      <c r="J65" s="87"/>
      <c r="K65" s="87"/>
      <c r="L65" s="87"/>
      <c r="M65" s="87"/>
      <c r="N65" s="87"/>
      <c r="O65" s="87"/>
      <c r="P65" s="87"/>
      <c r="Q65" s="87"/>
      <c r="R65" s="87"/>
      <c r="S65" s="87"/>
      <c r="T65" s="87"/>
      <c r="U65" s="87"/>
      <c r="V65" s="87"/>
      <c r="W65" s="87"/>
      <c r="X65" s="87"/>
      <c r="Y65" s="87"/>
      <c r="Z65" s="41"/>
      <c r="AA65" s="87"/>
      <c r="AB65" s="87"/>
      <c r="AC65" s="40"/>
      <c r="AD65" s="87"/>
      <c r="AE65" s="87"/>
      <c r="AF65" s="87"/>
      <c r="AG65" s="87"/>
      <c r="AH65" s="87"/>
      <c r="AI65" s="87"/>
      <c r="AJ65" s="87"/>
      <c r="AK65" s="87"/>
      <c r="AL65" s="87"/>
      <c r="AM65" s="87"/>
      <c r="AN65" s="87"/>
      <c r="AO65" s="41"/>
      <c r="AP65" s="87"/>
      <c r="AQ65" s="19"/>
    </row>
    <row r="66" spans="2:43" ht="13.5">
      <c r="B66" s="18"/>
      <c r="C66" s="87"/>
      <c r="D66" s="40"/>
      <c r="E66" s="87"/>
      <c r="F66" s="87"/>
      <c r="G66" s="87"/>
      <c r="H66" s="87"/>
      <c r="I66" s="87"/>
      <c r="J66" s="87"/>
      <c r="K66" s="87"/>
      <c r="L66" s="87"/>
      <c r="M66" s="87"/>
      <c r="N66" s="87"/>
      <c r="O66" s="87"/>
      <c r="P66" s="87"/>
      <c r="Q66" s="87"/>
      <c r="R66" s="87"/>
      <c r="S66" s="87"/>
      <c r="T66" s="87"/>
      <c r="U66" s="87"/>
      <c r="V66" s="87"/>
      <c r="W66" s="87"/>
      <c r="X66" s="87"/>
      <c r="Y66" s="87"/>
      <c r="Z66" s="41"/>
      <c r="AA66" s="87"/>
      <c r="AB66" s="87"/>
      <c r="AC66" s="40"/>
      <c r="AD66" s="87"/>
      <c r="AE66" s="87"/>
      <c r="AF66" s="87"/>
      <c r="AG66" s="87"/>
      <c r="AH66" s="87"/>
      <c r="AI66" s="87"/>
      <c r="AJ66" s="87"/>
      <c r="AK66" s="87"/>
      <c r="AL66" s="87"/>
      <c r="AM66" s="87"/>
      <c r="AN66" s="87"/>
      <c r="AO66" s="41"/>
      <c r="AP66" s="87"/>
      <c r="AQ66" s="19"/>
    </row>
    <row r="67" spans="2:43" ht="13.5">
      <c r="B67" s="18"/>
      <c r="C67" s="87"/>
      <c r="D67" s="40"/>
      <c r="E67" s="87"/>
      <c r="F67" s="87"/>
      <c r="G67" s="87"/>
      <c r="H67" s="87"/>
      <c r="I67" s="87"/>
      <c r="J67" s="87"/>
      <c r="K67" s="87"/>
      <c r="L67" s="87"/>
      <c r="M67" s="87"/>
      <c r="N67" s="87"/>
      <c r="O67" s="87"/>
      <c r="P67" s="87"/>
      <c r="Q67" s="87"/>
      <c r="R67" s="87"/>
      <c r="S67" s="87"/>
      <c r="T67" s="87"/>
      <c r="U67" s="87"/>
      <c r="V67" s="87"/>
      <c r="W67" s="87"/>
      <c r="X67" s="87"/>
      <c r="Y67" s="87"/>
      <c r="Z67" s="41"/>
      <c r="AA67" s="87"/>
      <c r="AB67" s="87"/>
      <c r="AC67" s="40"/>
      <c r="AD67" s="87"/>
      <c r="AE67" s="87"/>
      <c r="AF67" s="87"/>
      <c r="AG67" s="87"/>
      <c r="AH67" s="87"/>
      <c r="AI67" s="87"/>
      <c r="AJ67" s="87"/>
      <c r="AK67" s="87"/>
      <c r="AL67" s="87"/>
      <c r="AM67" s="87"/>
      <c r="AN67" s="87"/>
      <c r="AO67" s="41"/>
      <c r="AP67" s="87"/>
      <c r="AQ67" s="19"/>
    </row>
    <row r="68" spans="2:43" ht="13.5">
      <c r="B68" s="18"/>
      <c r="C68" s="87"/>
      <c r="D68" s="40"/>
      <c r="E68" s="87"/>
      <c r="F68" s="87"/>
      <c r="G68" s="87"/>
      <c r="H68" s="87"/>
      <c r="I68" s="87"/>
      <c r="J68" s="87"/>
      <c r="K68" s="87"/>
      <c r="L68" s="87"/>
      <c r="M68" s="87"/>
      <c r="N68" s="87"/>
      <c r="O68" s="87"/>
      <c r="P68" s="87"/>
      <c r="Q68" s="87"/>
      <c r="R68" s="87"/>
      <c r="S68" s="87"/>
      <c r="T68" s="87"/>
      <c r="U68" s="87"/>
      <c r="V68" s="87"/>
      <c r="W68" s="87"/>
      <c r="X68" s="87"/>
      <c r="Y68" s="87"/>
      <c r="Z68" s="41"/>
      <c r="AA68" s="87"/>
      <c r="AB68" s="87"/>
      <c r="AC68" s="40"/>
      <c r="AD68" s="87"/>
      <c r="AE68" s="87"/>
      <c r="AF68" s="87"/>
      <c r="AG68" s="87"/>
      <c r="AH68" s="87"/>
      <c r="AI68" s="87"/>
      <c r="AJ68" s="87"/>
      <c r="AK68" s="87"/>
      <c r="AL68" s="87"/>
      <c r="AM68" s="87"/>
      <c r="AN68" s="87"/>
      <c r="AO68" s="41"/>
      <c r="AP68" s="87"/>
      <c r="AQ68" s="19"/>
    </row>
    <row r="69" spans="2:43" ht="13.5">
      <c r="B69" s="18"/>
      <c r="C69" s="87"/>
      <c r="D69" s="40"/>
      <c r="E69" s="87"/>
      <c r="F69" s="87"/>
      <c r="G69" s="87"/>
      <c r="H69" s="87"/>
      <c r="I69" s="87"/>
      <c r="J69" s="87"/>
      <c r="K69" s="87"/>
      <c r="L69" s="87"/>
      <c r="M69" s="87"/>
      <c r="N69" s="87"/>
      <c r="O69" s="87"/>
      <c r="P69" s="87"/>
      <c r="Q69" s="87"/>
      <c r="R69" s="87"/>
      <c r="S69" s="87"/>
      <c r="T69" s="87"/>
      <c r="U69" s="87"/>
      <c r="V69" s="87"/>
      <c r="W69" s="87"/>
      <c r="X69" s="87"/>
      <c r="Y69" s="87"/>
      <c r="Z69" s="41"/>
      <c r="AA69" s="87"/>
      <c r="AB69" s="87"/>
      <c r="AC69" s="40"/>
      <c r="AD69" s="87"/>
      <c r="AE69" s="87"/>
      <c r="AF69" s="87"/>
      <c r="AG69" s="87"/>
      <c r="AH69" s="87"/>
      <c r="AI69" s="87"/>
      <c r="AJ69" s="87"/>
      <c r="AK69" s="87"/>
      <c r="AL69" s="87"/>
      <c r="AM69" s="87"/>
      <c r="AN69" s="87"/>
      <c r="AO69" s="41"/>
      <c r="AP69" s="87"/>
      <c r="AQ69" s="19"/>
    </row>
    <row r="70" spans="2:43" ht="13.5">
      <c r="B70" s="18"/>
      <c r="C70" s="87"/>
      <c r="D70" s="40"/>
      <c r="E70" s="87"/>
      <c r="F70" s="87"/>
      <c r="G70" s="87"/>
      <c r="H70" s="87"/>
      <c r="I70" s="87"/>
      <c r="J70" s="87"/>
      <c r="K70" s="87"/>
      <c r="L70" s="87"/>
      <c r="M70" s="87"/>
      <c r="N70" s="87"/>
      <c r="O70" s="87"/>
      <c r="P70" s="87"/>
      <c r="Q70" s="87"/>
      <c r="R70" s="87"/>
      <c r="S70" s="87"/>
      <c r="T70" s="87"/>
      <c r="U70" s="87"/>
      <c r="V70" s="87"/>
      <c r="W70" s="87"/>
      <c r="X70" s="87"/>
      <c r="Y70" s="87"/>
      <c r="Z70" s="41"/>
      <c r="AA70" s="87"/>
      <c r="AB70" s="87"/>
      <c r="AC70" s="40"/>
      <c r="AD70" s="87"/>
      <c r="AE70" s="87"/>
      <c r="AF70" s="87"/>
      <c r="AG70" s="87"/>
      <c r="AH70" s="87"/>
      <c r="AI70" s="87"/>
      <c r="AJ70" s="87"/>
      <c r="AK70" s="87"/>
      <c r="AL70" s="87"/>
      <c r="AM70" s="87"/>
      <c r="AN70" s="87"/>
      <c r="AO70" s="41"/>
      <c r="AP70" s="87"/>
      <c r="AQ70" s="19"/>
    </row>
    <row r="71" spans="2:43" s="99" customFormat="1" ht="15">
      <c r="B71" s="96"/>
      <c r="C71" s="97"/>
      <c r="D71" s="42" t="s">
        <v>46</v>
      </c>
      <c r="E71" s="114"/>
      <c r="F71" s="114"/>
      <c r="G71" s="114"/>
      <c r="H71" s="114"/>
      <c r="I71" s="114"/>
      <c r="J71" s="114"/>
      <c r="K71" s="114"/>
      <c r="L71" s="114"/>
      <c r="M71" s="114"/>
      <c r="N71" s="114"/>
      <c r="O71" s="114"/>
      <c r="P71" s="114"/>
      <c r="Q71" s="114"/>
      <c r="R71" s="44" t="s">
        <v>47</v>
      </c>
      <c r="S71" s="114"/>
      <c r="T71" s="114"/>
      <c r="U71" s="114"/>
      <c r="V71" s="114"/>
      <c r="W71" s="114"/>
      <c r="X71" s="114"/>
      <c r="Y71" s="114"/>
      <c r="Z71" s="115"/>
      <c r="AA71" s="97"/>
      <c r="AB71" s="97"/>
      <c r="AC71" s="42" t="s">
        <v>46</v>
      </c>
      <c r="AD71" s="114"/>
      <c r="AE71" s="114"/>
      <c r="AF71" s="114"/>
      <c r="AG71" s="114"/>
      <c r="AH71" s="114"/>
      <c r="AI71" s="114"/>
      <c r="AJ71" s="114"/>
      <c r="AK71" s="114"/>
      <c r="AL71" s="114"/>
      <c r="AM71" s="44" t="s">
        <v>47</v>
      </c>
      <c r="AN71" s="114"/>
      <c r="AO71" s="115"/>
      <c r="AP71" s="97"/>
      <c r="AQ71" s="98"/>
    </row>
    <row r="72" spans="2:43" s="99" customFormat="1" ht="6.95" customHeight="1">
      <c r="B72" s="96"/>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8"/>
    </row>
    <row r="73" spans="2:43" s="99" customFormat="1" ht="6.95" customHeight="1">
      <c r="B73" s="116"/>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8"/>
    </row>
    <row r="77" spans="2:43" s="99" customFormat="1" ht="6.95" customHeight="1">
      <c r="B77" s="119"/>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1"/>
    </row>
    <row r="78" spans="2:43" s="99" customFormat="1" ht="36.95" customHeight="1">
      <c r="B78" s="96"/>
      <c r="C78" s="173" t="s">
        <v>50</v>
      </c>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98"/>
    </row>
    <row r="79" spans="2:43" s="125" customFormat="1" ht="14.45" customHeight="1">
      <c r="B79" s="122"/>
      <c r="C79" s="90" t="s">
        <v>15</v>
      </c>
      <c r="D79" s="123"/>
      <c r="E79" s="123"/>
      <c r="F79" s="123"/>
      <c r="G79" s="123"/>
      <c r="H79" s="123"/>
      <c r="I79" s="123"/>
      <c r="J79" s="123"/>
      <c r="K79" s="123"/>
      <c r="L79" s="123" t="str">
        <f>K5</f>
        <v>MS-OAZA</v>
      </c>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4"/>
    </row>
    <row r="80" spans="2:43" s="130" customFormat="1" ht="36.95" customHeight="1">
      <c r="B80" s="126"/>
      <c r="C80" s="127" t="s">
        <v>17</v>
      </c>
      <c r="D80" s="128"/>
      <c r="E80" s="128"/>
      <c r="F80" s="128"/>
      <c r="G80" s="128"/>
      <c r="H80" s="128"/>
      <c r="I80" s="128"/>
      <c r="J80" s="128"/>
      <c r="K80" s="128"/>
      <c r="L80" s="190" t="str">
        <f>K6</f>
        <v>Rozšíření kapacity MŠ Oáza v Praze 12, Čechtická758/6, Praha 12 - Kamýk
SO - 01 Objekt</v>
      </c>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28"/>
      <c r="AQ80" s="129"/>
    </row>
    <row r="81" spans="2:43" s="99" customFormat="1" ht="6.95" customHeight="1">
      <c r="B81" s="96"/>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8"/>
    </row>
    <row r="82" spans="2:43" s="99" customFormat="1" ht="15">
      <c r="B82" s="96"/>
      <c r="C82" s="90" t="s">
        <v>20</v>
      </c>
      <c r="D82" s="97"/>
      <c r="E82" s="97"/>
      <c r="F82" s="97"/>
      <c r="G82" s="97"/>
      <c r="H82" s="97"/>
      <c r="I82" s="97"/>
      <c r="J82" s="97"/>
      <c r="K82" s="97"/>
      <c r="L82" s="131" t="str">
        <f>IF(K8="","",K8)</f>
        <v>Praha</v>
      </c>
      <c r="M82" s="97"/>
      <c r="N82" s="97"/>
      <c r="O82" s="97"/>
      <c r="P82" s="97"/>
      <c r="Q82" s="97"/>
      <c r="R82" s="97"/>
      <c r="S82" s="97"/>
      <c r="T82" s="97"/>
      <c r="U82" s="97"/>
      <c r="V82" s="97"/>
      <c r="W82" s="97"/>
      <c r="X82" s="97"/>
      <c r="Y82" s="97"/>
      <c r="Z82" s="97"/>
      <c r="AA82" s="97"/>
      <c r="AB82" s="97"/>
      <c r="AC82" s="97"/>
      <c r="AD82" s="97"/>
      <c r="AE82" s="97"/>
      <c r="AF82" s="97"/>
      <c r="AG82" s="97"/>
      <c r="AH82" s="97"/>
      <c r="AI82" s="90" t="s">
        <v>22</v>
      </c>
      <c r="AJ82" s="97"/>
      <c r="AK82" s="97"/>
      <c r="AL82" s="97"/>
      <c r="AM82" s="192">
        <f ca="1">+AN8</f>
        <v>44501</v>
      </c>
      <c r="AN82" s="192"/>
      <c r="AO82" s="192"/>
      <c r="AP82" s="192"/>
      <c r="AQ82" s="98"/>
    </row>
    <row r="83" spans="2:43" s="99" customFormat="1" ht="6.95" customHeight="1">
      <c r="B83" s="96"/>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8"/>
    </row>
    <row r="84" spans="2:56" s="99" customFormat="1" ht="15">
      <c r="B84" s="96"/>
      <c r="C84" s="90" t="s">
        <v>23</v>
      </c>
      <c r="D84" s="97"/>
      <c r="E84" s="97"/>
      <c r="F84" s="97"/>
      <c r="G84" s="97"/>
      <c r="H84" s="97"/>
      <c r="I84" s="97"/>
      <c r="J84" s="97"/>
      <c r="K84" s="97"/>
      <c r="L84" s="123" t="str">
        <f>IF(E11="","",E11)</f>
        <v>MČ Praha 12, Písková 830/25, Praha 4 - Modřany</v>
      </c>
      <c r="M84" s="97"/>
      <c r="N84" s="97"/>
      <c r="O84" s="97"/>
      <c r="P84" s="97"/>
      <c r="Q84" s="97"/>
      <c r="R84" s="97"/>
      <c r="S84" s="97"/>
      <c r="T84" s="97"/>
      <c r="U84" s="97"/>
      <c r="V84" s="97"/>
      <c r="W84" s="97"/>
      <c r="X84" s="97"/>
      <c r="Y84" s="97"/>
      <c r="Z84" s="97"/>
      <c r="AA84" s="97"/>
      <c r="AB84" s="97"/>
      <c r="AC84" s="97"/>
      <c r="AD84" s="97"/>
      <c r="AE84" s="97"/>
      <c r="AF84" s="97"/>
      <c r="AG84" s="97"/>
      <c r="AH84" s="97"/>
      <c r="AI84" s="90" t="s">
        <v>27</v>
      </c>
      <c r="AJ84" s="97"/>
      <c r="AK84" s="97"/>
      <c r="AL84" s="97"/>
      <c r="AM84" s="166" t="str">
        <f>IF(E15="","",E15)</f>
        <v>PROJEKTOVÁ KANCELÁŘ ATLAS spol. s r.o.</v>
      </c>
      <c r="AN84" s="166"/>
      <c r="AO84" s="166"/>
      <c r="AP84" s="166"/>
      <c r="AQ84" s="98"/>
      <c r="AS84" s="162" t="s">
        <v>51</v>
      </c>
      <c r="AT84" s="163"/>
      <c r="AU84" s="112"/>
      <c r="AV84" s="112"/>
      <c r="AW84" s="112"/>
      <c r="AX84" s="112"/>
      <c r="AY84" s="112"/>
      <c r="AZ84" s="112"/>
      <c r="BA84" s="112"/>
      <c r="BB84" s="112"/>
      <c r="BC84" s="112"/>
      <c r="BD84" s="113"/>
    </row>
    <row r="85" spans="2:56" s="99" customFormat="1" ht="15">
      <c r="B85" s="96"/>
      <c r="C85" s="90" t="str">
        <f>+D20</f>
        <v>Zhotovitel:</v>
      </c>
      <c r="D85" s="97"/>
      <c r="E85" s="97"/>
      <c r="F85" s="97"/>
      <c r="G85" s="97"/>
      <c r="H85" s="97"/>
      <c r="I85" s="97"/>
      <c r="J85" s="97"/>
      <c r="K85" s="97"/>
      <c r="L85" s="123" t="str">
        <f>+E21</f>
        <v>Doplň</v>
      </c>
      <c r="M85" s="97"/>
      <c r="N85" s="97"/>
      <c r="O85" s="97"/>
      <c r="P85" s="97"/>
      <c r="Q85" s="97"/>
      <c r="R85" s="97"/>
      <c r="S85" s="97"/>
      <c r="T85" s="97"/>
      <c r="U85" s="97"/>
      <c r="V85" s="97"/>
      <c r="W85" s="97"/>
      <c r="X85" s="97"/>
      <c r="Y85" s="97"/>
      <c r="Z85" s="97"/>
      <c r="AA85" s="97"/>
      <c r="AB85" s="97"/>
      <c r="AC85" s="97"/>
      <c r="AD85" s="97"/>
      <c r="AE85" s="97"/>
      <c r="AF85" s="97"/>
      <c r="AG85" s="97"/>
      <c r="AH85" s="97"/>
      <c r="AI85" s="90" t="s">
        <v>30</v>
      </c>
      <c r="AJ85" s="97"/>
      <c r="AK85" s="97"/>
      <c r="AL85" s="97"/>
      <c r="AM85" s="166" t="str">
        <f>IF(E18="","",E18)</f>
        <v>Jan Rod</v>
      </c>
      <c r="AN85" s="166"/>
      <c r="AO85" s="166"/>
      <c r="AP85" s="166"/>
      <c r="AQ85" s="98"/>
      <c r="AS85" s="164"/>
      <c r="AT85" s="165"/>
      <c r="AU85" s="97"/>
      <c r="AV85" s="97"/>
      <c r="AW85" s="97"/>
      <c r="AX85" s="97"/>
      <c r="AY85" s="97"/>
      <c r="AZ85" s="97"/>
      <c r="BA85" s="97"/>
      <c r="BB85" s="97"/>
      <c r="BC85" s="97"/>
      <c r="BD85" s="132"/>
    </row>
    <row r="86" spans="2:56" s="99" customFormat="1" ht="10.9" customHeight="1">
      <c r="B86" s="96"/>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8"/>
      <c r="AS86" s="164"/>
      <c r="AT86" s="165"/>
      <c r="AU86" s="97"/>
      <c r="AV86" s="97"/>
      <c r="AW86" s="97"/>
      <c r="AX86" s="97"/>
      <c r="AY86" s="97"/>
      <c r="AZ86" s="97"/>
      <c r="BA86" s="97"/>
      <c r="BB86" s="97"/>
      <c r="BC86" s="97"/>
      <c r="BD86" s="132"/>
    </row>
    <row r="87" spans="2:56" s="99" customFormat="1" ht="29.25" customHeight="1">
      <c r="B87" s="96"/>
      <c r="C87" s="178" t="s">
        <v>52</v>
      </c>
      <c r="D87" s="179"/>
      <c r="E87" s="179"/>
      <c r="F87" s="179"/>
      <c r="G87" s="179"/>
      <c r="H87" s="133"/>
      <c r="I87" s="184" t="s">
        <v>53</v>
      </c>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84" t="s">
        <v>54</v>
      </c>
      <c r="AH87" s="179"/>
      <c r="AI87" s="179"/>
      <c r="AJ87" s="179"/>
      <c r="AK87" s="179"/>
      <c r="AL87" s="179"/>
      <c r="AM87" s="179"/>
      <c r="AN87" s="184" t="s">
        <v>55</v>
      </c>
      <c r="AO87" s="179"/>
      <c r="AP87" s="185"/>
      <c r="AQ87" s="98"/>
      <c r="AS87" s="134" t="s">
        <v>56</v>
      </c>
      <c r="AT87" s="135" t="s">
        <v>57</v>
      </c>
      <c r="AU87" s="135" t="s">
        <v>58</v>
      </c>
      <c r="AV87" s="135" t="s">
        <v>59</v>
      </c>
      <c r="AW87" s="135" t="s">
        <v>60</v>
      </c>
      <c r="AX87" s="135" t="s">
        <v>61</v>
      </c>
      <c r="AY87" s="135" t="s">
        <v>62</v>
      </c>
      <c r="AZ87" s="135" t="s">
        <v>63</v>
      </c>
      <c r="BA87" s="135" t="s">
        <v>64</v>
      </c>
      <c r="BB87" s="135" t="s">
        <v>65</v>
      </c>
      <c r="BC87" s="135" t="s">
        <v>66</v>
      </c>
      <c r="BD87" s="136" t="s">
        <v>67</v>
      </c>
    </row>
    <row r="88" spans="2:56" s="99" customFormat="1" ht="10.9" customHeight="1">
      <c r="B88" s="96"/>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8"/>
      <c r="AS88" s="137"/>
      <c r="AT88" s="112"/>
      <c r="AU88" s="112"/>
      <c r="AV88" s="112"/>
      <c r="AW88" s="112"/>
      <c r="AX88" s="112"/>
      <c r="AY88" s="112"/>
      <c r="AZ88" s="112"/>
      <c r="BA88" s="112"/>
      <c r="BB88" s="112"/>
      <c r="BC88" s="112"/>
      <c r="BD88" s="113"/>
    </row>
    <row r="89" spans="2:76" s="130" customFormat="1" ht="32.45" customHeight="1">
      <c r="B89" s="126"/>
      <c r="C89" s="138" t="s">
        <v>68</v>
      </c>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60">
        <f>SUM(AG90:AM90)</f>
        <v>0</v>
      </c>
      <c r="AH89" s="160"/>
      <c r="AI89" s="160"/>
      <c r="AJ89" s="160"/>
      <c r="AK89" s="160"/>
      <c r="AL89" s="160"/>
      <c r="AM89" s="160"/>
      <c r="AN89" s="161">
        <f>SUM(AN90:AP90)</f>
        <v>0</v>
      </c>
      <c r="AO89" s="161"/>
      <c r="AP89" s="161"/>
      <c r="AQ89" s="129"/>
      <c r="AS89" s="140" t="e">
        <f>ROUND(SUM(AS90:AS90),2)</f>
        <v>#REF!</v>
      </c>
      <c r="AT89" s="141" t="e">
        <f>ROUND(SUM(AV89:AW89),2)</f>
        <v>#REF!</v>
      </c>
      <c r="AU89" s="142" t="e">
        <f>ROUND(SUM(AU90:AU90),5)</f>
        <v>#REF!</v>
      </c>
      <c r="AV89" s="141" t="e">
        <f>ROUND(AZ89*L33,2)</f>
        <v>#REF!</v>
      </c>
      <c r="AW89" s="141" t="e">
        <f>ROUND(BA89*L34,2)</f>
        <v>#REF!</v>
      </c>
      <c r="AX89" s="141" t="e">
        <f>ROUND(BB89*L33,2)</f>
        <v>#REF!</v>
      </c>
      <c r="AY89" s="141" t="e">
        <f>ROUND(BC89*L34,2)</f>
        <v>#REF!</v>
      </c>
      <c r="AZ89" s="141" t="e">
        <f>ROUND(SUM(AZ90:AZ90),2)</f>
        <v>#REF!</v>
      </c>
      <c r="BA89" s="141" t="e">
        <f>ROUND(SUM(BA90:BA90),2)</f>
        <v>#REF!</v>
      </c>
      <c r="BB89" s="141" t="e">
        <f>ROUND(SUM(BB90:BB90),2)</f>
        <v>#REF!</v>
      </c>
      <c r="BC89" s="141" t="e">
        <f>ROUND(SUM(BC90:BC90),2)</f>
        <v>#REF!</v>
      </c>
      <c r="BD89" s="143" t="e">
        <f>ROUND(SUM(BD90:BD90),2)</f>
        <v>#REF!</v>
      </c>
      <c r="BS89" s="52" t="s">
        <v>69</v>
      </c>
      <c r="BT89" s="52" t="s">
        <v>70</v>
      </c>
      <c r="BU89" s="144" t="s">
        <v>71</v>
      </c>
      <c r="BV89" s="52" t="s">
        <v>72</v>
      </c>
      <c r="BW89" s="52" t="s">
        <v>73</v>
      </c>
      <c r="BX89" s="52" t="s">
        <v>74</v>
      </c>
    </row>
    <row r="90" spans="1:76" s="149" customFormat="1" ht="63" customHeight="1">
      <c r="A90" s="145"/>
      <c r="B90" s="146"/>
      <c r="C90" s="147"/>
      <c r="D90" s="183" t="str">
        <f>+'SO-01'!F7</f>
        <v>SO - 01, Stavební úpravy pavilonu a spojovací chodby</v>
      </c>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1">
        <f>+'SO-01'!M32</f>
        <v>0</v>
      </c>
      <c r="AH90" s="182"/>
      <c r="AI90" s="182"/>
      <c r="AJ90" s="182"/>
      <c r="AK90" s="182"/>
      <c r="AL90" s="182"/>
      <c r="AM90" s="182"/>
      <c r="AN90" s="181">
        <f>+ROUND(AG90*1.21,0)</f>
        <v>0</v>
      </c>
      <c r="AO90" s="182"/>
      <c r="AP90" s="182"/>
      <c r="AQ90" s="148"/>
      <c r="AS90" s="150" t="e">
        <f>#REF!</f>
        <v>#REF!</v>
      </c>
      <c r="AT90" s="151" t="e">
        <f>ROUND(SUM(AV90:AW90),2)</f>
        <v>#REF!</v>
      </c>
      <c r="AU90" s="152" t="e">
        <f>#REF!</f>
        <v>#REF!</v>
      </c>
      <c r="AV90" s="151" t="e">
        <f>#REF!</f>
        <v>#REF!</v>
      </c>
      <c r="AW90" s="151" t="e">
        <f>#REF!</f>
        <v>#REF!</v>
      </c>
      <c r="AX90" s="151" t="e">
        <f>#REF!</f>
        <v>#REF!</v>
      </c>
      <c r="AY90" s="151" t="e">
        <f>#REF!</f>
        <v>#REF!</v>
      </c>
      <c r="AZ90" s="151" t="e">
        <f>#REF!</f>
        <v>#REF!</v>
      </c>
      <c r="BA90" s="151" t="e">
        <f>#REF!</f>
        <v>#REF!</v>
      </c>
      <c r="BB90" s="151" t="e">
        <f>#REF!</f>
        <v>#REF!</v>
      </c>
      <c r="BC90" s="151" t="e">
        <f>#REF!</f>
        <v>#REF!</v>
      </c>
      <c r="BD90" s="153" t="e">
        <f>#REF!</f>
        <v>#REF!</v>
      </c>
      <c r="BT90" s="154" t="s">
        <v>75</v>
      </c>
      <c r="BV90" s="154" t="s">
        <v>72</v>
      </c>
      <c r="BW90" s="154" t="s">
        <v>76</v>
      </c>
      <c r="BX90" s="154" t="s">
        <v>73</v>
      </c>
    </row>
    <row r="91" spans="2:43" ht="13.5">
      <c r="B91" s="18"/>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19"/>
    </row>
    <row r="92" spans="2:48" s="99" customFormat="1" ht="30" customHeight="1">
      <c r="B92" s="96"/>
      <c r="C92" s="138" t="s">
        <v>77</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161">
        <v>0</v>
      </c>
      <c r="AH92" s="161"/>
      <c r="AI92" s="161"/>
      <c r="AJ92" s="161"/>
      <c r="AK92" s="161"/>
      <c r="AL92" s="161"/>
      <c r="AM92" s="161"/>
      <c r="AN92" s="161">
        <v>0</v>
      </c>
      <c r="AO92" s="161"/>
      <c r="AP92" s="161"/>
      <c r="AQ92" s="98"/>
      <c r="AS92" s="134" t="s">
        <v>78</v>
      </c>
      <c r="AT92" s="135" t="s">
        <v>79</v>
      </c>
      <c r="AU92" s="135" t="s">
        <v>34</v>
      </c>
      <c r="AV92" s="136" t="s">
        <v>57</v>
      </c>
    </row>
    <row r="93" spans="2:48" s="99" customFormat="1" ht="10.9" customHeight="1">
      <c r="B93" s="96"/>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8"/>
      <c r="AS93" s="155"/>
      <c r="AT93" s="114"/>
      <c r="AU93" s="114"/>
      <c r="AV93" s="115"/>
    </row>
    <row r="94" spans="2:43" s="99" customFormat="1" ht="30" customHeight="1">
      <c r="B94" s="96"/>
      <c r="C94" s="156" t="s">
        <v>80</v>
      </c>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80">
        <f>+AG89+AG92</f>
        <v>0</v>
      </c>
      <c r="AH94" s="180"/>
      <c r="AI94" s="180"/>
      <c r="AJ94" s="180"/>
      <c r="AK94" s="180"/>
      <c r="AL94" s="180"/>
      <c r="AM94" s="180"/>
      <c r="AN94" s="180">
        <f>AN89+AN92</f>
        <v>0</v>
      </c>
      <c r="AO94" s="180"/>
      <c r="AP94" s="180"/>
      <c r="AQ94" s="98"/>
    </row>
    <row r="95" spans="2:43" s="99" customFormat="1" ht="6.95" customHeight="1">
      <c r="B95" s="116"/>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8"/>
    </row>
  </sheetData>
  <sheetProtection selectLockedCells="1"/>
  <mergeCells count="51">
    <mergeCell ref="E21:X21"/>
    <mergeCell ref="W36:AE36"/>
    <mergeCell ref="AN8:AO8"/>
    <mergeCell ref="AN14:AO14"/>
    <mergeCell ref="AN15:AO15"/>
    <mergeCell ref="O20:P20"/>
    <mergeCell ref="AK36:AO36"/>
    <mergeCell ref="E23:AN23"/>
    <mergeCell ref="L33:O33"/>
    <mergeCell ref="W33:AE33"/>
    <mergeCell ref="AK33:AO33"/>
    <mergeCell ref="L34:O34"/>
    <mergeCell ref="W34:AE34"/>
    <mergeCell ref="AK34:AO34"/>
    <mergeCell ref="L35:O35"/>
    <mergeCell ref="W35:AE35"/>
    <mergeCell ref="L37:O37"/>
    <mergeCell ref="W37:AE37"/>
    <mergeCell ref="AK37:AO37"/>
    <mergeCell ref="AK35:AO35"/>
    <mergeCell ref="L36:O36"/>
    <mergeCell ref="I87:AF87"/>
    <mergeCell ref="AG87:AM87"/>
    <mergeCell ref="AN87:AP87"/>
    <mergeCell ref="X39:AB39"/>
    <mergeCell ref="AK39:AO39"/>
    <mergeCell ref="C78:AP78"/>
    <mergeCell ref="L80:AO80"/>
    <mergeCell ref="AM84:AP84"/>
    <mergeCell ref="AM82:AP82"/>
    <mergeCell ref="AG94:AM94"/>
    <mergeCell ref="AN94:AP94"/>
    <mergeCell ref="AN90:AP90"/>
    <mergeCell ref="AG90:AM90"/>
    <mergeCell ref="D90:AF90"/>
    <mergeCell ref="AR2:BE2"/>
    <mergeCell ref="AG89:AM89"/>
    <mergeCell ref="AN89:AP89"/>
    <mergeCell ref="AG92:AM92"/>
    <mergeCell ref="AN92:AP92"/>
    <mergeCell ref="AS84:AT86"/>
    <mergeCell ref="AM85:AP85"/>
    <mergeCell ref="AK28:AO28"/>
    <mergeCell ref="AK29:AO29"/>
    <mergeCell ref="AK31:AO31"/>
    <mergeCell ref="C2:AP2"/>
    <mergeCell ref="C4:AP4"/>
    <mergeCell ref="K5:AO5"/>
    <mergeCell ref="K6:AO6"/>
    <mergeCell ref="E25:AN25"/>
    <mergeCell ref="C87:G87"/>
  </mergeCells>
  <hyperlinks>
    <hyperlink ref="K1:S1" location="C2" display="1) Souhrnný list stavby"/>
    <hyperlink ref="W1:AF1" location="C87" display="2) Rekapitulace objektů"/>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0"/>
  <sheetViews>
    <sheetView showGridLines="0" workbookViewId="0" topLeftCell="A1">
      <pane ySplit="1" topLeftCell="A405" activePane="bottomLeft" state="frozen"/>
      <selection pane="bottomLeft" activeCell="Z418" sqref="Z418"/>
    </sheetView>
  </sheetViews>
  <sheetFormatPr defaultColWidth="9.33203125" defaultRowHeight="13.5"/>
  <cols>
    <col min="1" max="1" width="8.33203125" style="7" customWidth="1"/>
    <col min="2" max="2" width="1.66796875" style="14" customWidth="1"/>
    <col min="3" max="3" width="4.16015625" style="14" customWidth="1"/>
    <col min="4" max="4" width="4.33203125" style="14" customWidth="1"/>
    <col min="5" max="5" width="17.16015625" style="14" customWidth="1"/>
    <col min="6" max="7" width="11.16015625" style="14" customWidth="1"/>
    <col min="8" max="8" width="12.5" style="14" customWidth="1"/>
    <col min="9" max="9" width="7" style="14" customWidth="1"/>
    <col min="10" max="10" width="5.16015625" style="14" customWidth="1"/>
    <col min="11" max="11" width="11.5" style="14" customWidth="1"/>
    <col min="12" max="12" width="12" style="14" customWidth="1"/>
    <col min="13" max="14" width="6" style="14" customWidth="1"/>
    <col min="15" max="15" width="2" style="14" customWidth="1"/>
    <col min="16" max="16" width="12.5" style="14" customWidth="1"/>
    <col min="17" max="17" width="4.16015625" style="14" customWidth="1"/>
    <col min="18" max="18" width="1.66796875" style="14" customWidth="1"/>
    <col min="19" max="16384" width="9.33203125" style="7" customWidth="1"/>
  </cols>
  <sheetData>
    <row r="1" spans="1:18" ht="21.75" customHeight="1">
      <c r="A1" s="5"/>
      <c r="B1" s="2"/>
      <c r="C1" s="2"/>
      <c r="D1" s="3" t="s">
        <v>1</v>
      </c>
      <c r="E1" s="2"/>
      <c r="F1" s="4" t="s">
        <v>84</v>
      </c>
      <c r="G1" s="4"/>
      <c r="H1" s="239" t="s">
        <v>85</v>
      </c>
      <c r="I1" s="239"/>
      <c r="J1" s="239"/>
      <c r="K1" s="239"/>
      <c r="L1" s="4" t="s">
        <v>86</v>
      </c>
      <c r="M1" s="2"/>
      <c r="N1" s="2"/>
      <c r="O1" s="3" t="s">
        <v>87</v>
      </c>
      <c r="P1" s="2"/>
      <c r="Q1" s="2"/>
      <c r="R1" s="2"/>
    </row>
    <row r="2" spans="3:17" ht="36.95" customHeight="1">
      <c r="C2" s="240" t="s">
        <v>7</v>
      </c>
      <c r="D2" s="240"/>
      <c r="E2" s="240"/>
      <c r="F2" s="240"/>
      <c r="G2" s="240"/>
      <c r="H2" s="240"/>
      <c r="I2" s="240"/>
      <c r="J2" s="240"/>
      <c r="K2" s="240"/>
      <c r="L2" s="240"/>
      <c r="M2" s="240"/>
      <c r="N2" s="240"/>
      <c r="O2" s="240"/>
      <c r="P2" s="240"/>
      <c r="Q2" s="240"/>
    </row>
    <row r="3" spans="2:18" ht="6.95" customHeight="1">
      <c r="B3" s="15"/>
      <c r="C3" s="16"/>
      <c r="D3" s="16"/>
      <c r="E3" s="16"/>
      <c r="F3" s="16"/>
      <c r="G3" s="16"/>
      <c r="H3" s="16"/>
      <c r="I3" s="16"/>
      <c r="J3" s="16"/>
      <c r="K3" s="16"/>
      <c r="L3" s="16"/>
      <c r="M3" s="16"/>
      <c r="N3" s="16"/>
      <c r="O3" s="16"/>
      <c r="P3" s="16"/>
      <c r="Q3" s="16"/>
      <c r="R3" s="17"/>
    </row>
    <row r="4" spans="2:18" ht="36.95" customHeight="1">
      <c r="B4" s="18"/>
      <c r="C4" s="228" t="s">
        <v>88</v>
      </c>
      <c r="D4" s="228"/>
      <c r="E4" s="228"/>
      <c r="F4" s="228"/>
      <c r="G4" s="228"/>
      <c r="H4" s="228"/>
      <c r="I4" s="228"/>
      <c r="J4" s="228"/>
      <c r="K4" s="228"/>
      <c r="L4" s="228"/>
      <c r="M4" s="228"/>
      <c r="N4" s="228"/>
      <c r="O4" s="228"/>
      <c r="P4" s="228"/>
      <c r="Q4" s="228"/>
      <c r="R4" s="19"/>
    </row>
    <row r="5" spans="2:18" ht="6.95" customHeight="1">
      <c r="B5" s="18"/>
      <c r="R5" s="19"/>
    </row>
    <row r="6" spans="2:18" ht="25.35" customHeight="1">
      <c r="B6" s="18"/>
      <c r="D6" s="20" t="s">
        <v>17</v>
      </c>
      <c r="F6" s="229" t="s">
        <v>81</v>
      </c>
      <c r="G6" s="229"/>
      <c r="H6" s="229"/>
      <c r="I6" s="229"/>
      <c r="J6" s="229"/>
      <c r="K6" s="229"/>
      <c r="L6" s="229"/>
      <c r="M6" s="229"/>
      <c r="N6" s="229"/>
      <c r="O6" s="229"/>
      <c r="P6" s="229"/>
      <c r="R6" s="19"/>
    </row>
    <row r="7" spans="2:18" s="6" customFormat="1" ht="32.85" customHeight="1">
      <c r="B7" s="21"/>
      <c r="C7" s="22"/>
      <c r="D7" s="23" t="s">
        <v>89</v>
      </c>
      <c r="E7" s="22"/>
      <c r="F7" s="241" t="s">
        <v>90</v>
      </c>
      <c r="G7" s="241"/>
      <c r="H7" s="241"/>
      <c r="I7" s="241"/>
      <c r="J7" s="241"/>
      <c r="K7" s="241"/>
      <c r="L7" s="241"/>
      <c r="M7" s="241"/>
      <c r="N7" s="241"/>
      <c r="O7" s="241"/>
      <c r="P7" s="241"/>
      <c r="Q7" s="22"/>
      <c r="R7" s="24"/>
    </row>
    <row r="8" spans="2:18" s="6" customFormat="1" ht="14.45" customHeight="1">
      <c r="B8" s="21"/>
      <c r="C8" s="22"/>
      <c r="D8" s="20" t="s">
        <v>18</v>
      </c>
      <c r="E8" s="22"/>
      <c r="F8" s="25" t="s">
        <v>5</v>
      </c>
      <c r="G8" s="22"/>
      <c r="H8" s="22"/>
      <c r="I8" s="22"/>
      <c r="J8" s="22"/>
      <c r="K8" s="22"/>
      <c r="L8" s="22"/>
      <c r="M8" s="20" t="s">
        <v>19</v>
      </c>
      <c r="N8" s="22"/>
      <c r="O8" s="25" t="s">
        <v>5</v>
      </c>
      <c r="P8" s="22"/>
      <c r="Q8" s="22"/>
      <c r="R8" s="24"/>
    </row>
    <row r="9" spans="2:18" s="6" customFormat="1" ht="14.45" customHeight="1">
      <c r="B9" s="21"/>
      <c r="C9" s="22"/>
      <c r="D9" s="20" t="s">
        <v>20</v>
      </c>
      <c r="E9" s="22"/>
      <c r="F9" s="25" t="s">
        <v>21</v>
      </c>
      <c r="G9" s="22"/>
      <c r="H9" s="22"/>
      <c r="I9" s="22"/>
      <c r="J9" s="22"/>
      <c r="K9" s="22"/>
      <c r="L9" s="22"/>
      <c r="M9" s="20" t="s">
        <v>22</v>
      </c>
      <c r="N9" s="22"/>
      <c r="O9" s="197">
        <f ca="1">+TODAY()</f>
        <v>44501</v>
      </c>
      <c r="P9" s="197"/>
      <c r="Q9" s="22"/>
      <c r="R9" s="24"/>
    </row>
    <row r="10" spans="2:18" s="6" customFormat="1" ht="10.9" customHeight="1">
      <c r="B10" s="21"/>
      <c r="C10" s="22"/>
      <c r="D10" s="22"/>
      <c r="E10" s="22"/>
      <c r="F10" s="22"/>
      <c r="G10" s="22"/>
      <c r="H10" s="22"/>
      <c r="I10" s="22"/>
      <c r="J10" s="22"/>
      <c r="K10" s="22"/>
      <c r="L10" s="22"/>
      <c r="M10" s="22"/>
      <c r="N10" s="22"/>
      <c r="O10" s="22"/>
      <c r="P10" s="22"/>
      <c r="Q10" s="22"/>
      <c r="R10" s="24"/>
    </row>
    <row r="11" spans="2:18" s="6" customFormat="1" ht="14.45" customHeight="1">
      <c r="B11" s="21"/>
      <c r="C11" s="22"/>
      <c r="D11" s="20" t="s">
        <v>23</v>
      </c>
      <c r="E11" s="22"/>
      <c r="F11" s="22"/>
      <c r="G11" s="22"/>
      <c r="H11" s="22"/>
      <c r="I11" s="22"/>
      <c r="J11" s="22"/>
      <c r="K11" s="22"/>
      <c r="L11" s="22"/>
      <c r="M11" s="20" t="s">
        <v>24</v>
      </c>
      <c r="N11" s="22"/>
      <c r="O11" s="198" t="s">
        <v>5</v>
      </c>
      <c r="P11" s="198"/>
      <c r="Q11" s="22"/>
      <c r="R11" s="24"/>
    </row>
    <row r="12" spans="2:18" s="6" customFormat="1" ht="18" customHeight="1">
      <c r="B12" s="21"/>
      <c r="C12" s="22"/>
      <c r="D12" s="22"/>
      <c r="E12" s="25" t="s">
        <v>25</v>
      </c>
      <c r="F12" s="22"/>
      <c r="G12" s="22"/>
      <c r="H12" s="22"/>
      <c r="I12" s="22"/>
      <c r="J12" s="22"/>
      <c r="K12" s="22"/>
      <c r="L12" s="22"/>
      <c r="M12" s="20" t="s">
        <v>26</v>
      </c>
      <c r="N12" s="22"/>
      <c r="O12" s="198" t="s">
        <v>5</v>
      </c>
      <c r="P12" s="198"/>
      <c r="Q12" s="22"/>
      <c r="R12" s="24"/>
    </row>
    <row r="13" spans="2:18" s="6" customFormat="1" ht="6.95" customHeight="1">
      <c r="B13" s="21"/>
      <c r="C13" s="22"/>
      <c r="D13" s="22"/>
      <c r="E13" s="22"/>
      <c r="F13" s="22"/>
      <c r="G13" s="22"/>
      <c r="H13" s="22"/>
      <c r="I13" s="22"/>
      <c r="J13" s="22"/>
      <c r="K13" s="22"/>
      <c r="L13" s="22"/>
      <c r="M13" s="22"/>
      <c r="N13" s="22"/>
      <c r="O13" s="22"/>
      <c r="P13" s="22"/>
      <c r="Q13" s="22"/>
      <c r="R13" s="24"/>
    </row>
    <row r="14" spans="2:18" s="6" customFormat="1" ht="6.95" customHeight="1">
      <c r="B14" s="21"/>
      <c r="C14" s="22"/>
      <c r="D14" s="22"/>
      <c r="E14" s="22"/>
      <c r="F14" s="22"/>
      <c r="G14" s="22"/>
      <c r="H14" s="22"/>
      <c r="I14" s="22"/>
      <c r="J14" s="22"/>
      <c r="K14" s="22"/>
      <c r="L14" s="22"/>
      <c r="M14" s="22"/>
      <c r="N14" s="22"/>
      <c r="O14" s="22"/>
      <c r="P14" s="22"/>
      <c r="Q14" s="22"/>
      <c r="R14" s="24"/>
    </row>
    <row r="15" spans="2:18" s="6" customFormat="1" ht="14.45" customHeight="1">
      <c r="B15" s="21"/>
      <c r="C15" s="22"/>
      <c r="D15" s="20" t="s">
        <v>27</v>
      </c>
      <c r="E15" s="22"/>
      <c r="F15" s="22"/>
      <c r="G15" s="22"/>
      <c r="H15" s="22"/>
      <c r="I15" s="22"/>
      <c r="J15" s="22"/>
      <c r="K15" s="22"/>
      <c r="L15" s="22"/>
      <c r="M15" s="20" t="s">
        <v>24</v>
      </c>
      <c r="N15" s="22"/>
      <c r="O15" s="198">
        <v>14892936</v>
      </c>
      <c r="P15" s="198"/>
      <c r="Q15" s="22"/>
      <c r="R15" s="24"/>
    </row>
    <row r="16" spans="2:18" s="6" customFormat="1" ht="18" customHeight="1">
      <c r="B16" s="21"/>
      <c r="C16" s="22"/>
      <c r="D16" s="22"/>
      <c r="E16" s="25" t="s">
        <v>91</v>
      </c>
      <c r="F16" s="22"/>
      <c r="G16" s="22"/>
      <c r="H16" s="22"/>
      <c r="I16" s="22"/>
      <c r="J16" s="22"/>
      <c r="K16" s="22"/>
      <c r="L16" s="22"/>
      <c r="M16" s="20" t="s">
        <v>26</v>
      </c>
      <c r="N16" s="22"/>
      <c r="O16" s="198" t="s">
        <v>83</v>
      </c>
      <c r="P16" s="198"/>
      <c r="Q16" s="22"/>
      <c r="R16" s="24"/>
    </row>
    <row r="17" spans="2:18" s="6" customFormat="1" ht="6.95" customHeight="1">
      <c r="B17" s="21"/>
      <c r="C17" s="22"/>
      <c r="D17" s="22"/>
      <c r="E17" s="22"/>
      <c r="F17" s="22"/>
      <c r="G17" s="22"/>
      <c r="H17" s="22"/>
      <c r="I17" s="22"/>
      <c r="J17" s="22"/>
      <c r="K17" s="22"/>
      <c r="L17" s="22"/>
      <c r="M17" s="22"/>
      <c r="N17" s="22"/>
      <c r="O17" s="22"/>
      <c r="P17" s="22"/>
      <c r="Q17" s="22"/>
      <c r="R17" s="24"/>
    </row>
    <row r="18" spans="2:18" s="6" customFormat="1" ht="14.45" customHeight="1">
      <c r="B18" s="21"/>
      <c r="C18" s="22"/>
      <c r="D18" s="20" t="s">
        <v>30</v>
      </c>
      <c r="E18" s="22"/>
      <c r="F18" s="22"/>
      <c r="G18" s="22"/>
      <c r="H18" s="22"/>
      <c r="I18" s="22"/>
      <c r="J18" s="22"/>
      <c r="K18" s="22"/>
      <c r="L18" s="22"/>
      <c r="M18" s="20" t="s">
        <v>24</v>
      </c>
      <c r="N18" s="22"/>
      <c r="O18" s="198"/>
      <c r="P18" s="198"/>
      <c r="Q18" s="22"/>
      <c r="R18" s="24"/>
    </row>
    <row r="19" spans="2:18" s="6" customFormat="1" ht="18" customHeight="1">
      <c r="B19" s="21"/>
      <c r="C19" s="22"/>
      <c r="D19" s="22"/>
      <c r="E19" s="25" t="s">
        <v>82</v>
      </c>
      <c r="F19" s="22"/>
      <c r="G19" s="22"/>
      <c r="H19" s="22"/>
      <c r="I19" s="22"/>
      <c r="J19" s="22"/>
      <c r="K19" s="22"/>
      <c r="L19" s="22"/>
      <c r="M19" s="20" t="s">
        <v>26</v>
      </c>
      <c r="N19" s="22"/>
      <c r="O19" s="198"/>
      <c r="P19" s="198"/>
      <c r="Q19" s="22"/>
      <c r="R19" s="24"/>
    </row>
    <row r="20" spans="2:18" s="6" customFormat="1" ht="6.95" customHeight="1">
      <c r="B20" s="21"/>
      <c r="C20" s="22"/>
      <c r="D20" s="22"/>
      <c r="E20" s="22"/>
      <c r="F20" s="22"/>
      <c r="G20" s="22"/>
      <c r="H20" s="22"/>
      <c r="I20" s="22"/>
      <c r="J20" s="22"/>
      <c r="K20" s="22"/>
      <c r="L20" s="22"/>
      <c r="M20" s="22"/>
      <c r="N20" s="22"/>
      <c r="O20" s="22"/>
      <c r="P20" s="22"/>
      <c r="Q20" s="22"/>
      <c r="R20" s="24"/>
    </row>
    <row r="21" spans="2:18" s="6" customFormat="1" ht="14.45" customHeight="1">
      <c r="B21" s="21"/>
      <c r="C21" s="22"/>
      <c r="D21" s="20" t="s">
        <v>97</v>
      </c>
      <c r="E21" s="22"/>
      <c r="F21" s="22"/>
      <c r="G21" s="22"/>
      <c r="H21" s="22"/>
      <c r="I21" s="22"/>
      <c r="J21" s="22"/>
      <c r="K21" s="22"/>
      <c r="L21" s="22"/>
      <c r="M21" s="20"/>
      <c r="N21" s="22"/>
      <c r="O21" s="198"/>
      <c r="P21" s="198"/>
      <c r="Q21" s="22"/>
      <c r="R21" s="24"/>
    </row>
    <row r="22" spans="2:18" s="6" customFormat="1" ht="18" customHeight="1">
      <c r="B22" s="21"/>
      <c r="C22" s="22"/>
      <c r="D22" s="22"/>
      <c r="E22" s="81" t="s">
        <v>635</v>
      </c>
      <c r="F22" s="22"/>
      <c r="G22" s="22"/>
      <c r="H22" s="22"/>
      <c r="I22" s="22"/>
      <c r="J22" s="22"/>
      <c r="K22" s="22"/>
      <c r="L22" s="22"/>
      <c r="M22" s="20"/>
      <c r="N22" s="22"/>
      <c r="O22" s="198"/>
      <c r="P22" s="198"/>
      <c r="Q22" s="22"/>
      <c r="R22" s="24"/>
    </row>
    <row r="23" spans="2:18" s="6" customFormat="1" ht="14.45" customHeight="1">
      <c r="B23" s="21"/>
      <c r="C23" s="22"/>
      <c r="D23" s="20"/>
      <c r="E23" s="22"/>
      <c r="F23" s="22"/>
      <c r="G23" s="22"/>
      <c r="H23" s="22"/>
      <c r="I23" s="22"/>
      <c r="J23" s="22"/>
      <c r="K23" s="22"/>
      <c r="L23" s="22"/>
      <c r="M23" s="22"/>
      <c r="N23" s="22"/>
      <c r="O23" s="22"/>
      <c r="P23" s="22"/>
      <c r="Q23" s="22"/>
      <c r="R23" s="24"/>
    </row>
    <row r="24" spans="2:18" s="6" customFormat="1" ht="16.5" customHeight="1">
      <c r="B24" s="21"/>
      <c r="C24" s="22"/>
      <c r="D24" s="22"/>
      <c r="E24" s="238" t="s">
        <v>5</v>
      </c>
      <c r="F24" s="238"/>
      <c r="G24" s="238"/>
      <c r="H24" s="238"/>
      <c r="I24" s="238"/>
      <c r="J24" s="238"/>
      <c r="K24" s="238"/>
      <c r="L24" s="238"/>
      <c r="M24" s="22"/>
      <c r="N24" s="22"/>
      <c r="O24" s="22"/>
      <c r="P24" s="22"/>
      <c r="Q24" s="22"/>
      <c r="R24" s="24"/>
    </row>
    <row r="25" spans="2:18" s="6" customFormat="1" ht="14.45" customHeight="1">
      <c r="B25" s="21"/>
      <c r="C25" s="22"/>
      <c r="D25" s="20"/>
      <c r="E25" s="22"/>
      <c r="F25" s="22"/>
      <c r="G25" s="22"/>
      <c r="H25" s="22"/>
      <c r="I25" s="22"/>
      <c r="J25" s="22"/>
      <c r="K25" s="22"/>
      <c r="L25" s="22"/>
      <c r="M25" s="22"/>
      <c r="N25" s="22"/>
      <c r="O25" s="22"/>
      <c r="P25" s="22"/>
      <c r="Q25" s="22"/>
      <c r="R25" s="24"/>
    </row>
    <row r="26" spans="2:18" s="6" customFormat="1" ht="16.5" customHeight="1">
      <c r="B26" s="21"/>
      <c r="C26" s="22"/>
      <c r="D26" s="22"/>
      <c r="E26" s="238" t="s">
        <v>5</v>
      </c>
      <c r="F26" s="238"/>
      <c r="G26" s="238"/>
      <c r="H26" s="238"/>
      <c r="I26" s="238"/>
      <c r="J26" s="238"/>
      <c r="K26" s="238"/>
      <c r="L26" s="238"/>
      <c r="M26" s="22"/>
      <c r="N26" s="22"/>
      <c r="O26" s="22"/>
      <c r="P26" s="22"/>
      <c r="Q26" s="22"/>
      <c r="R26" s="24"/>
    </row>
    <row r="27" spans="2:18" s="6" customFormat="1" ht="6.95" customHeight="1">
      <c r="B27" s="21"/>
      <c r="C27" s="22"/>
      <c r="D27" s="22"/>
      <c r="E27" s="22"/>
      <c r="F27" s="22"/>
      <c r="G27" s="22"/>
      <c r="H27" s="22"/>
      <c r="I27" s="22"/>
      <c r="J27" s="22"/>
      <c r="K27" s="22"/>
      <c r="L27" s="22"/>
      <c r="M27" s="22"/>
      <c r="N27" s="22"/>
      <c r="O27" s="22"/>
      <c r="P27" s="22"/>
      <c r="Q27" s="22"/>
      <c r="R27" s="24"/>
    </row>
    <row r="28" spans="2:18" s="6" customFormat="1" ht="6.95" customHeight="1">
      <c r="B28" s="21"/>
      <c r="C28" s="22"/>
      <c r="D28" s="26"/>
      <c r="E28" s="26"/>
      <c r="F28" s="26"/>
      <c r="G28" s="26"/>
      <c r="H28" s="26"/>
      <c r="I28" s="26"/>
      <c r="J28" s="26"/>
      <c r="K28" s="26"/>
      <c r="L28" s="26"/>
      <c r="M28" s="26"/>
      <c r="N28" s="26"/>
      <c r="O28" s="26"/>
      <c r="P28" s="26"/>
      <c r="Q28" s="22"/>
      <c r="R28" s="24"/>
    </row>
    <row r="29" spans="2:18" s="6" customFormat="1" ht="14.45" customHeight="1">
      <c r="B29" s="21"/>
      <c r="C29" s="22"/>
      <c r="D29" s="27" t="s">
        <v>92</v>
      </c>
      <c r="E29" s="22"/>
      <c r="F29" s="22"/>
      <c r="G29" s="22"/>
      <c r="H29" s="22"/>
      <c r="I29" s="22"/>
      <c r="J29" s="22"/>
      <c r="K29" s="22"/>
      <c r="L29" s="22"/>
      <c r="M29" s="236">
        <f>+N90</f>
        <v>0</v>
      </c>
      <c r="N29" s="236"/>
      <c r="O29" s="236"/>
      <c r="P29" s="236"/>
      <c r="Q29" s="22"/>
      <c r="R29" s="24"/>
    </row>
    <row r="30" spans="2:18" s="6" customFormat="1" ht="14.45" customHeight="1">
      <c r="B30" s="21"/>
      <c r="C30" s="22"/>
      <c r="D30" s="28"/>
      <c r="E30" s="22"/>
      <c r="F30" s="22"/>
      <c r="G30" s="22"/>
      <c r="H30" s="22"/>
      <c r="I30" s="22"/>
      <c r="J30" s="22"/>
      <c r="K30" s="22"/>
      <c r="L30" s="22"/>
      <c r="M30" s="236"/>
      <c r="N30" s="236"/>
      <c r="O30" s="236"/>
      <c r="P30" s="236"/>
      <c r="Q30" s="22"/>
      <c r="R30" s="24"/>
    </row>
    <row r="31" spans="2:18" s="6" customFormat="1" ht="6.95" customHeight="1">
      <c r="B31" s="21"/>
      <c r="C31" s="22"/>
      <c r="D31" s="22"/>
      <c r="E31" s="22"/>
      <c r="F31" s="22"/>
      <c r="G31" s="22"/>
      <c r="H31" s="22"/>
      <c r="I31" s="22"/>
      <c r="J31" s="22"/>
      <c r="K31" s="22"/>
      <c r="L31" s="22"/>
      <c r="M31" s="22"/>
      <c r="N31" s="22"/>
      <c r="O31" s="22"/>
      <c r="P31" s="22"/>
      <c r="Q31" s="22"/>
      <c r="R31" s="24"/>
    </row>
    <row r="32" spans="2:18" s="6" customFormat="1" ht="25.35" customHeight="1">
      <c r="B32" s="21"/>
      <c r="C32" s="22"/>
      <c r="D32" s="29" t="s">
        <v>33</v>
      </c>
      <c r="E32" s="22"/>
      <c r="F32" s="22"/>
      <c r="G32" s="22"/>
      <c r="H32" s="22"/>
      <c r="I32" s="22"/>
      <c r="J32" s="22"/>
      <c r="K32" s="22"/>
      <c r="L32" s="22"/>
      <c r="M32" s="237">
        <f>+ROUND(M29,0)</f>
        <v>0</v>
      </c>
      <c r="N32" s="237"/>
      <c r="O32" s="237"/>
      <c r="P32" s="237"/>
      <c r="Q32" s="22"/>
      <c r="R32" s="24"/>
    </row>
    <row r="33" spans="2:18" s="6" customFormat="1" ht="6.95" customHeight="1">
      <c r="B33" s="21"/>
      <c r="C33" s="22"/>
      <c r="D33" s="26"/>
      <c r="E33" s="26"/>
      <c r="F33" s="26"/>
      <c r="G33" s="26"/>
      <c r="H33" s="26"/>
      <c r="I33" s="26"/>
      <c r="J33" s="26"/>
      <c r="K33" s="26"/>
      <c r="L33" s="26"/>
      <c r="M33" s="26"/>
      <c r="N33" s="26"/>
      <c r="O33" s="26"/>
      <c r="P33" s="26"/>
      <c r="Q33" s="22"/>
      <c r="R33" s="24"/>
    </row>
    <row r="34" spans="2:18" s="6" customFormat="1" ht="14.45" customHeight="1">
      <c r="B34" s="21"/>
      <c r="C34" s="22"/>
      <c r="D34" s="30" t="s">
        <v>34</v>
      </c>
      <c r="E34" s="30" t="s">
        <v>35</v>
      </c>
      <c r="F34" s="31">
        <v>0.21</v>
      </c>
      <c r="G34" s="32" t="s">
        <v>36</v>
      </c>
      <c r="H34" s="235">
        <f>+M32</f>
        <v>0</v>
      </c>
      <c r="I34" s="235"/>
      <c r="J34" s="235"/>
      <c r="K34" s="22"/>
      <c r="L34" s="22"/>
      <c r="M34" s="235">
        <f>+ROUND(H34*F34,0)</f>
        <v>0</v>
      </c>
      <c r="N34" s="235"/>
      <c r="O34" s="235"/>
      <c r="P34" s="235"/>
      <c r="Q34" s="22"/>
      <c r="R34" s="24"/>
    </row>
    <row r="35" spans="2:18" s="6" customFormat="1" ht="14.45" customHeight="1">
      <c r="B35" s="21"/>
      <c r="C35" s="22"/>
      <c r="D35" s="22"/>
      <c r="E35" s="30" t="s">
        <v>37</v>
      </c>
      <c r="F35" s="31">
        <v>0.15</v>
      </c>
      <c r="G35" s="32" t="s">
        <v>36</v>
      </c>
      <c r="H35" s="235">
        <v>0</v>
      </c>
      <c r="I35" s="235"/>
      <c r="J35" s="235"/>
      <c r="K35" s="22"/>
      <c r="L35" s="22"/>
      <c r="M35" s="235">
        <f>+H35*F35</f>
        <v>0</v>
      </c>
      <c r="N35" s="235"/>
      <c r="O35" s="235"/>
      <c r="P35" s="235"/>
      <c r="Q35" s="22"/>
      <c r="R35" s="24"/>
    </row>
    <row r="36" spans="2:18" s="6" customFormat="1" ht="14.45" customHeight="1" hidden="1">
      <c r="B36" s="21"/>
      <c r="C36" s="22"/>
      <c r="D36" s="22"/>
      <c r="E36" s="30" t="s">
        <v>38</v>
      </c>
      <c r="F36" s="31">
        <v>0.21</v>
      </c>
      <c r="G36" s="32" t="s">
        <v>36</v>
      </c>
      <c r="H36" s="235" t="e">
        <f>ROUND((SUM(#REF!)+SUM(#REF!)),2)</f>
        <v>#REF!</v>
      </c>
      <c r="I36" s="235"/>
      <c r="J36" s="235"/>
      <c r="K36" s="22"/>
      <c r="L36" s="22"/>
      <c r="M36" s="235">
        <v>0</v>
      </c>
      <c r="N36" s="235"/>
      <c r="O36" s="235"/>
      <c r="P36" s="235"/>
      <c r="Q36" s="22"/>
      <c r="R36" s="24"/>
    </row>
    <row r="37" spans="2:18" s="6" customFormat="1" ht="14.45" customHeight="1" hidden="1">
      <c r="B37" s="21"/>
      <c r="C37" s="22"/>
      <c r="D37" s="22"/>
      <c r="E37" s="30" t="s">
        <v>39</v>
      </c>
      <c r="F37" s="31">
        <v>0.15</v>
      </c>
      <c r="G37" s="32" t="s">
        <v>36</v>
      </c>
      <c r="H37" s="235" t="e">
        <f>ROUND((SUM(#REF!)+SUM(#REF!)),2)</f>
        <v>#REF!</v>
      </c>
      <c r="I37" s="235"/>
      <c r="J37" s="235"/>
      <c r="K37" s="22"/>
      <c r="L37" s="22"/>
      <c r="M37" s="235">
        <v>0</v>
      </c>
      <c r="N37" s="235"/>
      <c r="O37" s="235"/>
      <c r="P37" s="235"/>
      <c r="Q37" s="22"/>
      <c r="R37" s="24"/>
    </row>
    <row r="38" spans="2:18" s="6" customFormat="1" ht="14.45" customHeight="1" hidden="1">
      <c r="B38" s="21"/>
      <c r="C38" s="22"/>
      <c r="D38" s="22"/>
      <c r="E38" s="30" t="s">
        <v>40</v>
      </c>
      <c r="F38" s="31">
        <v>0</v>
      </c>
      <c r="G38" s="32" t="s">
        <v>36</v>
      </c>
      <c r="H38" s="235" t="e">
        <f>ROUND((SUM(#REF!)+SUM(#REF!)),2)</f>
        <v>#REF!</v>
      </c>
      <c r="I38" s="235"/>
      <c r="J38" s="235"/>
      <c r="K38" s="22"/>
      <c r="L38" s="22"/>
      <c r="M38" s="235">
        <v>0</v>
      </c>
      <c r="N38" s="235"/>
      <c r="O38" s="235"/>
      <c r="P38" s="235"/>
      <c r="Q38" s="22"/>
      <c r="R38" s="24"/>
    </row>
    <row r="39" spans="2:18" s="6" customFormat="1" ht="6.95" customHeight="1">
      <c r="B39" s="21"/>
      <c r="C39" s="22"/>
      <c r="D39" s="22"/>
      <c r="E39" s="22"/>
      <c r="F39" s="22"/>
      <c r="G39" s="22"/>
      <c r="H39" s="22"/>
      <c r="I39" s="22"/>
      <c r="J39" s="22"/>
      <c r="K39" s="22"/>
      <c r="L39" s="22"/>
      <c r="M39" s="22"/>
      <c r="N39" s="22"/>
      <c r="O39" s="22"/>
      <c r="P39" s="22"/>
      <c r="Q39" s="22"/>
      <c r="R39" s="24"/>
    </row>
    <row r="40" spans="2:18" s="6" customFormat="1" ht="25.35" customHeight="1">
      <c r="B40" s="21"/>
      <c r="C40" s="33"/>
      <c r="D40" s="34" t="s">
        <v>41</v>
      </c>
      <c r="E40" s="35"/>
      <c r="F40" s="35"/>
      <c r="G40" s="36" t="s">
        <v>42</v>
      </c>
      <c r="H40" s="37" t="s">
        <v>43</v>
      </c>
      <c r="I40" s="35"/>
      <c r="J40" s="35"/>
      <c r="K40" s="35"/>
      <c r="L40" s="233">
        <f>+H34+M34</f>
        <v>0</v>
      </c>
      <c r="M40" s="233"/>
      <c r="N40" s="233"/>
      <c r="O40" s="233"/>
      <c r="P40" s="234"/>
      <c r="Q40" s="33"/>
      <c r="R40" s="24"/>
    </row>
    <row r="41" spans="2:18" s="6" customFormat="1" ht="14.45" customHeight="1">
      <c r="B41" s="21"/>
      <c r="C41" s="22"/>
      <c r="D41" s="22"/>
      <c r="E41" s="22"/>
      <c r="F41" s="22"/>
      <c r="G41" s="22"/>
      <c r="H41" s="22"/>
      <c r="I41" s="22"/>
      <c r="J41" s="22"/>
      <c r="K41" s="22"/>
      <c r="L41" s="22"/>
      <c r="M41" s="22"/>
      <c r="N41" s="22"/>
      <c r="O41" s="22"/>
      <c r="P41" s="22"/>
      <c r="Q41" s="22"/>
      <c r="R41" s="24"/>
    </row>
    <row r="42" spans="2:18" s="6" customFormat="1" ht="14.45" customHeight="1">
      <c r="B42" s="21"/>
      <c r="C42" s="22"/>
      <c r="D42" s="22"/>
      <c r="E42" s="22"/>
      <c r="F42" s="22"/>
      <c r="G42" s="22"/>
      <c r="H42" s="22"/>
      <c r="I42" s="22"/>
      <c r="J42" s="22"/>
      <c r="K42" s="22"/>
      <c r="L42" s="22"/>
      <c r="M42" s="22"/>
      <c r="N42" s="22"/>
      <c r="O42" s="22"/>
      <c r="P42" s="22"/>
      <c r="Q42" s="22"/>
      <c r="R42" s="24"/>
    </row>
    <row r="43" spans="2:18" ht="13.5">
      <c r="B43" s="18"/>
      <c r="R43" s="19"/>
    </row>
    <row r="44" spans="2:18" ht="13.5">
      <c r="B44" s="18"/>
      <c r="R44" s="19"/>
    </row>
    <row r="45" spans="2:18" ht="13.5">
      <c r="B45" s="18"/>
      <c r="R45" s="19"/>
    </row>
    <row r="46" spans="2:18" ht="13.5">
      <c r="B46" s="18"/>
      <c r="R46" s="19"/>
    </row>
    <row r="47" spans="2:18" ht="13.5">
      <c r="B47" s="18"/>
      <c r="R47" s="19"/>
    </row>
    <row r="48" spans="2:18" ht="13.5">
      <c r="B48" s="18"/>
      <c r="R48" s="19"/>
    </row>
    <row r="49" spans="2:18" ht="13.5">
      <c r="B49" s="18"/>
      <c r="R49" s="19"/>
    </row>
    <row r="50" spans="2:18" ht="13.5">
      <c r="B50" s="18"/>
      <c r="R50" s="19"/>
    </row>
    <row r="51" spans="2:18" ht="13.5">
      <c r="B51" s="18"/>
      <c r="R51" s="19"/>
    </row>
    <row r="52" spans="2:18" s="6" customFormat="1" ht="15">
      <c r="B52" s="21"/>
      <c r="C52" s="22"/>
      <c r="D52" s="38" t="s">
        <v>44</v>
      </c>
      <c r="E52" s="26"/>
      <c r="F52" s="26"/>
      <c r="G52" s="26"/>
      <c r="H52" s="39"/>
      <c r="I52" s="22"/>
      <c r="J52" s="38" t="s">
        <v>45</v>
      </c>
      <c r="K52" s="26"/>
      <c r="L52" s="26"/>
      <c r="M52" s="26"/>
      <c r="N52" s="26"/>
      <c r="O52" s="26"/>
      <c r="P52" s="39"/>
      <c r="Q52" s="22"/>
      <c r="R52" s="24"/>
    </row>
    <row r="53" spans="2:18" ht="13.5">
      <c r="B53" s="18"/>
      <c r="D53" s="40"/>
      <c r="H53" s="41"/>
      <c r="J53" s="40"/>
      <c r="P53" s="41"/>
      <c r="R53" s="19"/>
    </row>
    <row r="54" spans="2:18" ht="13.5">
      <c r="B54" s="18"/>
      <c r="D54" s="40"/>
      <c r="H54" s="41"/>
      <c r="J54" s="40"/>
      <c r="P54" s="41"/>
      <c r="R54" s="19"/>
    </row>
    <row r="55" spans="2:18" ht="13.5">
      <c r="B55" s="18"/>
      <c r="D55" s="40"/>
      <c r="H55" s="41"/>
      <c r="J55" s="40"/>
      <c r="P55" s="41"/>
      <c r="R55" s="19"/>
    </row>
    <row r="56" spans="2:18" ht="13.5">
      <c r="B56" s="18"/>
      <c r="D56" s="40"/>
      <c r="H56" s="41"/>
      <c r="J56" s="40"/>
      <c r="P56" s="41"/>
      <c r="R56" s="19"/>
    </row>
    <row r="57" spans="2:18" ht="13.5">
      <c r="B57" s="18"/>
      <c r="D57" s="40"/>
      <c r="H57" s="41"/>
      <c r="J57" s="40"/>
      <c r="P57" s="41"/>
      <c r="R57" s="19"/>
    </row>
    <row r="58" spans="2:18" ht="13.5">
      <c r="B58" s="18"/>
      <c r="D58" s="40"/>
      <c r="H58" s="41"/>
      <c r="J58" s="40"/>
      <c r="P58" s="41"/>
      <c r="R58" s="19"/>
    </row>
    <row r="59" spans="2:18" ht="13.5">
      <c r="B59" s="18"/>
      <c r="D59" s="40"/>
      <c r="H59" s="41"/>
      <c r="J59" s="40"/>
      <c r="P59" s="41"/>
      <c r="R59" s="19"/>
    </row>
    <row r="60" spans="2:18" ht="13.5">
      <c r="B60" s="18"/>
      <c r="D60" s="40"/>
      <c r="H60" s="41"/>
      <c r="J60" s="40"/>
      <c r="P60" s="41"/>
      <c r="R60" s="19"/>
    </row>
    <row r="61" spans="2:18" s="6" customFormat="1" ht="15">
      <c r="B61" s="21"/>
      <c r="C61" s="22"/>
      <c r="D61" s="42" t="s">
        <v>46</v>
      </c>
      <c r="E61" s="43"/>
      <c r="F61" s="43"/>
      <c r="G61" s="44" t="s">
        <v>47</v>
      </c>
      <c r="H61" s="45"/>
      <c r="I61" s="22"/>
      <c r="J61" s="42" t="s">
        <v>46</v>
      </c>
      <c r="K61" s="43"/>
      <c r="L61" s="43"/>
      <c r="M61" s="43"/>
      <c r="N61" s="44" t="s">
        <v>47</v>
      </c>
      <c r="O61" s="43"/>
      <c r="P61" s="45"/>
      <c r="Q61" s="22"/>
      <c r="R61" s="24"/>
    </row>
    <row r="62" spans="2:18" ht="13.5">
      <c r="B62" s="18"/>
      <c r="R62" s="19"/>
    </row>
    <row r="63" spans="2:18" s="6" customFormat="1" ht="15">
      <c r="B63" s="21"/>
      <c r="C63" s="22"/>
      <c r="D63" s="38" t="s">
        <v>48</v>
      </c>
      <c r="E63" s="26"/>
      <c r="F63" s="26"/>
      <c r="G63" s="26"/>
      <c r="H63" s="39"/>
      <c r="I63" s="22"/>
      <c r="J63" s="38" t="s">
        <v>49</v>
      </c>
      <c r="K63" s="26"/>
      <c r="L63" s="26"/>
      <c r="M63" s="26"/>
      <c r="N63" s="26"/>
      <c r="O63" s="26"/>
      <c r="P63" s="39"/>
      <c r="Q63" s="22"/>
      <c r="R63" s="24"/>
    </row>
    <row r="64" spans="2:18" ht="13.5">
      <c r="B64" s="18"/>
      <c r="D64" s="40"/>
      <c r="H64" s="41"/>
      <c r="J64" s="40"/>
      <c r="P64" s="41"/>
      <c r="R64" s="19"/>
    </row>
    <row r="65" spans="2:18" ht="13.5">
      <c r="B65" s="18"/>
      <c r="D65" s="40"/>
      <c r="H65" s="41"/>
      <c r="J65" s="40"/>
      <c r="P65" s="41"/>
      <c r="R65" s="19"/>
    </row>
    <row r="66" spans="2:18" ht="13.5">
      <c r="B66" s="18"/>
      <c r="D66" s="40"/>
      <c r="H66" s="41"/>
      <c r="J66" s="40"/>
      <c r="P66" s="41"/>
      <c r="R66" s="19"/>
    </row>
    <row r="67" spans="2:18" ht="13.5">
      <c r="B67" s="18"/>
      <c r="D67" s="40"/>
      <c r="H67" s="41"/>
      <c r="J67" s="40"/>
      <c r="P67" s="41"/>
      <c r="R67" s="19"/>
    </row>
    <row r="68" spans="2:18" ht="13.5">
      <c r="B68" s="18"/>
      <c r="D68" s="40"/>
      <c r="H68" s="41"/>
      <c r="J68" s="40"/>
      <c r="P68" s="41"/>
      <c r="R68" s="19"/>
    </row>
    <row r="69" spans="2:18" ht="13.5">
      <c r="B69" s="18"/>
      <c r="D69" s="40"/>
      <c r="H69" s="41"/>
      <c r="J69" s="40"/>
      <c r="P69" s="41"/>
      <c r="R69" s="19"/>
    </row>
    <row r="70" spans="2:18" ht="13.5">
      <c r="B70" s="18"/>
      <c r="D70" s="40"/>
      <c r="H70" s="41"/>
      <c r="J70" s="40"/>
      <c r="P70" s="41"/>
      <c r="R70" s="19"/>
    </row>
    <row r="71" spans="2:18" ht="13.5">
      <c r="B71" s="18"/>
      <c r="D71" s="40"/>
      <c r="H71" s="41"/>
      <c r="J71" s="40"/>
      <c r="P71" s="41"/>
      <c r="R71" s="19"/>
    </row>
    <row r="72" spans="2:18" s="6" customFormat="1" ht="15">
      <c r="B72" s="21"/>
      <c r="C72" s="22"/>
      <c r="D72" s="42" t="s">
        <v>46</v>
      </c>
      <c r="E72" s="43"/>
      <c r="F72" s="43"/>
      <c r="G72" s="44" t="s">
        <v>47</v>
      </c>
      <c r="H72" s="45"/>
      <c r="I72" s="22"/>
      <c r="J72" s="42" t="s">
        <v>46</v>
      </c>
      <c r="K72" s="43"/>
      <c r="L72" s="43"/>
      <c r="M72" s="43"/>
      <c r="N72" s="44" t="s">
        <v>47</v>
      </c>
      <c r="O72" s="43"/>
      <c r="P72" s="45"/>
      <c r="Q72" s="22"/>
      <c r="R72" s="24"/>
    </row>
    <row r="73" spans="2:18" s="6" customFormat="1" ht="14.45" customHeight="1">
      <c r="B73" s="46"/>
      <c r="C73" s="47"/>
      <c r="D73" s="47"/>
      <c r="E73" s="47"/>
      <c r="F73" s="47"/>
      <c r="G73" s="47"/>
      <c r="H73" s="47"/>
      <c r="I73" s="47"/>
      <c r="J73" s="47"/>
      <c r="K73" s="47"/>
      <c r="L73" s="47"/>
      <c r="M73" s="47"/>
      <c r="N73" s="47"/>
      <c r="O73" s="47"/>
      <c r="P73" s="47"/>
      <c r="Q73" s="47"/>
      <c r="R73" s="48"/>
    </row>
    <row r="77" spans="2:18" s="6" customFormat="1" ht="6.95" customHeight="1">
      <c r="B77" s="49"/>
      <c r="C77" s="50"/>
      <c r="D77" s="50"/>
      <c r="E77" s="50"/>
      <c r="F77" s="50"/>
      <c r="G77" s="50"/>
      <c r="H77" s="50"/>
      <c r="I77" s="50"/>
      <c r="J77" s="50"/>
      <c r="K77" s="50"/>
      <c r="L77" s="50"/>
      <c r="M77" s="50"/>
      <c r="N77" s="50"/>
      <c r="O77" s="50"/>
      <c r="P77" s="50"/>
      <c r="Q77" s="50"/>
      <c r="R77" s="51"/>
    </row>
    <row r="78" spans="2:18" s="6" customFormat="1" ht="36.95" customHeight="1">
      <c r="B78" s="21"/>
      <c r="C78" s="228" t="s">
        <v>93</v>
      </c>
      <c r="D78" s="228"/>
      <c r="E78" s="228"/>
      <c r="F78" s="228"/>
      <c r="G78" s="228"/>
      <c r="H78" s="228"/>
      <c r="I78" s="228"/>
      <c r="J78" s="228"/>
      <c r="K78" s="228"/>
      <c r="L78" s="228"/>
      <c r="M78" s="228"/>
      <c r="N78" s="228"/>
      <c r="O78" s="228"/>
      <c r="P78" s="228"/>
      <c r="Q78" s="228"/>
      <c r="R78" s="24"/>
    </row>
    <row r="79" spans="2:18" s="6" customFormat="1" ht="6.95" customHeight="1">
      <c r="B79" s="21"/>
      <c r="C79" s="22"/>
      <c r="D79" s="22"/>
      <c r="E79" s="22"/>
      <c r="F79" s="22"/>
      <c r="G79" s="22"/>
      <c r="H79" s="22"/>
      <c r="I79" s="22"/>
      <c r="J79" s="22"/>
      <c r="K79" s="22"/>
      <c r="L79" s="22"/>
      <c r="M79" s="22"/>
      <c r="N79" s="22"/>
      <c r="O79" s="22"/>
      <c r="P79" s="22"/>
      <c r="Q79" s="22"/>
      <c r="R79" s="24"/>
    </row>
    <row r="80" spans="2:18" s="6" customFormat="1" ht="30" customHeight="1">
      <c r="B80" s="21"/>
      <c r="C80" s="20" t="s">
        <v>17</v>
      </c>
      <c r="D80" s="22"/>
      <c r="E80" s="22"/>
      <c r="F80" s="229" t="str">
        <f>F6</f>
        <v>Rozšíření kapacity MŠ Oáza v Praze 12, Čechtická758/6, Praha 12 - Kamýk</v>
      </c>
      <c r="G80" s="229"/>
      <c r="H80" s="229"/>
      <c r="I80" s="229"/>
      <c r="J80" s="229"/>
      <c r="K80" s="229"/>
      <c r="L80" s="229"/>
      <c r="M80" s="229"/>
      <c r="N80" s="229"/>
      <c r="O80" s="229"/>
      <c r="P80" s="229"/>
      <c r="Q80" s="22"/>
      <c r="R80" s="24"/>
    </row>
    <row r="81" spans="2:18" s="6" customFormat="1" ht="36.95" customHeight="1">
      <c r="B81" s="21"/>
      <c r="C81" s="52" t="s">
        <v>89</v>
      </c>
      <c r="D81" s="22"/>
      <c r="E81" s="22"/>
      <c r="F81" s="223" t="str">
        <f>F7</f>
        <v>SO - 01, Stavební úpravy pavilonu a spojovací chodby</v>
      </c>
      <c r="G81" s="223"/>
      <c r="H81" s="223"/>
      <c r="I81" s="223"/>
      <c r="J81" s="223"/>
      <c r="K81" s="223"/>
      <c r="L81" s="223"/>
      <c r="M81" s="223"/>
      <c r="N81" s="223"/>
      <c r="O81" s="223"/>
      <c r="P81" s="223"/>
      <c r="Q81" s="22"/>
      <c r="R81" s="24"/>
    </row>
    <row r="82" spans="2:18" s="6" customFormat="1" ht="6.95" customHeight="1">
      <c r="B82" s="21"/>
      <c r="C82" s="22"/>
      <c r="D82" s="22"/>
      <c r="E82" s="22"/>
      <c r="F82" s="22"/>
      <c r="G82" s="22"/>
      <c r="H82" s="22"/>
      <c r="I82" s="22"/>
      <c r="J82" s="22"/>
      <c r="K82" s="22"/>
      <c r="L82" s="22"/>
      <c r="M82" s="22"/>
      <c r="N82" s="22"/>
      <c r="O82" s="22"/>
      <c r="P82" s="22"/>
      <c r="Q82" s="22"/>
      <c r="R82" s="24"/>
    </row>
    <row r="83" spans="2:18" s="6" customFormat="1" ht="18" customHeight="1">
      <c r="B83" s="21"/>
      <c r="C83" s="20" t="s">
        <v>20</v>
      </c>
      <c r="D83" s="22"/>
      <c r="E83" s="22"/>
      <c r="F83" s="25" t="str">
        <f>F9</f>
        <v>Praha</v>
      </c>
      <c r="G83" s="22"/>
      <c r="H83" s="22"/>
      <c r="I83" s="22"/>
      <c r="J83" s="22"/>
      <c r="K83" s="20" t="s">
        <v>22</v>
      </c>
      <c r="L83" s="22"/>
      <c r="M83" s="197">
        <f ca="1">IF(O9="","",O9)</f>
        <v>44501</v>
      </c>
      <c r="N83" s="197"/>
      <c r="O83" s="197"/>
      <c r="P83" s="197"/>
      <c r="Q83" s="22"/>
      <c r="R83" s="24"/>
    </row>
    <row r="84" spans="2:18" s="6" customFormat="1" ht="6.95" customHeight="1">
      <c r="B84" s="21"/>
      <c r="C84" s="22"/>
      <c r="D84" s="22"/>
      <c r="E84" s="22"/>
      <c r="F84" s="22"/>
      <c r="G84" s="22"/>
      <c r="H84" s="22"/>
      <c r="I84" s="22"/>
      <c r="J84" s="22"/>
      <c r="K84" s="22"/>
      <c r="L84" s="22"/>
      <c r="M84" s="22"/>
      <c r="N84" s="22"/>
      <c r="O84" s="22"/>
      <c r="P84" s="22"/>
      <c r="Q84" s="22"/>
      <c r="R84" s="24"/>
    </row>
    <row r="85" spans="2:18" s="6" customFormat="1" ht="15">
      <c r="B85" s="21"/>
      <c r="C85" s="20" t="s">
        <v>23</v>
      </c>
      <c r="D85" s="22"/>
      <c r="E85" s="22"/>
      <c r="F85" s="25" t="str">
        <f>E12</f>
        <v>MČ Praha 12, Písková 830/25, Praha 4 - Modřany</v>
      </c>
      <c r="G85" s="22"/>
      <c r="H85" s="22"/>
      <c r="I85" s="22"/>
      <c r="J85" s="22"/>
      <c r="K85" s="20" t="s">
        <v>27</v>
      </c>
      <c r="L85" s="22"/>
      <c r="M85" s="198" t="str">
        <f>E16</f>
        <v xml:space="preserve">Projektová kancelář ATLAS spol. s r.o. </v>
      </c>
      <c r="N85" s="198"/>
      <c r="O85" s="198"/>
      <c r="P85" s="198"/>
      <c r="Q85" s="198"/>
      <c r="R85" s="24"/>
    </row>
    <row r="86" spans="2:18" s="6" customFormat="1" ht="14.45" customHeight="1">
      <c r="B86" s="21"/>
      <c r="C86" s="20" t="str">
        <f>+D21</f>
        <v>Zhotovitel:</v>
      </c>
      <c r="D86" s="22"/>
      <c r="E86" s="22"/>
      <c r="F86" s="80" t="str">
        <f>+E22</f>
        <v>Doplň</v>
      </c>
      <c r="G86" s="22"/>
      <c r="H86" s="22"/>
      <c r="I86" s="22"/>
      <c r="J86" s="22"/>
      <c r="K86" s="20" t="s">
        <v>30</v>
      </c>
      <c r="L86" s="22"/>
      <c r="M86" s="198" t="str">
        <f>E19</f>
        <v>Jan Rod</v>
      </c>
      <c r="N86" s="198"/>
      <c r="O86" s="198"/>
      <c r="P86" s="198"/>
      <c r="Q86" s="198"/>
      <c r="R86" s="24"/>
    </row>
    <row r="87" spans="2:18" s="6" customFormat="1" ht="10.35" customHeight="1">
      <c r="B87" s="21"/>
      <c r="C87" s="22"/>
      <c r="D87" s="22"/>
      <c r="E87" s="22"/>
      <c r="F87" s="22"/>
      <c r="G87" s="22"/>
      <c r="H87" s="22"/>
      <c r="I87" s="22"/>
      <c r="J87" s="22"/>
      <c r="K87" s="22"/>
      <c r="L87" s="22"/>
      <c r="M87" s="22"/>
      <c r="N87" s="22"/>
      <c r="O87" s="22"/>
      <c r="P87" s="22"/>
      <c r="Q87" s="22"/>
      <c r="R87" s="24"/>
    </row>
    <row r="88" spans="2:18" s="6" customFormat="1" ht="29.25" customHeight="1">
      <c r="B88" s="21"/>
      <c r="C88" s="231" t="s">
        <v>94</v>
      </c>
      <c r="D88" s="231"/>
      <c r="E88" s="231"/>
      <c r="F88" s="231"/>
      <c r="G88" s="231"/>
      <c r="H88" s="33"/>
      <c r="I88" s="33"/>
      <c r="J88" s="33"/>
      <c r="K88" s="33"/>
      <c r="L88" s="33"/>
      <c r="M88" s="33"/>
      <c r="N88" s="231" t="s">
        <v>95</v>
      </c>
      <c r="O88" s="231"/>
      <c r="P88" s="231"/>
      <c r="Q88" s="231"/>
      <c r="R88" s="24"/>
    </row>
    <row r="89" spans="2:18" s="6" customFormat="1" ht="10.35" customHeight="1">
      <c r="B89" s="21"/>
      <c r="C89" s="22"/>
      <c r="D89" s="22"/>
      <c r="E89" s="22"/>
      <c r="F89" s="22"/>
      <c r="G89" s="22"/>
      <c r="H89" s="22"/>
      <c r="I89" s="22"/>
      <c r="J89" s="22"/>
      <c r="K89" s="22"/>
      <c r="L89" s="22"/>
      <c r="M89" s="22"/>
      <c r="N89" s="22"/>
      <c r="O89" s="22"/>
      <c r="P89" s="22"/>
      <c r="Q89" s="22"/>
      <c r="R89" s="24"/>
    </row>
    <row r="90" spans="2:18" s="6" customFormat="1" ht="29.25" customHeight="1">
      <c r="B90" s="21"/>
      <c r="C90" s="53" t="str">
        <f>+C139</f>
        <v>Náklady z rozpočtu</v>
      </c>
      <c r="D90" s="22"/>
      <c r="E90" s="22"/>
      <c r="F90" s="22"/>
      <c r="G90" s="22"/>
      <c r="H90" s="22"/>
      <c r="I90" s="22"/>
      <c r="J90" s="22"/>
      <c r="K90" s="22"/>
      <c r="L90" s="22"/>
      <c r="M90" s="22"/>
      <c r="N90" s="232">
        <f>+N139</f>
        <v>0</v>
      </c>
      <c r="O90" s="232"/>
      <c r="P90" s="232"/>
      <c r="Q90" s="232"/>
      <c r="R90" s="24"/>
    </row>
    <row r="91" spans="2:18" s="8" customFormat="1" ht="24.95" customHeight="1">
      <c r="B91" s="54"/>
      <c r="C91" s="55"/>
      <c r="D91" s="56" t="str">
        <f>+D140</f>
        <v>HSV - Práce a dodávky HSV</v>
      </c>
      <c r="E91" s="55"/>
      <c r="F91" s="55"/>
      <c r="G91" s="55"/>
      <c r="H91" s="55"/>
      <c r="I91" s="55"/>
      <c r="J91" s="55"/>
      <c r="K91" s="55"/>
      <c r="L91" s="55"/>
      <c r="M91" s="55"/>
      <c r="N91" s="230">
        <f>SUM(N92:Q96)</f>
        <v>0</v>
      </c>
      <c r="O91" s="230"/>
      <c r="P91" s="230"/>
      <c r="Q91" s="230"/>
      <c r="R91" s="57"/>
    </row>
    <row r="92" spans="2:18" s="9" customFormat="1" ht="19.9" customHeight="1">
      <c r="B92" s="58"/>
      <c r="C92" s="59"/>
      <c r="D92" s="60" t="str">
        <f>+D141</f>
        <v xml:space="preserve">    3 - Svislé a kompletní konstrukce</v>
      </c>
      <c r="E92" s="59"/>
      <c r="F92" s="59"/>
      <c r="G92" s="59"/>
      <c r="H92" s="59"/>
      <c r="I92" s="59"/>
      <c r="J92" s="59"/>
      <c r="K92" s="59"/>
      <c r="L92" s="59"/>
      <c r="M92" s="59"/>
      <c r="N92" s="226">
        <f>+N141</f>
        <v>0</v>
      </c>
      <c r="O92" s="226"/>
      <c r="P92" s="226"/>
      <c r="Q92" s="226"/>
      <c r="R92" s="61"/>
    </row>
    <row r="93" spans="2:18" s="9" customFormat="1" ht="19.9" customHeight="1">
      <c r="B93" s="58"/>
      <c r="C93" s="59"/>
      <c r="D93" s="60" t="str">
        <f>+D148</f>
        <v xml:space="preserve">    6 - Úpravy povrchů, podlahy a osazování výplní</v>
      </c>
      <c r="E93" s="59"/>
      <c r="F93" s="59"/>
      <c r="G93" s="59"/>
      <c r="H93" s="59"/>
      <c r="I93" s="59"/>
      <c r="J93" s="59"/>
      <c r="K93" s="59"/>
      <c r="L93" s="59"/>
      <c r="M93" s="59"/>
      <c r="N93" s="226">
        <f>+N148</f>
        <v>0</v>
      </c>
      <c r="O93" s="226"/>
      <c r="P93" s="226"/>
      <c r="Q93" s="226"/>
      <c r="R93" s="61"/>
    </row>
    <row r="94" spans="2:18" s="9" customFormat="1" ht="19.9" customHeight="1">
      <c r="B94" s="58"/>
      <c r="C94" s="59"/>
      <c r="D94" s="60" t="str">
        <f>+D158</f>
        <v xml:space="preserve">    9 - Ostatní konstrukce a práce, bourání</v>
      </c>
      <c r="E94" s="59"/>
      <c r="F94" s="59"/>
      <c r="G94" s="59"/>
      <c r="H94" s="59"/>
      <c r="I94" s="59"/>
      <c r="J94" s="59"/>
      <c r="K94" s="59"/>
      <c r="L94" s="59"/>
      <c r="M94" s="59"/>
      <c r="N94" s="226">
        <f>+N158</f>
        <v>0</v>
      </c>
      <c r="O94" s="226"/>
      <c r="P94" s="226"/>
      <c r="Q94" s="226"/>
      <c r="R94" s="61"/>
    </row>
    <row r="95" spans="2:18" s="9" customFormat="1" ht="19.9" customHeight="1">
      <c r="B95" s="58"/>
      <c r="C95" s="59"/>
      <c r="D95" s="60" t="str">
        <f>+D174</f>
        <v xml:space="preserve">    997 - Přesun sutě</v>
      </c>
      <c r="E95" s="59"/>
      <c r="F95" s="59"/>
      <c r="G95" s="59"/>
      <c r="H95" s="59"/>
      <c r="I95" s="59"/>
      <c r="J95" s="59"/>
      <c r="K95" s="59"/>
      <c r="L95" s="59"/>
      <c r="M95" s="59"/>
      <c r="N95" s="226">
        <f>+N174</f>
        <v>0</v>
      </c>
      <c r="O95" s="226"/>
      <c r="P95" s="226"/>
      <c r="Q95" s="226"/>
      <c r="R95" s="61"/>
    </row>
    <row r="96" spans="2:18" s="9" customFormat="1" ht="19.9" customHeight="1">
      <c r="B96" s="58"/>
      <c r="C96" s="59"/>
      <c r="D96" s="60" t="str">
        <f>+D180</f>
        <v xml:space="preserve">    998 - Přesun hmot</v>
      </c>
      <c r="E96" s="59"/>
      <c r="F96" s="59"/>
      <c r="G96" s="59"/>
      <c r="H96" s="59"/>
      <c r="I96" s="59"/>
      <c r="J96" s="59"/>
      <c r="K96" s="59"/>
      <c r="L96" s="59"/>
      <c r="M96" s="59"/>
      <c r="N96" s="226">
        <f>+N180</f>
        <v>0</v>
      </c>
      <c r="O96" s="226"/>
      <c r="P96" s="226"/>
      <c r="Q96" s="226"/>
      <c r="R96" s="61"/>
    </row>
    <row r="97" spans="2:18" s="8" customFormat="1" ht="24.95" customHeight="1">
      <c r="B97" s="54"/>
      <c r="C97" s="55"/>
      <c r="D97" s="56" t="str">
        <f>+D183</f>
        <v>PSV - Práce a dodávky PSV</v>
      </c>
      <c r="E97" s="55"/>
      <c r="F97" s="55"/>
      <c r="G97" s="55"/>
      <c r="H97" s="55"/>
      <c r="I97" s="55"/>
      <c r="J97" s="55"/>
      <c r="K97" s="55"/>
      <c r="L97" s="55"/>
      <c r="M97" s="55"/>
      <c r="N97" s="230">
        <f>SUM(N98:Q119)</f>
        <v>0</v>
      </c>
      <c r="O97" s="230"/>
      <c r="P97" s="230"/>
      <c r="Q97" s="230"/>
      <c r="R97" s="57"/>
    </row>
    <row r="98" spans="2:18" s="9" customFormat="1" ht="19.9" customHeight="1">
      <c r="B98" s="58"/>
      <c r="C98" s="59"/>
      <c r="D98" s="60" t="str">
        <f>+D184</f>
        <v xml:space="preserve">    712 - Povlakové krytiny</v>
      </c>
      <c r="E98" s="59"/>
      <c r="F98" s="59"/>
      <c r="G98" s="59"/>
      <c r="H98" s="59"/>
      <c r="I98" s="59"/>
      <c r="J98" s="59"/>
      <c r="K98" s="59"/>
      <c r="L98" s="59"/>
      <c r="M98" s="59"/>
      <c r="N98" s="226">
        <f aca="true" t="shared" si="0" ref="N98:Q98">+N184</f>
        <v>0</v>
      </c>
      <c r="O98" s="226">
        <f t="shared" si="0"/>
        <v>0</v>
      </c>
      <c r="P98" s="226">
        <f t="shared" si="0"/>
        <v>0</v>
      </c>
      <c r="Q98" s="226">
        <f t="shared" si="0"/>
        <v>0</v>
      </c>
      <c r="R98" s="61"/>
    </row>
    <row r="99" spans="2:18" s="9" customFormat="1" ht="19.9" customHeight="1">
      <c r="B99" s="58"/>
      <c r="C99" s="59"/>
      <c r="D99" s="60" t="str">
        <f>+D190</f>
        <v xml:space="preserve">    713 - Izolace tepelné</v>
      </c>
      <c r="E99" s="59"/>
      <c r="F99" s="59"/>
      <c r="G99" s="59"/>
      <c r="H99" s="59"/>
      <c r="I99" s="59"/>
      <c r="J99" s="59"/>
      <c r="K99" s="59"/>
      <c r="L99" s="59"/>
      <c r="M99" s="59"/>
      <c r="N99" s="226">
        <f aca="true" t="shared" si="1" ref="N99:Q99">+N190</f>
        <v>0</v>
      </c>
      <c r="O99" s="226">
        <f t="shared" si="1"/>
        <v>0</v>
      </c>
      <c r="P99" s="226">
        <f t="shared" si="1"/>
        <v>0</v>
      </c>
      <c r="Q99" s="226">
        <f t="shared" si="1"/>
        <v>0</v>
      </c>
      <c r="R99" s="61"/>
    </row>
    <row r="100" spans="2:18" s="9" customFormat="1" ht="19.9" customHeight="1">
      <c r="B100" s="58"/>
      <c r="C100" s="59"/>
      <c r="D100" s="60" t="str">
        <f>+D193</f>
        <v xml:space="preserve">    721 - Zdravotechnika - vnitřní kanalizace</v>
      </c>
      <c r="E100" s="59"/>
      <c r="F100" s="59"/>
      <c r="G100" s="59"/>
      <c r="H100" s="59"/>
      <c r="I100" s="59"/>
      <c r="J100" s="59"/>
      <c r="K100" s="59"/>
      <c r="L100" s="59"/>
      <c r="M100" s="59"/>
      <c r="N100" s="226">
        <f aca="true" t="shared" si="2" ref="N100:Q100">+N193</f>
        <v>0</v>
      </c>
      <c r="O100" s="226">
        <f t="shared" si="2"/>
        <v>0</v>
      </c>
      <c r="P100" s="226">
        <f t="shared" si="2"/>
        <v>0</v>
      </c>
      <c r="Q100" s="226">
        <f t="shared" si="2"/>
        <v>0</v>
      </c>
      <c r="R100" s="61"/>
    </row>
    <row r="101" spans="2:18" s="9" customFormat="1" ht="19.9" customHeight="1">
      <c r="B101" s="58"/>
      <c r="C101" s="59"/>
      <c r="D101" s="60" t="str">
        <f>+D212</f>
        <v xml:space="preserve">    722 - Zdravotechnika - vnitřní vodovod</v>
      </c>
      <c r="E101" s="59"/>
      <c r="F101" s="59"/>
      <c r="G101" s="59"/>
      <c r="H101" s="59"/>
      <c r="I101" s="59"/>
      <c r="J101" s="59"/>
      <c r="K101" s="59"/>
      <c r="L101" s="59"/>
      <c r="M101" s="59"/>
      <c r="N101" s="226">
        <f aca="true" t="shared" si="3" ref="N101:Q101">+N212</f>
        <v>0</v>
      </c>
      <c r="O101" s="226">
        <f t="shared" si="3"/>
        <v>0</v>
      </c>
      <c r="P101" s="226">
        <f t="shared" si="3"/>
        <v>0</v>
      </c>
      <c r="Q101" s="226">
        <f t="shared" si="3"/>
        <v>0</v>
      </c>
      <c r="R101" s="61"/>
    </row>
    <row r="102" spans="2:18" s="9" customFormat="1" ht="19.9" customHeight="1">
      <c r="B102" s="58"/>
      <c r="C102" s="59"/>
      <c r="D102" s="60" t="str">
        <f>+D229</f>
        <v xml:space="preserve">    723 - Zdravotechnika - vnitřní plynovod</v>
      </c>
      <c r="E102" s="59"/>
      <c r="F102" s="59"/>
      <c r="G102" s="59"/>
      <c r="H102" s="59"/>
      <c r="I102" s="59"/>
      <c r="J102" s="59"/>
      <c r="K102" s="59"/>
      <c r="L102" s="59"/>
      <c r="M102" s="59"/>
      <c r="N102" s="226">
        <f aca="true" t="shared" si="4" ref="N102:Q102">+N229</f>
        <v>0</v>
      </c>
      <c r="O102" s="226">
        <f t="shared" si="4"/>
        <v>0</v>
      </c>
      <c r="P102" s="226">
        <f t="shared" si="4"/>
        <v>0</v>
      </c>
      <c r="Q102" s="226">
        <f t="shared" si="4"/>
        <v>0</v>
      </c>
      <c r="R102" s="61"/>
    </row>
    <row r="103" spans="2:18" s="9" customFormat="1" ht="19.9" customHeight="1">
      <c r="B103" s="58"/>
      <c r="C103" s="59"/>
      <c r="D103" s="60" t="str">
        <f>+D231</f>
        <v xml:space="preserve">    724 - Zdravotechnika - strojní vybavení</v>
      </c>
      <c r="E103" s="59"/>
      <c r="F103" s="59"/>
      <c r="G103" s="59"/>
      <c r="H103" s="59"/>
      <c r="I103" s="59"/>
      <c r="J103" s="59"/>
      <c r="K103" s="59"/>
      <c r="L103" s="59"/>
      <c r="M103" s="59"/>
      <c r="N103" s="226">
        <f aca="true" t="shared" si="5" ref="N103:Q103">+N231</f>
        <v>0</v>
      </c>
      <c r="O103" s="226">
        <f t="shared" si="5"/>
        <v>0</v>
      </c>
      <c r="P103" s="226">
        <f t="shared" si="5"/>
        <v>0</v>
      </c>
      <c r="Q103" s="226">
        <f t="shared" si="5"/>
        <v>0</v>
      </c>
      <c r="R103" s="61"/>
    </row>
    <row r="104" spans="2:18" s="9" customFormat="1" ht="19.9" customHeight="1">
      <c r="B104" s="58"/>
      <c r="C104" s="59"/>
      <c r="D104" s="60" t="str">
        <f>+D237</f>
        <v xml:space="preserve">    725 - Zdravotechnika - zařizovací předměty</v>
      </c>
      <c r="E104" s="59"/>
      <c r="F104" s="59"/>
      <c r="G104" s="59"/>
      <c r="H104" s="59"/>
      <c r="I104" s="59"/>
      <c r="J104" s="59"/>
      <c r="K104" s="59"/>
      <c r="L104" s="59"/>
      <c r="M104" s="59"/>
      <c r="N104" s="226">
        <f aca="true" t="shared" si="6" ref="N104:Q104">+N237</f>
        <v>0</v>
      </c>
      <c r="O104" s="226">
        <f t="shared" si="6"/>
        <v>0</v>
      </c>
      <c r="P104" s="226">
        <f t="shared" si="6"/>
        <v>0</v>
      </c>
      <c r="Q104" s="226">
        <f t="shared" si="6"/>
        <v>0</v>
      </c>
      <c r="R104" s="61"/>
    </row>
    <row r="105" spans="2:18" s="9" customFormat="1" ht="19.9" customHeight="1">
      <c r="B105" s="58"/>
      <c r="C105" s="59"/>
      <c r="D105" s="60" t="str">
        <f>+D271</f>
        <v xml:space="preserve">    727 - Zdravotechnika - požární ochrana</v>
      </c>
      <c r="E105" s="59"/>
      <c r="F105" s="59"/>
      <c r="G105" s="59"/>
      <c r="H105" s="59"/>
      <c r="I105" s="59"/>
      <c r="J105" s="59"/>
      <c r="K105" s="59"/>
      <c r="L105" s="59"/>
      <c r="M105" s="59"/>
      <c r="N105" s="226">
        <f aca="true" t="shared" si="7" ref="N105:Q105">+N271</f>
        <v>0</v>
      </c>
      <c r="O105" s="226">
        <f t="shared" si="7"/>
        <v>0</v>
      </c>
      <c r="P105" s="226">
        <f t="shared" si="7"/>
        <v>0</v>
      </c>
      <c r="Q105" s="226">
        <f t="shared" si="7"/>
        <v>0</v>
      </c>
      <c r="R105" s="61"/>
    </row>
    <row r="106" spans="2:18" s="9" customFormat="1" ht="19.9" customHeight="1">
      <c r="B106" s="58"/>
      <c r="C106" s="59"/>
      <c r="D106" s="60" t="str">
        <f>+D273</f>
        <v xml:space="preserve">    733 - Ústřední vytápění - rozvodné potrubí</v>
      </c>
      <c r="E106" s="59"/>
      <c r="F106" s="59"/>
      <c r="G106" s="59"/>
      <c r="H106" s="59"/>
      <c r="I106" s="59"/>
      <c r="J106" s="59"/>
      <c r="K106" s="59"/>
      <c r="L106" s="59"/>
      <c r="M106" s="59"/>
      <c r="N106" s="226">
        <f aca="true" t="shared" si="8" ref="N106:Q106">+N273</f>
        <v>0</v>
      </c>
      <c r="O106" s="226">
        <f t="shared" si="8"/>
        <v>0</v>
      </c>
      <c r="P106" s="226">
        <f t="shared" si="8"/>
        <v>0</v>
      </c>
      <c r="Q106" s="226">
        <f t="shared" si="8"/>
        <v>0</v>
      </c>
      <c r="R106" s="61"/>
    </row>
    <row r="107" spans="2:18" s="9" customFormat="1" ht="19.9" customHeight="1">
      <c r="B107" s="58"/>
      <c r="C107" s="59"/>
      <c r="D107" s="60" t="str">
        <f>+D278</f>
        <v xml:space="preserve">    734 - Ústřední vytápění - armatury</v>
      </c>
      <c r="E107" s="59"/>
      <c r="F107" s="59"/>
      <c r="G107" s="59"/>
      <c r="H107" s="59"/>
      <c r="I107" s="59"/>
      <c r="J107" s="59"/>
      <c r="K107" s="59"/>
      <c r="L107" s="59"/>
      <c r="M107" s="59"/>
      <c r="N107" s="226">
        <f aca="true" t="shared" si="9" ref="N107:Q107">+N278</f>
        <v>0</v>
      </c>
      <c r="O107" s="226">
        <f t="shared" si="9"/>
        <v>0</v>
      </c>
      <c r="P107" s="226">
        <f t="shared" si="9"/>
        <v>0</v>
      </c>
      <c r="Q107" s="226">
        <f t="shared" si="9"/>
        <v>0</v>
      </c>
      <c r="R107" s="61"/>
    </row>
    <row r="108" spans="2:18" s="9" customFormat="1" ht="19.9" customHeight="1">
      <c r="B108" s="58"/>
      <c r="C108" s="59"/>
      <c r="D108" s="60" t="str">
        <f>+D280</f>
        <v xml:space="preserve">    735 - Ústřední vytápění - otopná tělesa</v>
      </c>
      <c r="E108" s="59"/>
      <c r="F108" s="59"/>
      <c r="G108" s="59"/>
      <c r="H108" s="59"/>
      <c r="I108" s="59"/>
      <c r="J108" s="59"/>
      <c r="K108" s="59"/>
      <c r="L108" s="59"/>
      <c r="M108" s="59"/>
      <c r="N108" s="226">
        <f aca="true" t="shared" si="10" ref="N108:Q108">+N280</f>
        <v>0</v>
      </c>
      <c r="O108" s="226">
        <f t="shared" si="10"/>
        <v>0</v>
      </c>
      <c r="P108" s="226">
        <f t="shared" si="10"/>
        <v>0</v>
      </c>
      <c r="Q108" s="226">
        <f t="shared" si="10"/>
        <v>0</v>
      </c>
      <c r="R108" s="61"/>
    </row>
    <row r="109" spans="2:18" s="9" customFormat="1" ht="19.9" customHeight="1">
      <c r="B109" s="58"/>
      <c r="C109" s="59"/>
      <c r="D109" s="60" t="str">
        <f>+D286</f>
        <v xml:space="preserve">    741 - Elektroinstalace - silnoproud</v>
      </c>
      <c r="E109" s="59"/>
      <c r="F109" s="59"/>
      <c r="G109" s="59"/>
      <c r="H109" s="59"/>
      <c r="I109" s="59"/>
      <c r="J109" s="59"/>
      <c r="K109" s="59"/>
      <c r="L109" s="59"/>
      <c r="M109" s="59"/>
      <c r="N109" s="226">
        <f aca="true" t="shared" si="11" ref="N109:Q109">+N286</f>
        <v>0</v>
      </c>
      <c r="O109" s="226">
        <f t="shared" si="11"/>
        <v>0</v>
      </c>
      <c r="P109" s="226">
        <f t="shared" si="11"/>
        <v>0</v>
      </c>
      <c r="Q109" s="226">
        <f t="shared" si="11"/>
        <v>0</v>
      </c>
      <c r="R109" s="61"/>
    </row>
    <row r="110" spans="2:18" s="9" customFormat="1" ht="19.9" customHeight="1">
      <c r="B110" s="58"/>
      <c r="C110" s="59"/>
      <c r="D110" s="60" t="str">
        <f>+D305</f>
        <v xml:space="preserve">    742 - Elektroinstalace - slaboproud</v>
      </c>
      <c r="E110" s="59"/>
      <c r="F110" s="59"/>
      <c r="G110" s="59"/>
      <c r="H110" s="59"/>
      <c r="I110" s="59"/>
      <c r="J110" s="59"/>
      <c r="K110" s="59"/>
      <c r="L110" s="59"/>
      <c r="M110" s="59"/>
      <c r="N110" s="226">
        <f aca="true" t="shared" si="12" ref="N110:Q110">+N305</f>
        <v>0</v>
      </c>
      <c r="O110" s="226">
        <f t="shared" si="12"/>
        <v>0</v>
      </c>
      <c r="P110" s="226">
        <f t="shared" si="12"/>
        <v>0</v>
      </c>
      <c r="Q110" s="226">
        <f t="shared" si="12"/>
        <v>0</v>
      </c>
      <c r="R110" s="61"/>
    </row>
    <row r="111" spans="2:18" s="9" customFormat="1" ht="19.9" customHeight="1">
      <c r="B111" s="58"/>
      <c r="C111" s="59"/>
      <c r="D111" s="60" t="str">
        <f>+D312</f>
        <v xml:space="preserve">    751 - Vzduchotechnika</v>
      </c>
      <c r="E111" s="59"/>
      <c r="F111" s="59"/>
      <c r="G111" s="59"/>
      <c r="H111" s="59"/>
      <c r="I111" s="59"/>
      <c r="J111" s="59"/>
      <c r="K111" s="59"/>
      <c r="L111" s="59"/>
      <c r="M111" s="59"/>
      <c r="N111" s="226">
        <f aca="true" t="shared" si="13" ref="N111:Q111">+N312</f>
        <v>0</v>
      </c>
      <c r="O111" s="226">
        <f t="shared" si="13"/>
        <v>0</v>
      </c>
      <c r="P111" s="226">
        <f t="shared" si="13"/>
        <v>0</v>
      </c>
      <c r="Q111" s="226">
        <f t="shared" si="13"/>
        <v>0</v>
      </c>
      <c r="R111" s="61"/>
    </row>
    <row r="112" spans="2:18" s="9" customFormat="1" ht="19.9" customHeight="1">
      <c r="B112" s="58"/>
      <c r="C112" s="59"/>
      <c r="D112" s="60" t="str">
        <f>+D339</f>
        <v xml:space="preserve">    763 - Konstrukce suché výstavby</v>
      </c>
      <c r="E112" s="59"/>
      <c r="F112" s="59"/>
      <c r="G112" s="59"/>
      <c r="H112" s="59"/>
      <c r="I112" s="59"/>
      <c r="J112" s="59"/>
      <c r="K112" s="59"/>
      <c r="L112" s="59"/>
      <c r="M112" s="59"/>
      <c r="N112" s="226">
        <f aca="true" t="shared" si="14" ref="N112:Q112">+N339</f>
        <v>0</v>
      </c>
      <c r="O112" s="226">
        <f t="shared" si="14"/>
        <v>0</v>
      </c>
      <c r="P112" s="226">
        <f t="shared" si="14"/>
        <v>0</v>
      </c>
      <c r="Q112" s="226">
        <f t="shared" si="14"/>
        <v>0</v>
      </c>
      <c r="R112" s="61"/>
    </row>
    <row r="113" spans="2:18" s="9" customFormat="1" ht="19.9" customHeight="1">
      <c r="B113" s="58"/>
      <c r="C113" s="59"/>
      <c r="D113" s="60" t="str">
        <f>+D344</f>
        <v xml:space="preserve">    766 - Konstrukce truhlářské</v>
      </c>
      <c r="E113" s="59"/>
      <c r="F113" s="59"/>
      <c r="G113" s="59"/>
      <c r="H113" s="59"/>
      <c r="I113" s="59"/>
      <c r="J113" s="59"/>
      <c r="K113" s="59"/>
      <c r="L113" s="59"/>
      <c r="M113" s="59"/>
      <c r="N113" s="226">
        <f aca="true" t="shared" si="15" ref="N113:Q113">+N344</f>
        <v>0</v>
      </c>
      <c r="O113" s="226">
        <f t="shared" si="15"/>
        <v>0</v>
      </c>
      <c r="P113" s="226">
        <f t="shared" si="15"/>
        <v>0</v>
      </c>
      <c r="Q113" s="226">
        <f t="shared" si="15"/>
        <v>0</v>
      </c>
      <c r="R113" s="61"/>
    </row>
    <row r="114" spans="2:18" s="9" customFormat="1" ht="19.9" customHeight="1">
      <c r="B114" s="58"/>
      <c r="C114" s="59"/>
      <c r="D114" s="60" t="str">
        <f>+D366</f>
        <v xml:space="preserve">    767 - Konstrukce zámečnické</v>
      </c>
      <c r="E114" s="59"/>
      <c r="F114" s="59"/>
      <c r="G114" s="59"/>
      <c r="H114" s="59"/>
      <c r="I114" s="59"/>
      <c r="J114" s="59"/>
      <c r="K114" s="59"/>
      <c r="L114" s="59"/>
      <c r="M114" s="59"/>
      <c r="N114" s="226">
        <f aca="true" t="shared" si="16" ref="N114:Q114">+N366</f>
        <v>0</v>
      </c>
      <c r="O114" s="226">
        <f t="shared" si="16"/>
        <v>0</v>
      </c>
      <c r="P114" s="226">
        <f t="shared" si="16"/>
        <v>0</v>
      </c>
      <c r="Q114" s="226">
        <f t="shared" si="16"/>
        <v>0</v>
      </c>
      <c r="R114" s="61"/>
    </row>
    <row r="115" spans="2:18" s="9" customFormat="1" ht="19.9" customHeight="1">
      <c r="B115" s="58"/>
      <c r="C115" s="59"/>
      <c r="D115" s="60" t="str">
        <f>+D368</f>
        <v xml:space="preserve">    771 - Podlahy z dlaždic</v>
      </c>
      <c r="E115" s="59"/>
      <c r="F115" s="59"/>
      <c r="G115" s="59"/>
      <c r="H115" s="59"/>
      <c r="I115" s="59"/>
      <c r="J115" s="59"/>
      <c r="K115" s="59"/>
      <c r="L115" s="59"/>
      <c r="M115" s="59"/>
      <c r="N115" s="226">
        <f aca="true" t="shared" si="17" ref="N115:Q115">+N368</f>
        <v>0</v>
      </c>
      <c r="O115" s="226">
        <f t="shared" si="17"/>
        <v>0</v>
      </c>
      <c r="P115" s="226">
        <f t="shared" si="17"/>
        <v>0</v>
      </c>
      <c r="Q115" s="226">
        <f t="shared" si="17"/>
        <v>0</v>
      </c>
      <c r="R115" s="61"/>
    </row>
    <row r="116" spans="2:18" s="9" customFormat="1" ht="19.9" customHeight="1">
      <c r="B116" s="58"/>
      <c r="C116" s="59"/>
      <c r="D116" s="60" t="str">
        <f>+D381</f>
        <v xml:space="preserve">    776 - Podlahy povlakové</v>
      </c>
      <c r="E116" s="59"/>
      <c r="F116" s="59"/>
      <c r="G116" s="59"/>
      <c r="H116" s="59"/>
      <c r="I116" s="59"/>
      <c r="J116" s="59"/>
      <c r="K116" s="59"/>
      <c r="L116" s="59"/>
      <c r="M116" s="59"/>
      <c r="N116" s="226">
        <f aca="true" t="shared" si="18" ref="N116:Q116">+N381</f>
        <v>0</v>
      </c>
      <c r="O116" s="226">
        <f t="shared" si="18"/>
        <v>0</v>
      </c>
      <c r="P116" s="226">
        <f t="shared" si="18"/>
        <v>0</v>
      </c>
      <c r="Q116" s="226">
        <f t="shared" si="18"/>
        <v>0</v>
      </c>
      <c r="R116" s="61"/>
    </row>
    <row r="117" spans="2:18" s="9" customFormat="1" ht="19.9" customHeight="1">
      <c r="B117" s="58"/>
      <c r="C117" s="59"/>
      <c r="D117" s="60" t="str">
        <f>+D393</f>
        <v xml:space="preserve">    781 - Dokončovací práce - obklady</v>
      </c>
      <c r="E117" s="59"/>
      <c r="F117" s="59"/>
      <c r="G117" s="59"/>
      <c r="H117" s="59"/>
      <c r="I117" s="59"/>
      <c r="J117" s="59"/>
      <c r="K117" s="59"/>
      <c r="L117" s="59"/>
      <c r="M117" s="59"/>
      <c r="N117" s="226">
        <f aca="true" t="shared" si="19" ref="N117:Q117">+N393</f>
        <v>0</v>
      </c>
      <c r="O117" s="226">
        <f t="shared" si="19"/>
        <v>0</v>
      </c>
      <c r="P117" s="226">
        <f t="shared" si="19"/>
        <v>0</v>
      </c>
      <c r="Q117" s="226">
        <f t="shared" si="19"/>
        <v>0</v>
      </c>
      <c r="R117" s="61"/>
    </row>
    <row r="118" spans="2:18" s="9" customFormat="1" ht="19.9" customHeight="1">
      <c r="B118" s="58"/>
      <c r="C118" s="59"/>
      <c r="D118" s="60" t="str">
        <f>+D399</f>
        <v xml:space="preserve">    784 - Dokončovací práce - malby a tapety</v>
      </c>
      <c r="E118" s="59"/>
      <c r="F118" s="59"/>
      <c r="G118" s="59"/>
      <c r="H118" s="59"/>
      <c r="I118" s="59"/>
      <c r="J118" s="59"/>
      <c r="K118" s="59"/>
      <c r="L118" s="59"/>
      <c r="M118" s="59"/>
      <c r="N118" s="226">
        <f aca="true" t="shared" si="20" ref="N118:Q118">+N399</f>
        <v>0</v>
      </c>
      <c r="O118" s="226">
        <f t="shared" si="20"/>
        <v>0</v>
      </c>
      <c r="P118" s="226">
        <f t="shared" si="20"/>
        <v>0</v>
      </c>
      <c r="Q118" s="226">
        <f t="shared" si="20"/>
        <v>0</v>
      </c>
      <c r="R118" s="61"/>
    </row>
    <row r="119" spans="2:18" s="9" customFormat="1" ht="19.9" customHeight="1">
      <c r="B119" s="58"/>
      <c r="C119" s="59"/>
      <c r="D119" s="60" t="str">
        <f>+D418</f>
        <v xml:space="preserve">    789 - Montáže dopravních zařízení</v>
      </c>
      <c r="E119" s="59"/>
      <c r="F119" s="59"/>
      <c r="G119" s="59"/>
      <c r="H119" s="59"/>
      <c r="I119" s="59"/>
      <c r="J119" s="59"/>
      <c r="K119" s="59"/>
      <c r="L119" s="59"/>
      <c r="M119" s="59"/>
      <c r="N119" s="226">
        <f aca="true" t="shared" si="21" ref="N119:Q119">+N418</f>
        <v>0</v>
      </c>
      <c r="O119" s="226">
        <f t="shared" si="21"/>
        <v>0</v>
      </c>
      <c r="P119" s="226">
        <f t="shared" si="21"/>
        <v>0</v>
      </c>
      <c r="Q119" s="226">
        <f t="shared" si="21"/>
        <v>0</v>
      </c>
      <c r="R119" s="61"/>
    </row>
    <row r="120" spans="2:18" s="6" customFormat="1" ht="21.75" customHeight="1">
      <c r="B120" s="21"/>
      <c r="C120" s="22"/>
      <c r="D120" s="22"/>
      <c r="E120" s="22"/>
      <c r="F120" s="22"/>
      <c r="G120" s="22"/>
      <c r="H120" s="22"/>
      <c r="I120" s="22"/>
      <c r="J120" s="22"/>
      <c r="K120" s="22"/>
      <c r="L120" s="22"/>
      <c r="M120" s="22"/>
      <c r="N120" s="22"/>
      <c r="O120" s="22"/>
      <c r="P120" s="22"/>
      <c r="Q120" s="22"/>
      <c r="R120" s="24"/>
    </row>
    <row r="121" spans="2:18" s="6" customFormat="1" ht="18" customHeight="1">
      <c r="B121" s="21"/>
      <c r="C121" s="22"/>
      <c r="D121" s="22"/>
      <c r="E121" s="22"/>
      <c r="F121" s="22"/>
      <c r="G121" s="22"/>
      <c r="H121" s="22"/>
      <c r="I121" s="22"/>
      <c r="J121" s="22"/>
      <c r="K121" s="22"/>
      <c r="L121" s="22"/>
      <c r="M121" s="22"/>
      <c r="N121" s="22"/>
      <c r="O121" s="22"/>
      <c r="P121" s="22"/>
      <c r="Q121" s="22"/>
      <c r="R121" s="24"/>
    </row>
    <row r="122" spans="2:18" s="6" customFormat="1" ht="29.25" customHeight="1">
      <c r="B122" s="21"/>
      <c r="C122" s="62" t="s">
        <v>80</v>
      </c>
      <c r="D122" s="33"/>
      <c r="E122" s="33"/>
      <c r="F122" s="33"/>
      <c r="G122" s="33"/>
      <c r="H122" s="33"/>
      <c r="I122" s="33"/>
      <c r="J122" s="33"/>
      <c r="K122" s="33"/>
      <c r="L122" s="227">
        <f>+N90</f>
        <v>0</v>
      </c>
      <c r="M122" s="227"/>
      <c r="N122" s="227"/>
      <c r="O122" s="227"/>
      <c r="P122" s="227"/>
      <c r="Q122" s="227"/>
      <c r="R122" s="24"/>
    </row>
    <row r="123" spans="2:18" s="6" customFormat="1" ht="6.95" customHeight="1">
      <c r="B123" s="46"/>
      <c r="C123" s="47"/>
      <c r="D123" s="47"/>
      <c r="E123" s="47"/>
      <c r="F123" s="47"/>
      <c r="G123" s="47"/>
      <c r="H123" s="47"/>
      <c r="I123" s="47"/>
      <c r="J123" s="47"/>
      <c r="K123" s="47"/>
      <c r="L123" s="47"/>
      <c r="M123" s="47"/>
      <c r="N123" s="47"/>
      <c r="O123" s="47"/>
      <c r="P123" s="47"/>
      <c r="Q123" s="47"/>
      <c r="R123" s="48"/>
    </row>
    <row r="127" spans="2:18" s="6" customFormat="1" ht="6.95" customHeight="1">
      <c r="B127" s="49"/>
      <c r="C127" s="50"/>
      <c r="D127" s="50"/>
      <c r="E127" s="50"/>
      <c r="F127" s="50"/>
      <c r="G127" s="50"/>
      <c r="H127" s="50"/>
      <c r="I127" s="50"/>
      <c r="J127" s="50"/>
      <c r="K127" s="50"/>
      <c r="L127" s="50"/>
      <c r="M127" s="50"/>
      <c r="N127" s="50"/>
      <c r="O127" s="50"/>
      <c r="P127" s="50"/>
      <c r="Q127" s="50"/>
      <c r="R127" s="51"/>
    </row>
    <row r="128" spans="2:18" s="6" customFormat="1" ht="36.95" customHeight="1">
      <c r="B128" s="21"/>
      <c r="C128" s="228" t="s">
        <v>96</v>
      </c>
      <c r="D128" s="228"/>
      <c r="E128" s="228"/>
      <c r="F128" s="228"/>
      <c r="G128" s="228"/>
      <c r="H128" s="228"/>
      <c r="I128" s="228"/>
      <c r="J128" s="228"/>
      <c r="K128" s="228"/>
      <c r="L128" s="228"/>
      <c r="M128" s="228"/>
      <c r="N128" s="228"/>
      <c r="O128" s="228"/>
      <c r="P128" s="228"/>
      <c r="Q128" s="228"/>
      <c r="R128" s="24"/>
    </row>
    <row r="129" spans="2:18" s="6" customFormat="1" ht="6.95" customHeight="1">
      <c r="B129" s="21"/>
      <c r="C129" s="22"/>
      <c r="D129" s="22"/>
      <c r="E129" s="22"/>
      <c r="F129" s="22"/>
      <c r="G129" s="22"/>
      <c r="H129" s="22"/>
      <c r="I129" s="22"/>
      <c r="J129" s="22"/>
      <c r="K129" s="22"/>
      <c r="L129" s="22"/>
      <c r="M129" s="22"/>
      <c r="N129" s="22"/>
      <c r="O129" s="22"/>
      <c r="P129" s="22"/>
      <c r="Q129" s="22"/>
      <c r="R129" s="24"/>
    </row>
    <row r="130" spans="2:18" s="6" customFormat="1" ht="30" customHeight="1">
      <c r="B130" s="21"/>
      <c r="C130" s="20" t="s">
        <v>17</v>
      </c>
      <c r="D130" s="22"/>
      <c r="E130" s="22"/>
      <c r="F130" s="229" t="str">
        <f>F6</f>
        <v>Rozšíření kapacity MŠ Oáza v Praze 12, Čechtická758/6, Praha 12 - Kamýk</v>
      </c>
      <c r="G130" s="229"/>
      <c r="H130" s="229"/>
      <c r="I130" s="229"/>
      <c r="J130" s="229"/>
      <c r="K130" s="229"/>
      <c r="L130" s="229"/>
      <c r="M130" s="229"/>
      <c r="N130" s="229"/>
      <c r="O130" s="229"/>
      <c r="P130" s="229"/>
      <c r="Q130" s="22"/>
      <c r="R130" s="24"/>
    </row>
    <row r="131" spans="2:18" s="6" customFormat="1" ht="36.95" customHeight="1">
      <c r="B131" s="21"/>
      <c r="C131" s="52" t="s">
        <v>89</v>
      </c>
      <c r="D131" s="22"/>
      <c r="E131" s="22"/>
      <c r="F131" s="223" t="str">
        <f>F7</f>
        <v>SO - 01, Stavební úpravy pavilonu a spojovací chodby</v>
      </c>
      <c r="G131" s="223"/>
      <c r="H131" s="223"/>
      <c r="I131" s="223"/>
      <c r="J131" s="223"/>
      <c r="K131" s="223"/>
      <c r="L131" s="223"/>
      <c r="M131" s="223"/>
      <c r="N131" s="223"/>
      <c r="O131" s="223"/>
      <c r="P131" s="223"/>
      <c r="Q131" s="22"/>
      <c r="R131" s="24"/>
    </row>
    <row r="132" spans="2:18" s="6" customFormat="1" ht="6.95" customHeight="1">
      <c r="B132" s="21"/>
      <c r="C132" s="22"/>
      <c r="D132" s="22"/>
      <c r="E132" s="22"/>
      <c r="F132" s="22"/>
      <c r="G132" s="22"/>
      <c r="H132" s="22"/>
      <c r="I132" s="22"/>
      <c r="J132" s="22"/>
      <c r="K132" s="22"/>
      <c r="L132" s="22"/>
      <c r="M132" s="22"/>
      <c r="N132" s="22"/>
      <c r="O132" s="22"/>
      <c r="P132" s="22"/>
      <c r="Q132" s="22"/>
      <c r="R132" s="24"/>
    </row>
    <row r="133" spans="2:18" s="6" customFormat="1" ht="18" customHeight="1">
      <c r="B133" s="21"/>
      <c r="C133" s="20" t="s">
        <v>20</v>
      </c>
      <c r="D133" s="22"/>
      <c r="E133" s="22"/>
      <c r="F133" s="25" t="str">
        <f>F9</f>
        <v>Praha</v>
      </c>
      <c r="G133" s="22"/>
      <c r="H133" s="22"/>
      <c r="I133" s="22"/>
      <c r="J133" s="22"/>
      <c r="K133" s="20" t="s">
        <v>22</v>
      </c>
      <c r="L133" s="22"/>
      <c r="M133" s="197">
        <f ca="1">IF(O9="","",O9)</f>
        <v>44501</v>
      </c>
      <c r="N133" s="197"/>
      <c r="O133" s="197"/>
      <c r="P133" s="197"/>
      <c r="Q133" s="22"/>
      <c r="R133" s="24"/>
    </row>
    <row r="134" spans="2:18" s="6" customFormat="1" ht="6.95" customHeight="1">
      <c r="B134" s="21"/>
      <c r="C134" s="22"/>
      <c r="D134" s="22"/>
      <c r="E134" s="22"/>
      <c r="F134" s="22"/>
      <c r="G134" s="22"/>
      <c r="H134" s="22"/>
      <c r="I134" s="22"/>
      <c r="J134" s="22"/>
      <c r="K134" s="22"/>
      <c r="L134" s="22"/>
      <c r="M134" s="22"/>
      <c r="N134" s="22"/>
      <c r="O134" s="22"/>
      <c r="P134" s="22"/>
      <c r="Q134" s="22"/>
      <c r="R134" s="24"/>
    </row>
    <row r="135" spans="2:18" s="6" customFormat="1" ht="15">
      <c r="B135" s="21"/>
      <c r="C135" s="20" t="s">
        <v>23</v>
      </c>
      <c r="D135" s="22"/>
      <c r="E135" s="22"/>
      <c r="F135" s="25" t="str">
        <f>E12</f>
        <v>MČ Praha 12, Písková 830/25, Praha 4 - Modřany</v>
      </c>
      <c r="G135" s="22"/>
      <c r="H135" s="22"/>
      <c r="I135" s="22"/>
      <c r="J135" s="22"/>
      <c r="K135" s="20" t="s">
        <v>27</v>
      </c>
      <c r="L135" s="22"/>
      <c r="M135" s="198" t="str">
        <f>E16</f>
        <v xml:space="preserve">Projektová kancelář ATLAS spol. s r.o. </v>
      </c>
      <c r="N135" s="198"/>
      <c r="O135" s="198"/>
      <c r="P135" s="198"/>
      <c r="Q135" s="198"/>
      <c r="R135" s="24"/>
    </row>
    <row r="136" spans="2:18" s="6" customFormat="1" ht="14.45" customHeight="1">
      <c r="B136" s="21"/>
      <c r="C136" s="20" t="str">
        <f>+C86</f>
        <v>Zhotovitel:</v>
      </c>
      <c r="D136" s="22"/>
      <c r="E136" s="22"/>
      <c r="F136" s="25" t="str">
        <f>+F86</f>
        <v>Doplň</v>
      </c>
      <c r="G136" s="22"/>
      <c r="H136" s="22"/>
      <c r="I136" s="22"/>
      <c r="J136" s="22"/>
      <c r="K136" s="20" t="s">
        <v>30</v>
      </c>
      <c r="L136" s="22"/>
      <c r="M136" s="198" t="str">
        <f>E19</f>
        <v>Jan Rod</v>
      </c>
      <c r="N136" s="198"/>
      <c r="O136" s="198"/>
      <c r="P136" s="198"/>
      <c r="Q136" s="198"/>
      <c r="R136" s="24"/>
    </row>
    <row r="137" spans="2:18" s="6" customFormat="1" ht="10.35" customHeight="1">
      <c r="B137" s="21"/>
      <c r="C137" s="22"/>
      <c r="D137" s="22"/>
      <c r="E137" s="22"/>
      <c r="F137" s="22"/>
      <c r="G137" s="22"/>
      <c r="H137" s="22"/>
      <c r="I137" s="22"/>
      <c r="J137" s="22"/>
      <c r="K137" s="22"/>
      <c r="L137" s="22"/>
      <c r="M137" s="22"/>
      <c r="N137" s="22"/>
      <c r="O137" s="22"/>
      <c r="P137" s="22"/>
      <c r="Q137" s="22"/>
      <c r="R137" s="24"/>
    </row>
    <row r="138" spans="2:18" s="10" customFormat="1" ht="29.25" customHeight="1">
      <c r="B138" s="63"/>
      <c r="C138" s="64" t="s">
        <v>98</v>
      </c>
      <c r="D138" s="65" t="s">
        <v>99</v>
      </c>
      <c r="E138" s="65" t="s">
        <v>52</v>
      </c>
      <c r="F138" s="224" t="s">
        <v>100</v>
      </c>
      <c r="G138" s="224"/>
      <c r="H138" s="224"/>
      <c r="I138" s="224"/>
      <c r="J138" s="65" t="s">
        <v>101</v>
      </c>
      <c r="K138" s="65" t="s">
        <v>102</v>
      </c>
      <c r="L138" s="224" t="s">
        <v>103</v>
      </c>
      <c r="M138" s="224"/>
      <c r="N138" s="224" t="s">
        <v>95</v>
      </c>
      <c r="O138" s="224"/>
      <c r="P138" s="224"/>
      <c r="Q138" s="225"/>
      <c r="R138" s="66"/>
    </row>
    <row r="139" spans="2:18" s="6" customFormat="1" ht="29.25" customHeight="1">
      <c r="B139" s="21"/>
      <c r="C139" s="67" t="s">
        <v>92</v>
      </c>
      <c r="D139" s="22"/>
      <c r="E139" s="22"/>
      <c r="F139" s="22"/>
      <c r="G139" s="22"/>
      <c r="H139" s="22"/>
      <c r="I139" s="22"/>
      <c r="J139" s="22"/>
      <c r="K139" s="22"/>
      <c r="L139" s="22"/>
      <c r="M139" s="22"/>
      <c r="N139" s="221">
        <f>+N140+N183</f>
        <v>0</v>
      </c>
      <c r="O139" s="221"/>
      <c r="P139" s="221"/>
      <c r="Q139" s="221"/>
      <c r="R139" s="24"/>
    </row>
    <row r="140" spans="2:18" s="11" customFormat="1" ht="37.35" customHeight="1">
      <c r="B140" s="68"/>
      <c r="C140" s="69"/>
      <c r="D140" s="70" t="s">
        <v>104</v>
      </c>
      <c r="E140" s="70"/>
      <c r="F140" s="70"/>
      <c r="G140" s="70"/>
      <c r="H140" s="70"/>
      <c r="I140" s="70"/>
      <c r="J140" s="70"/>
      <c r="K140" s="70"/>
      <c r="L140" s="70"/>
      <c r="M140" s="70"/>
      <c r="N140" s="222">
        <f>+N141+N148+N158+N174+N180</f>
        <v>0</v>
      </c>
      <c r="O140" s="222"/>
      <c r="P140" s="222"/>
      <c r="Q140" s="222"/>
      <c r="R140" s="71"/>
    </row>
    <row r="141" spans="2:18" s="11" customFormat="1" ht="19.9" customHeight="1">
      <c r="B141" s="68"/>
      <c r="C141" s="69"/>
      <c r="D141" s="72" t="s">
        <v>105</v>
      </c>
      <c r="E141" s="72"/>
      <c r="F141" s="72"/>
      <c r="G141" s="72"/>
      <c r="H141" s="72"/>
      <c r="I141" s="72"/>
      <c r="J141" s="72"/>
      <c r="K141" s="72"/>
      <c r="L141" s="72"/>
      <c r="M141" s="72"/>
      <c r="N141" s="220">
        <f>SUM(N142:Q147)</f>
        <v>0</v>
      </c>
      <c r="O141" s="220"/>
      <c r="P141" s="220"/>
      <c r="Q141" s="220"/>
      <c r="R141" s="71"/>
    </row>
    <row r="142" spans="2:18" s="6" customFormat="1" ht="25.5" customHeight="1">
      <c r="B142" s="21"/>
      <c r="C142" s="73" t="s">
        <v>75</v>
      </c>
      <c r="D142" s="73" t="s">
        <v>106</v>
      </c>
      <c r="E142" s="74" t="s">
        <v>107</v>
      </c>
      <c r="F142" s="199" t="s">
        <v>108</v>
      </c>
      <c r="G142" s="200"/>
      <c r="H142" s="200"/>
      <c r="I142" s="201"/>
      <c r="J142" s="75" t="s">
        <v>109</v>
      </c>
      <c r="K142" s="12">
        <v>34.564</v>
      </c>
      <c r="L142" s="202"/>
      <c r="M142" s="203"/>
      <c r="N142" s="204">
        <f aca="true" t="shared" si="22" ref="N142:N147">ROUND(L142*K142,2)</f>
        <v>0</v>
      </c>
      <c r="O142" s="205"/>
      <c r="P142" s="205"/>
      <c r="Q142" s="206"/>
      <c r="R142" s="24"/>
    </row>
    <row r="143" spans="2:18" s="6" customFormat="1" ht="25.5" customHeight="1">
      <c r="B143" s="21"/>
      <c r="C143" s="73">
        <f>+C142+1</f>
        <v>2</v>
      </c>
      <c r="D143" s="73" t="s">
        <v>106</v>
      </c>
      <c r="E143" s="74" t="s">
        <v>110</v>
      </c>
      <c r="F143" s="199" t="s">
        <v>111</v>
      </c>
      <c r="G143" s="200"/>
      <c r="H143" s="200"/>
      <c r="I143" s="201"/>
      <c r="J143" s="75" t="s">
        <v>109</v>
      </c>
      <c r="K143" s="12">
        <v>59.128</v>
      </c>
      <c r="L143" s="202"/>
      <c r="M143" s="203"/>
      <c r="N143" s="204">
        <f t="shared" si="22"/>
        <v>0</v>
      </c>
      <c r="O143" s="205"/>
      <c r="P143" s="205"/>
      <c r="Q143" s="206"/>
      <c r="R143" s="24"/>
    </row>
    <row r="144" spans="2:18" s="6" customFormat="1" ht="25.5" customHeight="1">
      <c r="B144" s="21"/>
      <c r="C144" s="73">
        <f aca="true" t="shared" si="23" ref="C144:C157">+C143+1</f>
        <v>3</v>
      </c>
      <c r="D144" s="73" t="s">
        <v>106</v>
      </c>
      <c r="E144" s="74" t="s">
        <v>112</v>
      </c>
      <c r="F144" s="199" t="s">
        <v>113</v>
      </c>
      <c r="G144" s="200"/>
      <c r="H144" s="200"/>
      <c r="I144" s="201"/>
      <c r="J144" s="75" t="s">
        <v>114</v>
      </c>
      <c r="K144" s="12">
        <v>24.2</v>
      </c>
      <c r="L144" s="202"/>
      <c r="M144" s="203"/>
      <c r="N144" s="204">
        <f t="shared" si="22"/>
        <v>0</v>
      </c>
      <c r="O144" s="205"/>
      <c r="P144" s="205"/>
      <c r="Q144" s="206"/>
      <c r="R144" s="24"/>
    </row>
    <row r="145" spans="2:18" s="6" customFormat="1" ht="25.5" customHeight="1">
      <c r="B145" s="21"/>
      <c r="C145" s="73">
        <f t="shared" si="23"/>
        <v>4</v>
      </c>
      <c r="D145" s="73" t="s">
        <v>106</v>
      </c>
      <c r="E145" s="74" t="s">
        <v>115</v>
      </c>
      <c r="F145" s="199" t="s">
        <v>116</v>
      </c>
      <c r="G145" s="200"/>
      <c r="H145" s="200"/>
      <c r="I145" s="201"/>
      <c r="J145" s="75" t="s">
        <v>114</v>
      </c>
      <c r="K145" s="12">
        <v>13.9</v>
      </c>
      <c r="L145" s="202"/>
      <c r="M145" s="203"/>
      <c r="N145" s="204">
        <f t="shared" si="22"/>
        <v>0</v>
      </c>
      <c r="O145" s="205"/>
      <c r="P145" s="205"/>
      <c r="Q145" s="206"/>
      <c r="R145" s="24"/>
    </row>
    <row r="146" spans="2:18" s="6" customFormat="1" ht="25.5" customHeight="1">
      <c r="B146" s="21"/>
      <c r="C146" s="73">
        <f t="shared" si="23"/>
        <v>5</v>
      </c>
      <c r="D146" s="73" t="s">
        <v>106</v>
      </c>
      <c r="E146" s="74" t="s">
        <v>117</v>
      </c>
      <c r="F146" s="199" t="s">
        <v>118</v>
      </c>
      <c r="G146" s="200"/>
      <c r="H146" s="200"/>
      <c r="I146" s="201"/>
      <c r="J146" s="75" t="s">
        <v>114</v>
      </c>
      <c r="K146" s="12">
        <v>18.2</v>
      </c>
      <c r="L146" s="202"/>
      <c r="M146" s="203"/>
      <c r="N146" s="204">
        <f t="shared" si="22"/>
        <v>0</v>
      </c>
      <c r="O146" s="205"/>
      <c r="P146" s="205"/>
      <c r="Q146" s="206"/>
      <c r="R146" s="24"/>
    </row>
    <row r="147" spans="2:18" s="6" customFormat="1" ht="25.5" customHeight="1">
      <c r="B147" s="21"/>
      <c r="C147" s="73">
        <f t="shared" si="23"/>
        <v>6</v>
      </c>
      <c r="D147" s="73" t="s">
        <v>106</v>
      </c>
      <c r="E147" s="74" t="s">
        <v>119</v>
      </c>
      <c r="F147" s="199" t="s">
        <v>120</v>
      </c>
      <c r="G147" s="200"/>
      <c r="H147" s="200"/>
      <c r="I147" s="201"/>
      <c r="J147" s="75" t="s">
        <v>114</v>
      </c>
      <c r="K147" s="12">
        <v>37</v>
      </c>
      <c r="L147" s="202"/>
      <c r="M147" s="203"/>
      <c r="N147" s="204">
        <f t="shared" si="22"/>
        <v>0</v>
      </c>
      <c r="O147" s="205"/>
      <c r="P147" s="205"/>
      <c r="Q147" s="206"/>
      <c r="R147" s="24"/>
    </row>
    <row r="148" spans="2:18" s="11" customFormat="1" ht="29.85" customHeight="1">
      <c r="B148" s="68"/>
      <c r="C148" s="69"/>
      <c r="D148" s="72" t="s">
        <v>121</v>
      </c>
      <c r="E148" s="72"/>
      <c r="F148" s="72"/>
      <c r="G148" s="72"/>
      <c r="H148" s="72"/>
      <c r="I148" s="72"/>
      <c r="J148" s="72"/>
      <c r="K148" s="72"/>
      <c r="L148" s="82"/>
      <c r="M148" s="82"/>
      <c r="N148" s="207">
        <f>SUM(N149:Q157)</f>
        <v>0</v>
      </c>
      <c r="O148" s="207"/>
      <c r="P148" s="207"/>
      <c r="Q148" s="207"/>
      <c r="R148" s="71"/>
    </row>
    <row r="149" spans="2:18" s="6" customFormat="1" ht="38.25" customHeight="1">
      <c r="B149" s="21"/>
      <c r="C149" s="73">
        <f>+C147+1</f>
        <v>7</v>
      </c>
      <c r="D149" s="73" t="s">
        <v>106</v>
      </c>
      <c r="E149" s="74" t="s">
        <v>122</v>
      </c>
      <c r="F149" s="199" t="s">
        <v>123</v>
      </c>
      <c r="G149" s="200"/>
      <c r="H149" s="200"/>
      <c r="I149" s="201"/>
      <c r="J149" s="75" t="s">
        <v>109</v>
      </c>
      <c r="K149" s="12">
        <v>644.5</v>
      </c>
      <c r="L149" s="202"/>
      <c r="M149" s="203"/>
      <c r="N149" s="204">
        <f aca="true" t="shared" si="24" ref="N149:N157">ROUND(L149*K149,2)</f>
        <v>0</v>
      </c>
      <c r="O149" s="205"/>
      <c r="P149" s="205"/>
      <c r="Q149" s="206"/>
      <c r="R149" s="24"/>
    </row>
    <row r="150" spans="2:18" s="6" customFormat="1" ht="38.25" customHeight="1">
      <c r="B150" s="21"/>
      <c r="C150" s="73">
        <f t="shared" si="23"/>
        <v>8</v>
      </c>
      <c r="D150" s="73" t="s">
        <v>106</v>
      </c>
      <c r="E150" s="74" t="s">
        <v>124</v>
      </c>
      <c r="F150" s="199" t="s">
        <v>125</v>
      </c>
      <c r="G150" s="200"/>
      <c r="H150" s="200"/>
      <c r="I150" s="201"/>
      <c r="J150" s="75" t="s">
        <v>109</v>
      </c>
      <c r="K150" s="12">
        <v>1360.23</v>
      </c>
      <c r="L150" s="202"/>
      <c r="M150" s="203"/>
      <c r="N150" s="204">
        <f t="shared" si="24"/>
        <v>0</v>
      </c>
      <c r="O150" s="205"/>
      <c r="P150" s="205"/>
      <c r="Q150" s="206"/>
      <c r="R150" s="24"/>
    </row>
    <row r="151" spans="2:18" s="6" customFormat="1" ht="25.5" customHeight="1">
      <c r="B151" s="21"/>
      <c r="C151" s="73">
        <f t="shared" si="23"/>
        <v>9</v>
      </c>
      <c r="D151" s="73" t="s">
        <v>106</v>
      </c>
      <c r="E151" s="74" t="s">
        <v>126</v>
      </c>
      <c r="F151" s="199" t="s">
        <v>127</v>
      </c>
      <c r="G151" s="200"/>
      <c r="H151" s="200"/>
      <c r="I151" s="201"/>
      <c r="J151" s="75" t="s">
        <v>109</v>
      </c>
      <c r="K151" s="12">
        <v>142.97</v>
      </c>
      <c r="L151" s="202"/>
      <c r="M151" s="203"/>
      <c r="N151" s="204">
        <f t="shared" si="24"/>
        <v>0</v>
      </c>
      <c r="O151" s="205"/>
      <c r="P151" s="205"/>
      <c r="Q151" s="206"/>
      <c r="R151" s="24"/>
    </row>
    <row r="152" spans="2:18" s="6" customFormat="1" ht="25.5" customHeight="1">
      <c r="B152" s="21"/>
      <c r="C152" s="73">
        <f t="shared" si="23"/>
        <v>10</v>
      </c>
      <c r="D152" s="73" t="s">
        <v>106</v>
      </c>
      <c r="E152" s="74" t="s">
        <v>128</v>
      </c>
      <c r="F152" s="199" t="s">
        <v>129</v>
      </c>
      <c r="G152" s="200"/>
      <c r="H152" s="200"/>
      <c r="I152" s="201"/>
      <c r="J152" s="75" t="s">
        <v>109</v>
      </c>
      <c r="K152" s="12">
        <v>1</v>
      </c>
      <c r="L152" s="202"/>
      <c r="M152" s="203"/>
      <c r="N152" s="204">
        <f t="shared" si="24"/>
        <v>0</v>
      </c>
      <c r="O152" s="205"/>
      <c r="P152" s="205"/>
      <c r="Q152" s="206"/>
      <c r="R152" s="24"/>
    </row>
    <row r="153" spans="2:18" s="6" customFormat="1" ht="25.5" customHeight="1">
      <c r="B153" s="21"/>
      <c r="C153" s="73">
        <f t="shared" si="23"/>
        <v>11</v>
      </c>
      <c r="D153" s="73" t="s">
        <v>106</v>
      </c>
      <c r="E153" s="74" t="s">
        <v>130</v>
      </c>
      <c r="F153" s="199" t="s">
        <v>131</v>
      </c>
      <c r="G153" s="200"/>
      <c r="H153" s="200"/>
      <c r="I153" s="201"/>
      <c r="J153" s="75" t="s">
        <v>109</v>
      </c>
      <c r="K153" s="12">
        <v>1</v>
      </c>
      <c r="L153" s="202"/>
      <c r="M153" s="203"/>
      <c r="N153" s="204">
        <f t="shared" si="24"/>
        <v>0</v>
      </c>
      <c r="O153" s="205"/>
      <c r="P153" s="205"/>
      <c r="Q153" s="206"/>
      <c r="R153" s="24"/>
    </row>
    <row r="154" spans="2:18" s="6" customFormat="1" ht="25.5" customHeight="1">
      <c r="B154" s="21"/>
      <c r="C154" s="73">
        <f t="shared" si="23"/>
        <v>12</v>
      </c>
      <c r="D154" s="73" t="s">
        <v>106</v>
      </c>
      <c r="E154" s="74" t="s">
        <v>132</v>
      </c>
      <c r="F154" s="199" t="s">
        <v>133</v>
      </c>
      <c r="G154" s="200"/>
      <c r="H154" s="200"/>
      <c r="I154" s="201"/>
      <c r="J154" s="75" t="s">
        <v>134</v>
      </c>
      <c r="K154" s="12">
        <v>4</v>
      </c>
      <c r="L154" s="202"/>
      <c r="M154" s="203"/>
      <c r="N154" s="204">
        <f t="shared" si="24"/>
        <v>0</v>
      </c>
      <c r="O154" s="205"/>
      <c r="P154" s="205"/>
      <c r="Q154" s="206"/>
      <c r="R154" s="24"/>
    </row>
    <row r="155" spans="2:18" s="6" customFormat="1" ht="25.5" customHeight="1">
      <c r="B155" s="21"/>
      <c r="C155" s="73">
        <f t="shared" si="23"/>
        <v>13</v>
      </c>
      <c r="D155" s="73" t="s">
        <v>106</v>
      </c>
      <c r="E155" s="74" t="s">
        <v>135</v>
      </c>
      <c r="F155" s="199" t="s">
        <v>136</v>
      </c>
      <c r="G155" s="200"/>
      <c r="H155" s="200"/>
      <c r="I155" s="201"/>
      <c r="J155" s="75" t="s">
        <v>134</v>
      </c>
      <c r="K155" s="12">
        <v>4</v>
      </c>
      <c r="L155" s="202"/>
      <c r="M155" s="203"/>
      <c r="N155" s="204">
        <f t="shared" si="24"/>
        <v>0</v>
      </c>
      <c r="O155" s="205"/>
      <c r="P155" s="205"/>
      <c r="Q155" s="206"/>
      <c r="R155" s="24"/>
    </row>
    <row r="156" spans="2:18" s="6" customFormat="1" ht="38.25" customHeight="1">
      <c r="B156" s="21"/>
      <c r="C156" s="73">
        <f t="shared" si="23"/>
        <v>14</v>
      </c>
      <c r="D156" s="73" t="s">
        <v>106</v>
      </c>
      <c r="E156" s="74" t="s">
        <v>137</v>
      </c>
      <c r="F156" s="199" t="s">
        <v>637</v>
      </c>
      <c r="G156" s="200"/>
      <c r="H156" s="200"/>
      <c r="I156" s="201"/>
      <c r="J156" s="75" t="s">
        <v>109</v>
      </c>
      <c r="K156" s="12">
        <v>122.5</v>
      </c>
      <c r="L156" s="202"/>
      <c r="M156" s="203"/>
      <c r="N156" s="204">
        <f t="shared" si="24"/>
        <v>0</v>
      </c>
      <c r="O156" s="205"/>
      <c r="P156" s="205"/>
      <c r="Q156" s="206"/>
      <c r="R156" s="24"/>
    </row>
    <row r="157" spans="2:18" s="6" customFormat="1" ht="25.5" customHeight="1">
      <c r="B157" s="21"/>
      <c r="C157" s="73">
        <f t="shared" si="23"/>
        <v>15</v>
      </c>
      <c r="D157" s="73" t="s">
        <v>106</v>
      </c>
      <c r="E157" s="74" t="s">
        <v>138</v>
      </c>
      <c r="F157" s="199" t="s">
        <v>139</v>
      </c>
      <c r="G157" s="200"/>
      <c r="H157" s="200"/>
      <c r="I157" s="201"/>
      <c r="J157" s="75" t="s">
        <v>140</v>
      </c>
      <c r="K157" s="12">
        <v>4</v>
      </c>
      <c r="L157" s="202"/>
      <c r="M157" s="203"/>
      <c r="N157" s="204">
        <f t="shared" si="24"/>
        <v>0</v>
      </c>
      <c r="O157" s="205"/>
      <c r="P157" s="205"/>
      <c r="Q157" s="206"/>
      <c r="R157" s="24"/>
    </row>
    <row r="158" spans="2:18" s="11" customFormat="1" ht="29.85" customHeight="1">
      <c r="B158" s="68"/>
      <c r="C158" s="69"/>
      <c r="D158" s="72" t="s">
        <v>141</v>
      </c>
      <c r="E158" s="72"/>
      <c r="F158" s="72"/>
      <c r="G158" s="72"/>
      <c r="H158" s="72"/>
      <c r="I158" s="72"/>
      <c r="J158" s="72"/>
      <c r="K158" s="72"/>
      <c r="L158" s="82"/>
      <c r="M158" s="82"/>
      <c r="N158" s="207">
        <f>SUM(N159:Q173)</f>
        <v>0</v>
      </c>
      <c r="O158" s="207"/>
      <c r="P158" s="207"/>
      <c r="Q158" s="207"/>
      <c r="R158" s="71"/>
    </row>
    <row r="159" spans="2:18" s="6" customFormat="1" ht="25.5" customHeight="1">
      <c r="B159" s="21"/>
      <c r="C159" s="76">
        <f>+C157+1</f>
        <v>16</v>
      </c>
      <c r="D159" s="76" t="s">
        <v>142</v>
      </c>
      <c r="E159" s="77" t="s">
        <v>143</v>
      </c>
      <c r="F159" s="208" t="s">
        <v>144</v>
      </c>
      <c r="G159" s="209"/>
      <c r="H159" s="209"/>
      <c r="I159" s="210"/>
      <c r="J159" s="78" t="s">
        <v>134</v>
      </c>
      <c r="K159" s="13">
        <v>4</v>
      </c>
      <c r="L159" s="202"/>
      <c r="M159" s="203"/>
      <c r="N159" s="213">
        <f aca="true" t="shared" si="25" ref="N159:N173">ROUND(L159*K159,2)</f>
        <v>0</v>
      </c>
      <c r="O159" s="214"/>
      <c r="P159" s="214"/>
      <c r="Q159" s="215"/>
      <c r="R159" s="24"/>
    </row>
    <row r="160" spans="2:18" s="6" customFormat="1" ht="25.5" customHeight="1">
      <c r="B160" s="21"/>
      <c r="C160" s="73">
        <f>+C159+1</f>
        <v>17</v>
      </c>
      <c r="D160" s="73" t="s">
        <v>106</v>
      </c>
      <c r="E160" s="74" t="s">
        <v>145</v>
      </c>
      <c r="F160" s="199" t="s">
        <v>146</v>
      </c>
      <c r="G160" s="200"/>
      <c r="H160" s="200"/>
      <c r="I160" s="201"/>
      <c r="J160" s="75" t="s">
        <v>134</v>
      </c>
      <c r="K160" s="12">
        <v>4</v>
      </c>
      <c r="L160" s="202"/>
      <c r="M160" s="203"/>
      <c r="N160" s="204">
        <f t="shared" si="25"/>
        <v>0</v>
      </c>
      <c r="O160" s="205"/>
      <c r="P160" s="205"/>
      <c r="Q160" s="206"/>
      <c r="R160" s="24"/>
    </row>
    <row r="161" spans="2:18" s="6" customFormat="1" ht="38.25" customHeight="1">
      <c r="B161" s="21"/>
      <c r="C161" s="73">
        <f aca="true" t="shared" si="26" ref="C161:C173">+C160+1</f>
        <v>18</v>
      </c>
      <c r="D161" s="73" t="s">
        <v>106</v>
      </c>
      <c r="E161" s="74" t="s">
        <v>147</v>
      </c>
      <c r="F161" s="199" t="s">
        <v>148</v>
      </c>
      <c r="G161" s="200"/>
      <c r="H161" s="200"/>
      <c r="I161" s="201"/>
      <c r="J161" s="75" t="s">
        <v>109</v>
      </c>
      <c r="K161" s="12">
        <v>644.5</v>
      </c>
      <c r="L161" s="202"/>
      <c r="M161" s="203"/>
      <c r="N161" s="204">
        <f t="shared" si="25"/>
        <v>0</v>
      </c>
      <c r="O161" s="205"/>
      <c r="P161" s="205"/>
      <c r="Q161" s="206"/>
      <c r="R161" s="24"/>
    </row>
    <row r="162" spans="2:18" s="6" customFormat="1" ht="25.5" customHeight="1">
      <c r="B162" s="21"/>
      <c r="C162" s="73">
        <f t="shared" si="26"/>
        <v>19</v>
      </c>
      <c r="D162" s="73" t="s">
        <v>106</v>
      </c>
      <c r="E162" s="74" t="s">
        <v>149</v>
      </c>
      <c r="F162" s="199" t="s">
        <v>150</v>
      </c>
      <c r="G162" s="200"/>
      <c r="H162" s="200"/>
      <c r="I162" s="201"/>
      <c r="J162" s="75" t="s">
        <v>151</v>
      </c>
      <c r="K162" s="12">
        <v>0.8</v>
      </c>
      <c r="L162" s="202"/>
      <c r="M162" s="203"/>
      <c r="N162" s="204">
        <f t="shared" si="25"/>
        <v>0</v>
      </c>
      <c r="O162" s="205"/>
      <c r="P162" s="205"/>
      <c r="Q162" s="206"/>
      <c r="R162" s="24"/>
    </row>
    <row r="163" spans="2:18" s="6" customFormat="1" ht="25.5" customHeight="1">
      <c r="B163" s="21"/>
      <c r="C163" s="73">
        <f t="shared" si="26"/>
        <v>20</v>
      </c>
      <c r="D163" s="73" t="s">
        <v>106</v>
      </c>
      <c r="E163" s="74" t="s">
        <v>152</v>
      </c>
      <c r="F163" s="199" t="s">
        <v>153</v>
      </c>
      <c r="G163" s="200"/>
      <c r="H163" s="200"/>
      <c r="I163" s="201"/>
      <c r="J163" s="75" t="s">
        <v>114</v>
      </c>
      <c r="K163" s="12">
        <v>12</v>
      </c>
      <c r="L163" s="202"/>
      <c r="M163" s="203"/>
      <c r="N163" s="204">
        <f t="shared" si="25"/>
        <v>0</v>
      </c>
      <c r="O163" s="205"/>
      <c r="P163" s="205"/>
      <c r="Q163" s="206"/>
      <c r="R163" s="24"/>
    </row>
    <row r="164" spans="2:18" s="6" customFormat="1" ht="38.25" customHeight="1">
      <c r="B164" s="21"/>
      <c r="C164" s="73">
        <f t="shared" si="26"/>
        <v>21</v>
      </c>
      <c r="D164" s="73" t="s">
        <v>106</v>
      </c>
      <c r="E164" s="74" t="s">
        <v>154</v>
      </c>
      <c r="F164" s="199" t="s">
        <v>155</v>
      </c>
      <c r="G164" s="200"/>
      <c r="H164" s="200"/>
      <c r="I164" s="201"/>
      <c r="J164" s="75" t="s">
        <v>114</v>
      </c>
      <c r="K164" s="12">
        <v>360</v>
      </c>
      <c r="L164" s="202"/>
      <c r="M164" s="203"/>
      <c r="N164" s="204">
        <f t="shared" si="25"/>
        <v>0</v>
      </c>
      <c r="O164" s="205"/>
      <c r="P164" s="205"/>
      <c r="Q164" s="206"/>
      <c r="R164" s="24"/>
    </row>
    <row r="165" spans="2:18" s="6" customFormat="1" ht="25.5" customHeight="1">
      <c r="B165" s="21"/>
      <c r="C165" s="73">
        <f t="shared" si="26"/>
        <v>22</v>
      </c>
      <c r="D165" s="73" t="s">
        <v>106</v>
      </c>
      <c r="E165" s="74" t="s">
        <v>156</v>
      </c>
      <c r="F165" s="199" t="s">
        <v>157</v>
      </c>
      <c r="G165" s="200"/>
      <c r="H165" s="200"/>
      <c r="I165" s="201"/>
      <c r="J165" s="75" t="s">
        <v>114</v>
      </c>
      <c r="K165" s="12">
        <v>12</v>
      </c>
      <c r="L165" s="202"/>
      <c r="M165" s="203"/>
      <c r="N165" s="204">
        <f t="shared" si="25"/>
        <v>0</v>
      </c>
      <c r="O165" s="205"/>
      <c r="P165" s="205"/>
      <c r="Q165" s="206"/>
      <c r="R165" s="24"/>
    </row>
    <row r="166" spans="2:18" s="6" customFormat="1" ht="16.5" customHeight="1">
      <c r="B166" s="21"/>
      <c r="C166" s="73">
        <f t="shared" si="26"/>
        <v>23</v>
      </c>
      <c r="D166" s="73" t="s">
        <v>106</v>
      </c>
      <c r="E166" s="74" t="s">
        <v>158</v>
      </c>
      <c r="F166" s="199" t="s">
        <v>159</v>
      </c>
      <c r="G166" s="200"/>
      <c r="H166" s="200"/>
      <c r="I166" s="201"/>
      <c r="J166" s="75" t="s">
        <v>109</v>
      </c>
      <c r="K166" s="12">
        <v>213.478</v>
      </c>
      <c r="L166" s="202"/>
      <c r="M166" s="203"/>
      <c r="N166" s="204">
        <f t="shared" si="25"/>
        <v>0</v>
      </c>
      <c r="O166" s="205"/>
      <c r="P166" s="205"/>
      <c r="Q166" s="206"/>
      <c r="R166" s="24"/>
    </row>
    <row r="167" spans="2:18" s="6" customFormat="1" ht="16.5" customHeight="1">
      <c r="B167" s="21"/>
      <c r="C167" s="73">
        <f t="shared" si="26"/>
        <v>24</v>
      </c>
      <c r="D167" s="73" t="s">
        <v>106</v>
      </c>
      <c r="E167" s="74" t="s">
        <v>160</v>
      </c>
      <c r="F167" s="199" t="s">
        <v>161</v>
      </c>
      <c r="G167" s="200"/>
      <c r="H167" s="200"/>
      <c r="I167" s="201"/>
      <c r="J167" s="75" t="s">
        <v>109</v>
      </c>
      <c r="K167" s="12">
        <v>57.8</v>
      </c>
      <c r="L167" s="202"/>
      <c r="M167" s="203"/>
      <c r="N167" s="204">
        <f t="shared" si="25"/>
        <v>0</v>
      </c>
      <c r="O167" s="205"/>
      <c r="P167" s="205"/>
      <c r="Q167" s="206"/>
      <c r="R167" s="24"/>
    </row>
    <row r="168" spans="2:18" s="6" customFormat="1" ht="25.5" customHeight="1">
      <c r="B168" s="21"/>
      <c r="C168" s="73">
        <f t="shared" si="26"/>
        <v>25</v>
      </c>
      <c r="D168" s="73" t="s">
        <v>106</v>
      </c>
      <c r="E168" s="74" t="s">
        <v>162</v>
      </c>
      <c r="F168" s="199" t="s">
        <v>163</v>
      </c>
      <c r="G168" s="200"/>
      <c r="H168" s="200"/>
      <c r="I168" s="201"/>
      <c r="J168" s="75" t="s">
        <v>134</v>
      </c>
      <c r="K168" s="12">
        <v>23</v>
      </c>
      <c r="L168" s="202"/>
      <c r="M168" s="203"/>
      <c r="N168" s="204">
        <f t="shared" si="25"/>
        <v>0</v>
      </c>
      <c r="O168" s="205"/>
      <c r="P168" s="205"/>
      <c r="Q168" s="206"/>
      <c r="R168" s="24"/>
    </row>
    <row r="169" spans="2:18" s="6" customFormat="1" ht="25.5" customHeight="1">
      <c r="B169" s="21"/>
      <c r="C169" s="73">
        <f t="shared" si="26"/>
        <v>26</v>
      </c>
      <c r="D169" s="73" t="s">
        <v>106</v>
      </c>
      <c r="E169" s="74" t="s">
        <v>164</v>
      </c>
      <c r="F169" s="199" t="s">
        <v>165</v>
      </c>
      <c r="G169" s="200"/>
      <c r="H169" s="200"/>
      <c r="I169" s="201"/>
      <c r="J169" s="75" t="s">
        <v>114</v>
      </c>
      <c r="K169" s="12">
        <v>41.4</v>
      </c>
      <c r="L169" s="202"/>
      <c r="M169" s="203"/>
      <c r="N169" s="204">
        <f t="shared" si="25"/>
        <v>0</v>
      </c>
      <c r="O169" s="205"/>
      <c r="P169" s="205"/>
      <c r="Q169" s="206"/>
      <c r="R169" s="24"/>
    </row>
    <row r="170" spans="2:18" s="6" customFormat="1" ht="25.5" customHeight="1">
      <c r="B170" s="21"/>
      <c r="C170" s="73">
        <f t="shared" si="26"/>
        <v>27</v>
      </c>
      <c r="D170" s="73" t="s">
        <v>106</v>
      </c>
      <c r="E170" s="74" t="s">
        <v>166</v>
      </c>
      <c r="F170" s="199" t="s">
        <v>167</v>
      </c>
      <c r="G170" s="200"/>
      <c r="H170" s="200"/>
      <c r="I170" s="201"/>
      <c r="J170" s="75" t="s">
        <v>109</v>
      </c>
      <c r="K170" s="12">
        <v>58.706</v>
      </c>
      <c r="L170" s="202"/>
      <c r="M170" s="203"/>
      <c r="N170" s="204">
        <f t="shared" si="25"/>
        <v>0</v>
      </c>
      <c r="O170" s="205"/>
      <c r="P170" s="205"/>
      <c r="Q170" s="206"/>
      <c r="R170" s="24"/>
    </row>
    <row r="171" spans="2:18" s="6" customFormat="1" ht="16.5" customHeight="1">
      <c r="B171" s="21"/>
      <c r="C171" s="73">
        <f t="shared" si="26"/>
        <v>28</v>
      </c>
      <c r="D171" s="73" t="s">
        <v>106</v>
      </c>
      <c r="E171" s="74" t="s">
        <v>168</v>
      </c>
      <c r="F171" s="199" t="s">
        <v>169</v>
      </c>
      <c r="G171" s="200"/>
      <c r="H171" s="200"/>
      <c r="I171" s="201"/>
      <c r="J171" s="75" t="s">
        <v>109</v>
      </c>
      <c r="K171" s="12">
        <v>1.8</v>
      </c>
      <c r="L171" s="202"/>
      <c r="M171" s="203"/>
      <c r="N171" s="204">
        <f t="shared" si="25"/>
        <v>0</v>
      </c>
      <c r="O171" s="205"/>
      <c r="P171" s="205"/>
      <c r="Q171" s="206"/>
      <c r="R171" s="24"/>
    </row>
    <row r="172" spans="2:18" s="6" customFormat="1" ht="38.25" customHeight="1">
      <c r="B172" s="21"/>
      <c r="C172" s="73">
        <f t="shared" si="26"/>
        <v>29</v>
      </c>
      <c r="D172" s="73" t="s">
        <v>106</v>
      </c>
      <c r="E172" s="74" t="s">
        <v>170</v>
      </c>
      <c r="F172" s="199" t="s">
        <v>171</v>
      </c>
      <c r="G172" s="200"/>
      <c r="H172" s="200"/>
      <c r="I172" s="201"/>
      <c r="J172" s="75" t="s">
        <v>134</v>
      </c>
      <c r="K172" s="12">
        <v>4</v>
      </c>
      <c r="L172" s="202"/>
      <c r="M172" s="203"/>
      <c r="N172" s="204">
        <f t="shared" si="25"/>
        <v>0</v>
      </c>
      <c r="O172" s="205"/>
      <c r="P172" s="205"/>
      <c r="Q172" s="206"/>
      <c r="R172" s="24"/>
    </row>
    <row r="173" spans="2:18" s="6" customFormat="1" ht="25.5" customHeight="1">
      <c r="B173" s="21"/>
      <c r="C173" s="73">
        <f t="shared" si="26"/>
        <v>30</v>
      </c>
      <c r="D173" s="73" t="s">
        <v>106</v>
      </c>
      <c r="E173" s="74" t="s">
        <v>172</v>
      </c>
      <c r="F173" s="199" t="s">
        <v>173</v>
      </c>
      <c r="G173" s="200"/>
      <c r="H173" s="200"/>
      <c r="I173" s="201"/>
      <c r="J173" s="75" t="s">
        <v>174</v>
      </c>
      <c r="K173" s="12">
        <v>1</v>
      </c>
      <c r="L173" s="202"/>
      <c r="M173" s="203"/>
      <c r="N173" s="204">
        <f t="shared" si="25"/>
        <v>0</v>
      </c>
      <c r="O173" s="205"/>
      <c r="P173" s="205"/>
      <c r="Q173" s="206"/>
      <c r="R173" s="24"/>
    </row>
    <row r="174" spans="2:18" s="11" customFormat="1" ht="29.85" customHeight="1">
      <c r="B174" s="68"/>
      <c r="C174" s="69"/>
      <c r="D174" s="72" t="s">
        <v>175</v>
      </c>
      <c r="E174" s="72"/>
      <c r="F174" s="72"/>
      <c r="G174" s="72"/>
      <c r="H174" s="72"/>
      <c r="I174" s="72"/>
      <c r="J174" s="72"/>
      <c r="K174" s="72"/>
      <c r="L174" s="82"/>
      <c r="M174" s="82"/>
      <c r="N174" s="207">
        <f>SUM(N175:Q179)</f>
        <v>0</v>
      </c>
      <c r="O174" s="207"/>
      <c r="P174" s="207"/>
      <c r="Q174" s="207"/>
      <c r="R174" s="71"/>
    </row>
    <row r="175" spans="2:18" s="6" customFormat="1" ht="38.25" customHeight="1">
      <c r="B175" s="21"/>
      <c r="C175" s="73">
        <f>+C173+1</f>
        <v>31</v>
      </c>
      <c r="D175" s="73" t="s">
        <v>106</v>
      </c>
      <c r="E175" s="74" t="s">
        <v>176</v>
      </c>
      <c r="F175" s="199" t="s">
        <v>177</v>
      </c>
      <c r="G175" s="200"/>
      <c r="H175" s="200"/>
      <c r="I175" s="201"/>
      <c r="J175" s="75" t="s">
        <v>178</v>
      </c>
      <c r="K175" s="12">
        <v>58.183</v>
      </c>
      <c r="L175" s="202"/>
      <c r="M175" s="203"/>
      <c r="N175" s="204">
        <f>ROUND(L175*K175,2)</f>
        <v>0</v>
      </c>
      <c r="O175" s="205"/>
      <c r="P175" s="205"/>
      <c r="Q175" s="206"/>
      <c r="R175" s="24"/>
    </row>
    <row r="176" spans="2:18" s="6" customFormat="1" ht="38.25" customHeight="1">
      <c r="B176" s="21"/>
      <c r="C176" s="73">
        <f aca="true" t="shared" si="27" ref="C176:C179">+C174+1</f>
        <v>1</v>
      </c>
      <c r="D176" s="73" t="s">
        <v>106</v>
      </c>
      <c r="E176" s="74" t="s">
        <v>179</v>
      </c>
      <c r="F176" s="199" t="s">
        <v>180</v>
      </c>
      <c r="G176" s="200"/>
      <c r="H176" s="200"/>
      <c r="I176" s="201"/>
      <c r="J176" s="75" t="s">
        <v>178</v>
      </c>
      <c r="K176" s="12">
        <v>581.83</v>
      </c>
      <c r="L176" s="202"/>
      <c r="M176" s="203"/>
      <c r="N176" s="204">
        <f>ROUND(L176*K176,2)</f>
        <v>0</v>
      </c>
      <c r="O176" s="205"/>
      <c r="P176" s="205"/>
      <c r="Q176" s="206"/>
      <c r="R176" s="24"/>
    </row>
    <row r="177" spans="2:18" s="6" customFormat="1" ht="38.25" customHeight="1">
      <c r="B177" s="21"/>
      <c r="C177" s="73">
        <f t="shared" si="27"/>
        <v>32</v>
      </c>
      <c r="D177" s="73" t="s">
        <v>106</v>
      </c>
      <c r="E177" s="74" t="s">
        <v>181</v>
      </c>
      <c r="F177" s="199" t="s">
        <v>182</v>
      </c>
      <c r="G177" s="200"/>
      <c r="H177" s="200"/>
      <c r="I177" s="201"/>
      <c r="J177" s="75" t="s">
        <v>178</v>
      </c>
      <c r="K177" s="12">
        <v>58.183</v>
      </c>
      <c r="L177" s="202"/>
      <c r="M177" s="203"/>
      <c r="N177" s="204">
        <f>ROUND(L177*K177,2)</f>
        <v>0</v>
      </c>
      <c r="O177" s="205"/>
      <c r="P177" s="205"/>
      <c r="Q177" s="206"/>
      <c r="R177" s="24"/>
    </row>
    <row r="178" spans="2:18" s="6" customFormat="1" ht="25.5" customHeight="1">
      <c r="B178" s="21"/>
      <c r="C178" s="73">
        <f t="shared" si="27"/>
        <v>2</v>
      </c>
      <c r="D178" s="73" t="s">
        <v>106</v>
      </c>
      <c r="E178" s="74" t="s">
        <v>183</v>
      </c>
      <c r="F178" s="199" t="s">
        <v>184</v>
      </c>
      <c r="G178" s="200"/>
      <c r="H178" s="200"/>
      <c r="I178" s="201"/>
      <c r="J178" s="75" t="s">
        <v>178</v>
      </c>
      <c r="K178" s="12">
        <v>581.83</v>
      </c>
      <c r="L178" s="202"/>
      <c r="M178" s="203"/>
      <c r="N178" s="204">
        <f>ROUND(L178*K178,2)</f>
        <v>0</v>
      </c>
      <c r="O178" s="205"/>
      <c r="P178" s="205"/>
      <c r="Q178" s="206"/>
      <c r="R178" s="24"/>
    </row>
    <row r="179" spans="2:18" s="6" customFormat="1" ht="38.25" customHeight="1">
      <c r="B179" s="21"/>
      <c r="C179" s="73">
        <f t="shared" si="27"/>
        <v>33</v>
      </c>
      <c r="D179" s="73" t="s">
        <v>106</v>
      </c>
      <c r="E179" s="74" t="s">
        <v>185</v>
      </c>
      <c r="F179" s="199" t="s">
        <v>186</v>
      </c>
      <c r="G179" s="200"/>
      <c r="H179" s="200"/>
      <c r="I179" s="201"/>
      <c r="J179" s="75" t="s">
        <v>178</v>
      </c>
      <c r="K179" s="12">
        <v>58.183</v>
      </c>
      <c r="L179" s="202"/>
      <c r="M179" s="203"/>
      <c r="N179" s="204">
        <f>ROUND(L179*K179,2)</f>
        <v>0</v>
      </c>
      <c r="O179" s="205"/>
      <c r="P179" s="205"/>
      <c r="Q179" s="206"/>
      <c r="R179" s="24"/>
    </row>
    <row r="180" spans="2:18" s="11" customFormat="1" ht="29.85" customHeight="1">
      <c r="B180" s="68"/>
      <c r="C180" s="69"/>
      <c r="D180" s="72" t="s">
        <v>187</v>
      </c>
      <c r="E180" s="72"/>
      <c r="F180" s="72"/>
      <c r="G180" s="72"/>
      <c r="H180" s="72"/>
      <c r="I180" s="72"/>
      <c r="J180" s="72"/>
      <c r="K180" s="72"/>
      <c r="L180" s="82"/>
      <c r="M180" s="82"/>
      <c r="N180" s="207">
        <f>SUM(N181:Q182)</f>
        <v>0</v>
      </c>
      <c r="O180" s="207"/>
      <c r="P180" s="207"/>
      <c r="Q180" s="207"/>
      <c r="R180" s="71"/>
    </row>
    <row r="181" spans="2:18" s="6" customFormat="1" ht="25.5" customHeight="1">
      <c r="B181" s="21"/>
      <c r="C181" s="73">
        <f>+C179+1</f>
        <v>34</v>
      </c>
      <c r="D181" s="73" t="s">
        <v>106</v>
      </c>
      <c r="E181" s="74" t="s">
        <v>188</v>
      </c>
      <c r="F181" s="199" t="s">
        <v>189</v>
      </c>
      <c r="G181" s="200"/>
      <c r="H181" s="200"/>
      <c r="I181" s="201"/>
      <c r="J181" s="75" t="s">
        <v>178</v>
      </c>
      <c r="K181" s="12">
        <v>22.556</v>
      </c>
      <c r="L181" s="202"/>
      <c r="M181" s="203"/>
      <c r="N181" s="204">
        <f>ROUND(L181*K181,2)</f>
        <v>0</v>
      </c>
      <c r="O181" s="205"/>
      <c r="P181" s="205"/>
      <c r="Q181" s="206"/>
      <c r="R181" s="24"/>
    </row>
    <row r="182" spans="2:18" s="6" customFormat="1" ht="38.25" customHeight="1">
      <c r="B182" s="21"/>
      <c r="C182" s="73">
        <f>+C181+1</f>
        <v>35</v>
      </c>
      <c r="D182" s="73" t="s">
        <v>106</v>
      </c>
      <c r="E182" s="74" t="s">
        <v>190</v>
      </c>
      <c r="F182" s="199" t="s">
        <v>191</v>
      </c>
      <c r="G182" s="200"/>
      <c r="H182" s="200"/>
      <c r="I182" s="201"/>
      <c r="J182" s="75" t="s">
        <v>178</v>
      </c>
      <c r="K182" s="12">
        <v>22.556</v>
      </c>
      <c r="L182" s="202"/>
      <c r="M182" s="203"/>
      <c r="N182" s="204">
        <f>ROUND(L182*K182,2)</f>
        <v>0</v>
      </c>
      <c r="O182" s="205"/>
      <c r="P182" s="205"/>
      <c r="Q182" s="206"/>
      <c r="R182" s="24"/>
    </row>
    <row r="183" spans="2:18" s="11" customFormat="1" ht="37.35" customHeight="1">
      <c r="B183" s="68"/>
      <c r="C183" s="69"/>
      <c r="D183" s="70" t="s">
        <v>192</v>
      </c>
      <c r="E183" s="70"/>
      <c r="F183" s="70"/>
      <c r="G183" s="70"/>
      <c r="H183" s="70"/>
      <c r="I183" s="70"/>
      <c r="J183" s="70"/>
      <c r="K183" s="70"/>
      <c r="L183" s="82"/>
      <c r="M183" s="82"/>
      <c r="N183" s="219">
        <f>+N184+N190+N193+N212+N229+N231+N237+N271+N273+N278+N280+N286+N305+N312+N339+N344+N366++N368+N381+N393+N399+N418</f>
        <v>0</v>
      </c>
      <c r="O183" s="219"/>
      <c r="P183" s="219"/>
      <c r="Q183" s="219"/>
      <c r="R183" s="71"/>
    </row>
    <row r="184" spans="2:18" s="11" customFormat="1" ht="19.9" customHeight="1">
      <c r="B184" s="68"/>
      <c r="C184" s="69"/>
      <c r="D184" s="72" t="s">
        <v>193</v>
      </c>
      <c r="E184" s="72"/>
      <c r="F184" s="72"/>
      <c r="G184" s="72"/>
      <c r="H184" s="72"/>
      <c r="I184" s="72"/>
      <c r="J184" s="72"/>
      <c r="K184" s="72"/>
      <c r="L184" s="82"/>
      <c r="M184" s="82"/>
      <c r="N184" s="220">
        <f>SUM(N185:Q189)</f>
        <v>0</v>
      </c>
      <c r="O184" s="220"/>
      <c r="P184" s="220"/>
      <c r="Q184" s="220"/>
      <c r="R184" s="71"/>
    </row>
    <row r="185" spans="2:18" s="6" customFormat="1" ht="38.25" customHeight="1">
      <c r="B185" s="21"/>
      <c r="C185" s="73">
        <f>+C182+1</f>
        <v>36</v>
      </c>
      <c r="D185" s="73" t="s">
        <v>106</v>
      </c>
      <c r="E185" s="74" t="s">
        <v>194</v>
      </c>
      <c r="F185" s="199" t="s">
        <v>195</v>
      </c>
      <c r="G185" s="200"/>
      <c r="H185" s="200"/>
      <c r="I185" s="201"/>
      <c r="J185" s="75" t="s">
        <v>109</v>
      </c>
      <c r="K185" s="12">
        <v>342</v>
      </c>
      <c r="L185" s="202"/>
      <c r="M185" s="203"/>
      <c r="N185" s="204">
        <f>ROUND(L185*K185,2)</f>
        <v>0</v>
      </c>
      <c r="O185" s="205"/>
      <c r="P185" s="205"/>
      <c r="Q185" s="206"/>
      <c r="R185" s="24"/>
    </row>
    <row r="186" spans="2:18" s="6" customFormat="1" ht="25.5" customHeight="1">
      <c r="B186" s="21"/>
      <c r="C186" s="73">
        <f>+C185+1</f>
        <v>37</v>
      </c>
      <c r="D186" s="73" t="s">
        <v>106</v>
      </c>
      <c r="E186" s="74" t="s">
        <v>196</v>
      </c>
      <c r="F186" s="199" t="s">
        <v>197</v>
      </c>
      <c r="G186" s="200"/>
      <c r="H186" s="200"/>
      <c r="I186" s="201"/>
      <c r="J186" s="75" t="s">
        <v>109</v>
      </c>
      <c r="K186" s="12">
        <v>342</v>
      </c>
      <c r="L186" s="202"/>
      <c r="M186" s="203"/>
      <c r="N186" s="204">
        <f>ROUND(L186*K186,2)</f>
        <v>0</v>
      </c>
      <c r="O186" s="205"/>
      <c r="P186" s="205"/>
      <c r="Q186" s="206"/>
      <c r="R186" s="24"/>
    </row>
    <row r="187" spans="2:18" s="6" customFormat="1" ht="16.5" customHeight="1">
      <c r="B187" s="21"/>
      <c r="C187" s="76">
        <f aca="true" t="shared" si="28" ref="C187:C189">+C186+1</f>
        <v>38</v>
      </c>
      <c r="D187" s="76" t="s">
        <v>142</v>
      </c>
      <c r="E187" s="77" t="s">
        <v>198</v>
      </c>
      <c r="F187" s="208" t="s">
        <v>199</v>
      </c>
      <c r="G187" s="209"/>
      <c r="H187" s="209"/>
      <c r="I187" s="210"/>
      <c r="J187" s="78" t="s">
        <v>178</v>
      </c>
      <c r="K187" s="13">
        <v>0.513</v>
      </c>
      <c r="L187" s="202"/>
      <c r="M187" s="203"/>
      <c r="N187" s="213">
        <f>ROUND(L187*K187,2)</f>
        <v>0</v>
      </c>
      <c r="O187" s="214"/>
      <c r="P187" s="214"/>
      <c r="Q187" s="215"/>
      <c r="R187" s="24"/>
    </row>
    <row r="188" spans="2:18" s="6" customFormat="1" ht="25.5" customHeight="1">
      <c r="B188" s="21"/>
      <c r="C188" s="73">
        <f t="shared" si="28"/>
        <v>39</v>
      </c>
      <c r="D188" s="73" t="s">
        <v>106</v>
      </c>
      <c r="E188" s="74" t="s">
        <v>200</v>
      </c>
      <c r="F188" s="199" t="s">
        <v>201</v>
      </c>
      <c r="G188" s="200"/>
      <c r="H188" s="200"/>
      <c r="I188" s="201"/>
      <c r="J188" s="75" t="s">
        <v>134</v>
      </c>
      <c r="K188" s="12">
        <v>5</v>
      </c>
      <c r="L188" s="202"/>
      <c r="M188" s="203"/>
      <c r="N188" s="204">
        <f>ROUND(L188*K188,2)</f>
        <v>0</v>
      </c>
      <c r="O188" s="205"/>
      <c r="P188" s="205"/>
      <c r="Q188" s="206"/>
      <c r="R188" s="24"/>
    </row>
    <row r="189" spans="2:18" s="6" customFormat="1" ht="25.5" customHeight="1">
      <c r="B189" s="21"/>
      <c r="C189" s="73">
        <f t="shared" si="28"/>
        <v>40</v>
      </c>
      <c r="D189" s="73" t="s">
        <v>106</v>
      </c>
      <c r="E189" s="74" t="s">
        <v>202</v>
      </c>
      <c r="F189" s="199" t="s">
        <v>203</v>
      </c>
      <c r="G189" s="200"/>
      <c r="H189" s="200"/>
      <c r="I189" s="201"/>
      <c r="J189" s="75" t="s">
        <v>204</v>
      </c>
      <c r="K189" s="12">
        <v>768.981</v>
      </c>
      <c r="L189" s="202"/>
      <c r="M189" s="203"/>
      <c r="N189" s="204">
        <f>ROUND(L189*K189,2)</f>
        <v>0</v>
      </c>
      <c r="O189" s="205"/>
      <c r="P189" s="205"/>
      <c r="Q189" s="206"/>
      <c r="R189" s="24"/>
    </row>
    <row r="190" spans="2:18" s="11" customFormat="1" ht="29.85" customHeight="1">
      <c r="B190" s="68"/>
      <c r="C190" s="69"/>
      <c r="D190" s="72" t="s">
        <v>205</v>
      </c>
      <c r="E190" s="72"/>
      <c r="F190" s="72"/>
      <c r="G190" s="72"/>
      <c r="H190" s="72"/>
      <c r="I190" s="72"/>
      <c r="J190" s="72"/>
      <c r="K190" s="72"/>
      <c r="L190" s="82"/>
      <c r="M190" s="82"/>
      <c r="N190" s="207">
        <f>SUM(N191:Q192)</f>
        <v>0</v>
      </c>
      <c r="O190" s="207"/>
      <c r="P190" s="207"/>
      <c r="Q190" s="207"/>
      <c r="R190" s="71"/>
    </row>
    <row r="191" spans="2:18" s="6" customFormat="1" ht="25.5" customHeight="1">
      <c r="B191" s="21"/>
      <c r="C191" s="73">
        <f>+C189+1</f>
        <v>41</v>
      </c>
      <c r="D191" s="73" t="s">
        <v>106</v>
      </c>
      <c r="E191" s="74" t="s">
        <v>206</v>
      </c>
      <c r="F191" s="199" t="s">
        <v>207</v>
      </c>
      <c r="G191" s="200"/>
      <c r="H191" s="200"/>
      <c r="I191" s="201"/>
      <c r="J191" s="75" t="s">
        <v>140</v>
      </c>
      <c r="K191" s="12">
        <v>5</v>
      </c>
      <c r="L191" s="202"/>
      <c r="M191" s="203"/>
      <c r="N191" s="204">
        <f>ROUND(L191*K191,2)</f>
        <v>0</v>
      </c>
      <c r="O191" s="205"/>
      <c r="P191" s="205"/>
      <c r="Q191" s="206"/>
      <c r="R191" s="24"/>
    </row>
    <row r="192" spans="2:18" s="6" customFormat="1" ht="38.25" customHeight="1">
      <c r="B192" s="21"/>
      <c r="C192" s="73">
        <f>+C191+1</f>
        <v>42</v>
      </c>
      <c r="D192" s="73" t="s">
        <v>106</v>
      </c>
      <c r="E192" s="74" t="s">
        <v>208</v>
      </c>
      <c r="F192" s="199" t="s">
        <v>209</v>
      </c>
      <c r="G192" s="200"/>
      <c r="H192" s="200"/>
      <c r="I192" s="201"/>
      <c r="J192" s="75" t="s">
        <v>109</v>
      </c>
      <c r="K192" s="12">
        <v>5</v>
      </c>
      <c r="L192" s="202"/>
      <c r="M192" s="203"/>
      <c r="N192" s="204">
        <f>ROUND(L192*K192,2)</f>
        <v>0</v>
      </c>
      <c r="O192" s="205"/>
      <c r="P192" s="205"/>
      <c r="Q192" s="206"/>
      <c r="R192" s="24"/>
    </row>
    <row r="193" spans="2:18" s="11" customFormat="1" ht="29.85" customHeight="1">
      <c r="B193" s="68"/>
      <c r="C193" s="69"/>
      <c r="D193" s="72" t="s">
        <v>210</v>
      </c>
      <c r="E193" s="72"/>
      <c r="F193" s="72"/>
      <c r="G193" s="72"/>
      <c r="H193" s="72"/>
      <c r="I193" s="72"/>
      <c r="J193" s="72"/>
      <c r="K193" s="72"/>
      <c r="L193" s="82"/>
      <c r="M193" s="82"/>
      <c r="N193" s="207">
        <f>SUM(N194:Q211)</f>
        <v>0</v>
      </c>
      <c r="O193" s="207"/>
      <c r="P193" s="207"/>
      <c r="Q193" s="207"/>
      <c r="R193" s="71"/>
    </row>
    <row r="194" spans="2:18" s="6" customFormat="1" ht="16.5" customHeight="1">
      <c r="B194" s="21"/>
      <c r="C194" s="73">
        <f>+C192+1</f>
        <v>43</v>
      </c>
      <c r="D194" s="73" t="s">
        <v>106</v>
      </c>
      <c r="E194" s="74" t="s">
        <v>211</v>
      </c>
      <c r="F194" s="199" t="s">
        <v>212</v>
      </c>
      <c r="G194" s="200"/>
      <c r="H194" s="200"/>
      <c r="I194" s="201"/>
      <c r="J194" s="75" t="s">
        <v>114</v>
      </c>
      <c r="K194" s="12">
        <v>33.5</v>
      </c>
      <c r="L194" s="202"/>
      <c r="M194" s="203"/>
      <c r="N194" s="204">
        <f aca="true" t="shared" si="29" ref="N194:N211">ROUND(L194*K194,2)</f>
        <v>0</v>
      </c>
      <c r="O194" s="205"/>
      <c r="P194" s="205"/>
      <c r="Q194" s="206"/>
      <c r="R194" s="24"/>
    </row>
    <row r="195" spans="2:18" s="6" customFormat="1" ht="25.5" customHeight="1">
      <c r="B195" s="21"/>
      <c r="C195" s="73">
        <f>+C194+1</f>
        <v>44</v>
      </c>
      <c r="D195" s="73" t="s">
        <v>106</v>
      </c>
      <c r="E195" s="74" t="s">
        <v>213</v>
      </c>
      <c r="F195" s="199" t="s">
        <v>214</v>
      </c>
      <c r="G195" s="200"/>
      <c r="H195" s="200"/>
      <c r="I195" s="201"/>
      <c r="J195" s="75" t="s">
        <v>134</v>
      </c>
      <c r="K195" s="12">
        <v>5</v>
      </c>
      <c r="L195" s="202"/>
      <c r="M195" s="203"/>
      <c r="N195" s="204">
        <f t="shared" si="29"/>
        <v>0</v>
      </c>
      <c r="O195" s="205"/>
      <c r="P195" s="205"/>
      <c r="Q195" s="206"/>
      <c r="R195" s="24"/>
    </row>
    <row r="196" spans="2:18" s="6" customFormat="1" ht="25.5" customHeight="1">
      <c r="B196" s="21"/>
      <c r="C196" s="73">
        <f aca="true" t="shared" si="30" ref="C196:C211">+C195+1</f>
        <v>45</v>
      </c>
      <c r="D196" s="73" t="s">
        <v>106</v>
      </c>
      <c r="E196" s="74" t="s">
        <v>215</v>
      </c>
      <c r="F196" s="199" t="s">
        <v>216</v>
      </c>
      <c r="G196" s="200"/>
      <c r="H196" s="200"/>
      <c r="I196" s="201"/>
      <c r="J196" s="75" t="s">
        <v>134</v>
      </c>
      <c r="K196" s="12">
        <v>6</v>
      </c>
      <c r="L196" s="202"/>
      <c r="M196" s="203"/>
      <c r="N196" s="204">
        <f t="shared" si="29"/>
        <v>0</v>
      </c>
      <c r="O196" s="205"/>
      <c r="P196" s="205"/>
      <c r="Q196" s="206"/>
      <c r="R196" s="24"/>
    </row>
    <row r="197" spans="2:18" s="6" customFormat="1" ht="25.5" customHeight="1">
      <c r="B197" s="21"/>
      <c r="C197" s="73">
        <f t="shared" si="30"/>
        <v>46</v>
      </c>
      <c r="D197" s="73" t="s">
        <v>106</v>
      </c>
      <c r="E197" s="74" t="s">
        <v>217</v>
      </c>
      <c r="F197" s="199" t="s">
        <v>218</v>
      </c>
      <c r="G197" s="200"/>
      <c r="H197" s="200"/>
      <c r="I197" s="201"/>
      <c r="J197" s="75" t="s">
        <v>134</v>
      </c>
      <c r="K197" s="12">
        <v>4</v>
      </c>
      <c r="L197" s="202"/>
      <c r="M197" s="203"/>
      <c r="N197" s="204">
        <f t="shared" si="29"/>
        <v>0</v>
      </c>
      <c r="O197" s="205"/>
      <c r="P197" s="205"/>
      <c r="Q197" s="206"/>
      <c r="R197" s="24"/>
    </row>
    <row r="198" spans="2:18" s="6" customFormat="1" ht="25.5" customHeight="1">
      <c r="B198" s="21"/>
      <c r="C198" s="73">
        <f t="shared" si="30"/>
        <v>47</v>
      </c>
      <c r="D198" s="73" t="s">
        <v>106</v>
      </c>
      <c r="E198" s="74" t="s">
        <v>219</v>
      </c>
      <c r="F198" s="199" t="s">
        <v>220</v>
      </c>
      <c r="G198" s="200"/>
      <c r="H198" s="200"/>
      <c r="I198" s="201"/>
      <c r="J198" s="75" t="s">
        <v>114</v>
      </c>
      <c r="K198" s="12">
        <v>18.8</v>
      </c>
      <c r="L198" s="202"/>
      <c r="M198" s="203"/>
      <c r="N198" s="204">
        <f t="shared" si="29"/>
        <v>0</v>
      </c>
      <c r="O198" s="205"/>
      <c r="P198" s="205"/>
      <c r="Q198" s="206"/>
      <c r="R198" s="24"/>
    </row>
    <row r="199" spans="2:18" s="6" customFormat="1" ht="25.5" customHeight="1">
      <c r="B199" s="21"/>
      <c r="C199" s="73">
        <f t="shared" si="30"/>
        <v>48</v>
      </c>
      <c r="D199" s="73" t="s">
        <v>106</v>
      </c>
      <c r="E199" s="74" t="s">
        <v>221</v>
      </c>
      <c r="F199" s="199" t="s">
        <v>222</v>
      </c>
      <c r="G199" s="200"/>
      <c r="H199" s="200"/>
      <c r="I199" s="201"/>
      <c r="J199" s="75" t="s">
        <v>114</v>
      </c>
      <c r="K199" s="12">
        <v>21.2</v>
      </c>
      <c r="L199" s="202"/>
      <c r="M199" s="203"/>
      <c r="N199" s="204">
        <f t="shared" si="29"/>
        <v>0</v>
      </c>
      <c r="O199" s="205"/>
      <c r="P199" s="205"/>
      <c r="Q199" s="206"/>
      <c r="R199" s="24"/>
    </row>
    <row r="200" spans="2:18" s="6" customFormat="1" ht="25.5" customHeight="1">
      <c r="B200" s="21"/>
      <c r="C200" s="73">
        <f t="shared" si="30"/>
        <v>49</v>
      </c>
      <c r="D200" s="73" t="s">
        <v>106</v>
      </c>
      <c r="E200" s="74" t="s">
        <v>223</v>
      </c>
      <c r="F200" s="199" t="s">
        <v>224</v>
      </c>
      <c r="G200" s="200"/>
      <c r="H200" s="200"/>
      <c r="I200" s="201"/>
      <c r="J200" s="75" t="s">
        <v>114</v>
      </c>
      <c r="K200" s="12">
        <v>8.6</v>
      </c>
      <c r="L200" s="202"/>
      <c r="M200" s="203"/>
      <c r="N200" s="204">
        <f t="shared" si="29"/>
        <v>0</v>
      </c>
      <c r="O200" s="205"/>
      <c r="P200" s="205"/>
      <c r="Q200" s="206"/>
      <c r="R200" s="24"/>
    </row>
    <row r="201" spans="2:18" s="6" customFormat="1" ht="25.5" customHeight="1">
      <c r="B201" s="21"/>
      <c r="C201" s="73">
        <f t="shared" si="30"/>
        <v>50</v>
      </c>
      <c r="D201" s="73" t="s">
        <v>106</v>
      </c>
      <c r="E201" s="74" t="s">
        <v>225</v>
      </c>
      <c r="F201" s="199" t="s">
        <v>226</v>
      </c>
      <c r="G201" s="200"/>
      <c r="H201" s="200"/>
      <c r="I201" s="201"/>
      <c r="J201" s="75" t="s">
        <v>114</v>
      </c>
      <c r="K201" s="12">
        <v>33.5</v>
      </c>
      <c r="L201" s="202"/>
      <c r="M201" s="203"/>
      <c r="N201" s="204">
        <f t="shared" si="29"/>
        <v>0</v>
      </c>
      <c r="O201" s="205"/>
      <c r="P201" s="205"/>
      <c r="Q201" s="206"/>
      <c r="R201" s="24"/>
    </row>
    <row r="202" spans="2:18" s="6" customFormat="1" ht="25.5" customHeight="1">
      <c r="B202" s="21"/>
      <c r="C202" s="73">
        <f t="shared" si="30"/>
        <v>51</v>
      </c>
      <c r="D202" s="73" t="s">
        <v>106</v>
      </c>
      <c r="E202" s="74" t="s">
        <v>227</v>
      </c>
      <c r="F202" s="199" t="s">
        <v>228</v>
      </c>
      <c r="G202" s="200"/>
      <c r="H202" s="200"/>
      <c r="I202" s="201"/>
      <c r="J202" s="75" t="s">
        <v>134</v>
      </c>
      <c r="K202" s="12">
        <v>25</v>
      </c>
      <c r="L202" s="202"/>
      <c r="M202" s="203"/>
      <c r="N202" s="204">
        <f t="shared" si="29"/>
        <v>0</v>
      </c>
      <c r="O202" s="205"/>
      <c r="P202" s="205"/>
      <c r="Q202" s="206"/>
      <c r="R202" s="24"/>
    </row>
    <row r="203" spans="2:18" s="6" customFormat="1" ht="25.5" customHeight="1">
      <c r="B203" s="21"/>
      <c r="C203" s="73">
        <f t="shared" si="30"/>
        <v>52</v>
      </c>
      <c r="D203" s="73" t="s">
        <v>106</v>
      </c>
      <c r="E203" s="74" t="s">
        <v>229</v>
      </c>
      <c r="F203" s="199" t="s">
        <v>230</v>
      </c>
      <c r="G203" s="200"/>
      <c r="H203" s="200"/>
      <c r="I203" s="201"/>
      <c r="J203" s="75" t="s">
        <v>134</v>
      </c>
      <c r="K203" s="12">
        <v>10</v>
      </c>
      <c r="L203" s="202"/>
      <c r="M203" s="203"/>
      <c r="N203" s="204">
        <f t="shared" si="29"/>
        <v>0</v>
      </c>
      <c r="O203" s="205"/>
      <c r="P203" s="205"/>
      <c r="Q203" s="206"/>
      <c r="R203" s="24"/>
    </row>
    <row r="204" spans="2:18" s="6" customFormat="1" ht="25.5" customHeight="1">
      <c r="B204" s="21"/>
      <c r="C204" s="73">
        <f t="shared" si="30"/>
        <v>53</v>
      </c>
      <c r="D204" s="73" t="s">
        <v>106</v>
      </c>
      <c r="E204" s="74" t="s">
        <v>231</v>
      </c>
      <c r="F204" s="199" t="s">
        <v>232</v>
      </c>
      <c r="G204" s="200"/>
      <c r="H204" s="200"/>
      <c r="I204" s="201"/>
      <c r="J204" s="75" t="s">
        <v>134</v>
      </c>
      <c r="K204" s="12">
        <v>15</v>
      </c>
      <c r="L204" s="202"/>
      <c r="M204" s="203"/>
      <c r="N204" s="204">
        <f t="shared" si="29"/>
        <v>0</v>
      </c>
      <c r="O204" s="205"/>
      <c r="P204" s="205"/>
      <c r="Q204" s="206"/>
      <c r="R204" s="24"/>
    </row>
    <row r="205" spans="2:18" s="6" customFormat="1" ht="38.25" customHeight="1">
      <c r="B205" s="21"/>
      <c r="C205" s="73">
        <f t="shared" si="30"/>
        <v>54</v>
      </c>
      <c r="D205" s="73" t="s">
        <v>106</v>
      </c>
      <c r="E205" s="74" t="s">
        <v>233</v>
      </c>
      <c r="F205" s="199" t="s">
        <v>234</v>
      </c>
      <c r="G205" s="200"/>
      <c r="H205" s="200"/>
      <c r="I205" s="201"/>
      <c r="J205" s="75" t="s">
        <v>134</v>
      </c>
      <c r="K205" s="12">
        <v>2</v>
      </c>
      <c r="L205" s="202"/>
      <c r="M205" s="203"/>
      <c r="N205" s="204">
        <f t="shared" si="29"/>
        <v>0</v>
      </c>
      <c r="O205" s="205"/>
      <c r="P205" s="205"/>
      <c r="Q205" s="206"/>
      <c r="R205" s="24"/>
    </row>
    <row r="206" spans="2:18" s="6" customFormat="1" ht="25.5" customHeight="1">
      <c r="B206" s="21"/>
      <c r="C206" s="73">
        <f t="shared" si="30"/>
        <v>55</v>
      </c>
      <c r="D206" s="73" t="s">
        <v>106</v>
      </c>
      <c r="E206" s="74" t="s">
        <v>235</v>
      </c>
      <c r="F206" s="199" t="s">
        <v>638</v>
      </c>
      <c r="G206" s="200"/>
      <c r="H206" s="200"/>
      <c r="I206" s="201"/>
      <c r="J206" s="75" t="s">
        <v>134</v>
      </c>
      <c r="K206" s="12">
        <v>1</v>
      </c>
      <c r="L206" s="202"/>
      <c r="M206" s="203"/>
      <c r="N206" s="204">
        <f t="shared" si="29"/>
        <v>0</v>
      </c>
      <c r="O206" s="205"/>
      <c r="P206" s="205"/>
      <c r="Q206" s="206"/>
      <c r="R206" s="24"/>
    </row>
    <row r="207" spans="2:18" s="6" customFormat="1" ht="16.5" customHeight="1">
      <c r="B207" s="21"/>
      <c r="C207" s="73">
        <f t="shared" si="30"/>
        <v>56</v>
      </c>
      <c r="D207" s="73" t="s">
        <v>106</v>
      </c>
      <c r="E207" s="74" t="s">
        <v>236</v>
      </c>
      <c r="F207" s="199" t="s">
        <v>237</v>
      </c>
      <c r="G207" s="200"/>
      <c r="H207" s="200"/>
      <c r="I207" s="201"/>
      <c r="J207" s="75" t="s">
        <v>134</v>
      </c>
      <c r="K207" s="12">
        <v>5</v>
      </c>
      <c r="L207" s="202"/>
      <c r="M207" s="203"/>
      <c r="N207" s="204">
        <f t="shared" si="29"/>
        <v>0</v>
      </c>
      <c r="O207" s="205"/>
      <c r="P207" s="205"/>
      <c r="Q207" s="206"/>
      <c r="R207" s="24"/>
    </row>
    <row r="208" spans="2:18" s="6" customFormat="1" ht="25.5" customHeight="1">
      <c r="B208" s="21"/>
      <c r="C208" s="73">
        <f t="shared" si="30"/>
        <v>57</v>
      </c>
      <c r="D208" s="73" t="s">
        <v>106</v>
      </c>
      <c r="E208" s="74" t="s">
        <v>238</v>
      </c>
      <c r="F208" s="199" t="s">
        <v>239</v>
      </c>
      <c r="G208" s="200"/>
      <c r="H208" s="200"/>
      <c r="I208" s="201"/>
      <c r="J208" s="75" t="s">
        <v>134</v>
      </c>
      <c r="K208" s="12">
        <v>1</v>
      </c>
      <c r="L208" s="202"/>
      <c r="M208" s="203"/>
      <c r="N208" s="204">
        <f t="shared" si="29"/>
        <v>0</v>
      </c>
      <c r="O208" s="205"/>
      <c r="P208" s="205"/>
      <c r="Q208" s="206"/>
      <c r="R208" s="24"/>
    </row>
    <row r="209" spans="2:18" s="6" customFormat="1" ht="25.5" customHeight="1">
      <c r="B209" s="21"/>
      <c r="C209" s="73">
        <f t="shared" si="30"/>
        <v>58</v>
      </c>
      <c r="D209" s="73" t="s">
        <v>106</v>
      </c>
      <c r="E209" s="74" t="s">
        <v>240</v>
      </c>
      <c r="F209" s="199" t="s">
        <v>241</v>
      </c>
      <c r="G209" s="200"/>
      <c r="H209" s="200"/>
      <c r="I209" s="201"/>
      <c r="J209" s="75" t="s">
        <v>114</v>
      </c>
      <c r="K209" s="12">
        <v>82.1</v>
      </c>
      <c r="L209" s="202"/>
      <c r="M209" s="203"/>
      <c r="N209" s="204">
        <f t="shared" si="29"/>
        <v>0</v>
      </c>
      <c r="O209" s="205"/>
      <c r="P209" s="205"/>
      <c r="Q209" s="206"/>
      <c r="R209" s="24"/>
    </row>
    <row r="210" spans="2:18" s="6" customFormat="1" ht="16.5" customHeight="1">
      <c r="B210" s="21"/>
      <c r="C210" s="73">
        <f t="shared" si="30"/>
        <v>59</v>
      </c>
      <c r="D210" s="73" t="s">
        <v>106</v>
      </c>
      <c r="E210" s="74" t="s">
        <v>242</v>
      </c>
      <c r="F210" s="199" t="s">
        <v>243</v>
      </c>
      <c r="G210" s="200"/>
      <c r="H210" s="200"/>
      <c r="I210" s="201"/>
      <c r="J210" s="75" t="s">
        <v>174</v>
      </c>
      <c r="K210" s="12">
        <v>1</v>
      </c>
      <c r="L210" s="202"/>
      <c r="M210" s="203"/>
      <c r="N210" s="204">
        <f t="shared" si="29"/>
        <v>0</v>
      </c>
      <c r="O210" s="205"/>
      <c r="P210" s="205"/>
      <c r="Q210" s="206"/>
      <c r="R210" s="24"/>
    </row>
    <row r="211" spans="2:18" s="6" customFormat="1" ht="25.5" customHeight="1">
      <c r="B211" s="21"/>
      <c r="C211" s="73">
        <f t="shared" si="30"/>
        <v>60</v>
      </c>
      <c r="D211" s="73" t="s">
        <v>106</v>
      </c>
      <c r="E211" s="74" t="s">
        <v>244</v>
      </c>
      <c r="F211" s="199" t="s">
        <v>245</v>
      </c>
      <c r="G211" s="200"/>
      <c r="H211" s="200"/>
      <c r="I211" s="201"/>
      <c r="J211" s="75" t="s">
        <v>204</v>
      </c>
      <c r="K211" s="12">
        <v>2073.844</v>
      </c>
      <c r="L211" s="202"/>
      <c r="M211" s="203"/>
      <c r="N211" s="204">
        <f t="shared" si="29"/>
        <v>0</v>
      </c>
      <c r="O211" s="205"/>
      <c r="P211" s="205"/>
      <c r="Q211" s="206"/>
      <c r="R211" s="24"/>
    </row>
    <row r="212" spans="2:18" s="11" customFormat="1" ht="29.85" customHeight="1">
      <c r="B212" s="68"/>
      <c r="C212" s="69"/>
      <c r="D212" s="72" t="s">
        <v>246</v>
      </c>
      <c r="E212" s="72"/>
      <c r="F212" s="72"/>
      <c r="G212" s="72"/>
      <c r="H212" s="72"/>
      <c r="I212" s="72"/>
      <c r="J212" s="72"/>
      <c r="K212" s="72"/>
      <c r="L212" s="82"/>
      <c r="M212" s="82"/>
      <c r="N212" s="207">
        <f>SUM(N213:Q228)</f>
        <v>0</v>
      </c>
      <c r="O212" s="207"/>
      <c r="P212" s="207"/>
      <c r="Q212" s="207"/>
      <c r="R212" s="71"/>
    </row>
    <row r="213" spans="2:18" s="6" customFormat="1" ht="16.5" customHeight="1">
      <c r="B213" s="21"/>
      <c r="C213" s="73">
        <f>+C211+1</f>
        <v>61</v>
      </c>
      <c r="D213" s="73" t="s">
        <v>106</v>
      </c>
      <c r="E213" s="74" t="s">
        <v>247</v>
      </c>
      <c r="F213" s="199" t="s">
        <v>248</v>
      </c>
      <c r="G213" s="200"/>
      <c r="H213" s="200"/>
      <c r="I213" s="201"/>
      <c r="J213" s="75" t="s">
        <v>134</v>
      </c>
      <c r="K213" s="12">
        <v>7</v>
      </c>
      <c r="L213" s="202"/>
      <c r="M213" s="203"/>
      <c r="N213" s="204">
        <f aca="true" t="shared" si="31" ref="N213:N228">ROUND(L213*K213,2)</f>
        <v>0</v>
      </c>
      <c r="O213" s="205"/>
      <c r="P213" s="205"/>
      <c r="Q213" s="206"/>
      <c r="R213" s="24"/>
    </row>
    <row r="214" spans="2:18" s="6" customFormat="1" ht="25.5" customHeight="1">
      <c r="B214" s="21"/>
      <c r="C214" s="73">
        <f>+C213+1</f>
        <v>62</v>
      </c>
      <c r="D214" s="73" t="s">
        <v>106</v>
      </c>
      <c r="E214" s="74" t="s">
        <v>249</v>
      </c>
      <c r="F214" s="199" t="s">
        <v>250</v>
      </c>
      <c r="G214" s="200"/>
      <c r="H214" s="200"/>
      <c r="I214" s="201"/>
      <c r="J214" s="75" t="s">
        <v>114</v>
      </c>
      <c r="K214" s="12">
        <v>98.9</v>
      </c>
      <c r="L214" s="202"/>
      <c r="M214" s="203"/>
      <c r="N214" s="204">
        <f t="shared" si="31"/>
        <v>0</v>
      </c>
      <c r="O214" s="205"/>
      <c r="P214" s="205"/>
      <c r="Q214" s="206"/>
      <c r="R214" s="24"/>
    </row>
    <row r="215" spans="2:18" s="6" customFormat="1" ht="38.25" customHeight="1">
      <c r="B215" s="21"/>
      <c r="C215" s="73">
        <f aca="true" t="shared" si="32" ref="C215:C228">+C214+1</f>
        <v>63</v>
      </c>
      <c r="D215" s="73" t="s">
        <v>106</v>
      </c>
      <c r="E215" s="74" t="s">
        <v>251</v>
      </c>
      <c r="F215" s="199" t="s">
        <v>252</v>
      </c>
      <c r="G215" s="200"/>
      <c r="H215" s="200"/>
      <c r="I215" s="201"/>
      <c r="J215" s="75" t="s">
        <v>114</v>
      </c>
      <c r="K215" s="12">
        <v>98.9</v>
      </c>
      <c r="L215" s="202"/>
      <c r="M215" s="203"/>
      <c r="N215" s="204">
        <f t="shared" si="31"/>
        <v>0</v>
      </c>
      <c r="O215" s="205"/>
      <c r="P215" s="205"/>
      <c r="Q215" s="206"/>
      <c r="R215" s="24"/>
    </row>
    <row r="216" spans="2:18" s="6" customFormat="1" ht="16.5" customHeight="1">
      <c r="B216" s="21"/>
      <c r="C216" s="73">
        <f t="shared" si="32"/>
        <v>64</v>
      </c>
      <c r="D216" s="73" t="s">
        <v>106</v>
      </c>
      <c r="E216" s="74" t="s">
        <v>253</v>
      </c>
      <c r="F216" s="199" t="s">
        <v>254</v>
      </c>
      <c r="G216" s="200"/>
      <c r="H216" s="200"/>
      <c r="I216" s="201"/>
      <c r="J216" s="75" t="s">
        <v>134</v>
      </c>
      <c r="K216" s="12">
        <v>89</v>
      </c>
      <c r="L216" s="202"/>
      <c r="M216" s="203"/>
      <c r="N216" s="204">
        <f t="shared" si="31"/>
        <v>0</v>
      </c>
      <c r="O216" s="205"/>
      <c r="P216" s="205"/>
      <c r="Q216" s="206"/>
      <c r="R216" s="24"/>
    </row>
    <row r="217" spans="2:18" s="6" customFormat="1" ht="25.5" customHeight="1">
      <c r="B217" s="21"/>
      <c r="C217" s="73">
        <f t="shared" si="32"/>
        <v>65</v>
      </c>
      <c r="D217" s="73" t="s">
        <v>106</v>
      </c>
      <c r="E217" s="74" t="s">
        <v>255</v>
      </c>
      <c r="F217" s="199" t="s">
        <v>256</v>
      </c>
      <c r="G217" s="200"/>
      <c r="H217" s="200"/>
      <c r="I217" s="201"/>
      <c r="J217" s="75" t="s">
        <v>134</v>
      </c>
      <c r="K217" s="12">
        <v>89</v>
      </c>
      <c r="L217" s="202"/>
      <c r="M217" s="203"/>
      <c r="N217" s="204">
        <f t="shared" si="31"/>
        <v>0</v>
      </c>
      <c r="O217" s="205"/>
      <c r="P217" s="205"/>
      <c r="Q217" s="206"/>
      <c r="R217" s="24"/>
    </row>
    <row r="218" spans="2:18" s="6" customFormat="1" ht="16.5" customHeight="1">
      <c r="B218" s="21"/>
      <c r="C218" s="73">
        <f t="shared" si="32"/>
        <v>66</v>
      </c>
      <c r="D218" s="73" t="s">
        <v>106</v>
      </c>
      <c r="E218" s="74" t="s">
        <v>257</v>
      </c>
      <c r="F218" s="199" t="s">
        <v>258</v>
      </c>
      <c r="G218" s="200"/>
      <c r="H218" s="200"/>
      <c r="I218" s="201"/>
      <c r="J218" s="75" t="s">
        <v>134</v>
      </c>
      <c r="K218" s="12">
        <v>2</v>
      </c>
      <c r="L218" s="202"/>
      <c r="M218" s="203"/>
      <c r="N218" s="204">
        <f t="shared" si="31"/>
        <v>0</v>
      </c>
      <c r="O218" s="205"/>
      <c r="P218" s="205"/>
      <c r="Q218" s="206"/>
      <c r="R218" s="24"/>
    </row>
    <row r="219" spans="2:18" s="6" customFormat="1" ht="16.5" customHeight="1">
      <c r="B219" s="21"/>
      <c r="C219" s="73">
        <f t="shared" si="32"/>
        <v>67</v>
      </c>
      <c r="D219" s="73" t="s">
        <v>106</v>
      </c>
      <c r="E219" s="74" t="s">
        <v>259</v>
      </c>
      <c r="F219" s="199" t="s">
        <v>260</v>
      </c>
      <c r="G219" s="200"/>
      <c r="H219" s="200"/>
      <c r="I219" s="201"/>
      <c r="J219" s="75" t="s">
        <v>134</v>
      </c>
      <c r="K219" s="12">
        <v>2</v>
      </c>
      <c r="L219" s="202"/>
      <c r="M219" s="203"/>
      <c r="N219" s="204">
        <f t="shared" si="31"/>
        <v>0</v>
      </c>
      <c r="O219" s="205"/>
      <c r="P219" s="205"/>
      <c r="Q219" s="206"/>
      <c r="R219" s="24"/>
    </row>
    <row r="220" spans="2:18" s="6" customFormat="1" ht="38.25" customHeight="1">
      <c r="B220" s="21"/>
      <c r="C220" s="73">
        <f t="shared" si="32"/>
        <v>68</v>
      </c>
      <c r="D220" s="73" t="s">
        <v>106</v>
      </c>
      <c r="E220" s="74" t="s">
        <v>261</v>
      </c>
      <c r="F220" s="199" t="s">
        <v>262</v>
      </c>
      <c r="G220" s="200"/>
      <c r="H220" s="200"/>
      <c r="I220" s="201"/>
      <c r="J220" s="75" t="s">
        <v>134</v>
      </c>
      <c r="K220" s="12">
        <v>3</v>
      </c>
      <c r="L220" s="202"/>
      <c r="M220" s="203"/>
      <c r="N220" s="204">
        <f t="shared" si="31"/>
        <v>0</v>
      </c>
      <c r="O220" s="205"/>
      <c r="P220" s="205"/>
      <c r="Q220" s="206"/>
      <c r="R220" s="24"/>
    </row>
    <row r="221" spans="2:18" s="6" customFormat="1" ht="25.5" customHeight="1">
      <c r="B221" s="21"/>
      <c r="C221" s="73">
        <f t="shared" si="32"/>
        <v>69</v>
      </c>
      <c r="D221" s="73" t="s">
        <v>106</v>
      </c>
      <c r="E221" s="74" t="s">
        <v>263</v>
      </c>
      <c r="F221" s="199" t="s">
        <v>264</v>
      </c>
      <c r="G221" s="200"/>
      <c r="H221" s="200"/>
      <c r="I221" s="201"/>
      <c r="J221" s="75" t="s">
        <v>134</v>
      </c>
      <c r="K221" s="12">
        <v>5</v>
      </c>
      <c r="L221" s="202"/>
      <c r="M221" s="203"/>
      <c r="N221" s="204">
        <f t="shared" si="31"/>
        <v>0</v>
      </c>
      <c r="O221" s="205"/>
      <c r="P221" s="205"/>
      <c r="Q221" s="206"/>
      <c r="R221" s="24"/>
    </row>
    <row r="222" spans="2:18" s="6" customFormat="1" ht="16.5" customHeight="1">
      <c r="B222" s="21"/>
      <c r="C222" s="73">
        <f t="shared" si="32"/>
        <v>70</v>
      </c>
      <c r="D222" s="76" t="s">
        <v>142</v>
      </c>
      <c r="E222" s="77" t="s">
        <v>265</v>
      </c>
      <c r="F222" s="208" t="s">
        <v>266</v>
      </c>
      <c r="G222" s="209"/>
      <c r="H222" s="209"/>
      <c r="I222" s="210"/>
      <c r="J222" s="78" t="s">
        <v>134</v>
      </c>
      <c r="K222" s="13">
        <v>5</v>
      </c>
      <c r="L222" s="211"/>
      <c r="M222" s="212"/>
      <c r="N222" s="213">
        <f t="shared" si="31"/>
        <v>0</v>
      </c>
      <c r="O222" s="214"/>
      <c r="P222" s="214"/>
      <c r="Q222" s="215"/>
      <c r="R222" s="24"/>
    </row>
    <row r="223" spans="2:18" s="6" customFormat="1" ht="38.25" customHeight="1">
      <c r="B223" s="21"/>
      <c r="C223" s="73">
        <f t="shared" si="32"/>
        <v>71</v>
      </c>
      <c r="D223" s="73" t="s">
        <v>106</v>
      </c>
      <c r="E223" s="74" t="s">
        <v>267</v>
      </c>
      <c r="F223" s="199" t="s">
        <v>268</v>
      </c>
      <c r="G223" s="200"/>
      <c r="H223" s="200"/>
      <c r="I223" s="201"/>
      <c r="J223" s="75" t="s">
        <v>269</v>
      </c>
      <c r="K223" s="12">
        <v>2</v>
      </c>
      <c r="L223" s="202"/>
      <c r="M223" s="203"/>
      <c r="N223" s="204">
        <f t="shared" si="31"/>
        <v>0</v>
      </c>
      <c r="O223" s="205"/>
      <c r="P223" s="205"/>
      <c r="Q223" s="206"/>
      <c r="R223" s="24"/>
    </row>
    <row r="224" spans="2:18" s="6" customFormat="1" ht="16.5" customHeight="1">
      <c r="B224" s="21"/>
      <c r="C224" s="73">
        <f t="shared" si="32"/>
        <v>72</v>
      </c>
      <c r="D224" s="73" t="s">
        <v>106</v>
      </c>
      <c r="E224" s="74" t="s">
        <v>270</v>
      </c>
      <c r="F224" s="199" t="s">
        <v>271</v>
      </c>
      <c r="G224" s="200"/>
      <c r="H224" s="200"/>
      <c r="I224" s="201"/>
      <c r="J224" s="75" t="s">
        <v>134</v>
      </c>
      <c r="K224" s="12">
        <v>2</v>
      </c>
      <c r="L224" s="202"/>
      <c r="M224" s="203"/>
      <c r="N224" s="204">
        <f t="shared" si="31"/>
        <v>0</v>
      </c>
      <c r="O224" s="205"/>
      <c r="P224" s="205"/>
      <c r="Q224" s="206"/>
      <c r="R224" s="24"/>
    </row>
    <row r="225" spans="2:18" s="6" customFormat="1" ht="38.25" customHeight="1">
      <c r="B225" s="21"/>
      <c r="C225" s="73">
        <f t="shared" si="32"/>
        <v>73</v>
      </c>
      <c r="D225" s="73" t="s">
        <v>106</v>
      </c>
      <c r="E225" s="74" t="s">
        <v>272</v>
      </c>
      <c r="F225" s="199" t="s">
        <v>273</v>
      </c>
      <c r="G225" s="200"/>
      <c r="H225" s="200"/>
      <c r="I225" s="201"/>
      <c r="J225" s="75" t="s">
        <v>134</v>
      </c>
      <c r="K225" s="12">
        <v>1</v>
      </c>
      <c r="L225" s="202"/>
      <c r="M225" s="203"/>
      <c r="N225" s="204">
        <f t="shared" si="31"/>
        <v>0</v>
      </c>
      <c r="O225" s="205"/>
      <c r="P225" s="205"/>
      <c r="Q225" s="206"/>
      <c r="R225" s="24"/>
    </row>
    <row r="226" spans="2:18" s="6" customFormat="1" ht="25.5" customHeight="1">
      <c r="B226" s="21"/>
      <c r="C226" s="73">
        <f t="shared" si="32"/>
        <v>74</v>
      </c>
      <c r="D226" s="73" t="s">
        <v>106</v>
      </c>
      <c r="E226" s="74" t="s">
        <v>274</v>
      </c>
      <c r="F226" s="199" t="s">
        <v>275</v>
      </c>
      <c r="G226" s="200"/>
      <c r="H226" s="200"/>
      <c r="I226" s="201"/>
      <c r="J226" s="75" t="s">
        <v>114</v>
      </c>
      <c r="K226" s="12">
        <v>98.9</v>
      </c>
      <c r="L226" s="202"/>
      <c r="M226" s="203"/>
      <c r="N226" s="204">
        <f t="shared" si="31"/>
        <v>0</v>
      </c>
      <c r="O226" s="205"/>
      <c r="P226" s="205"/>
      <c r="Q226" s="206"/>
      <c r="R226" s="24"/>
    </row>
    <row r="227" spans="2:18" s="6" customFormat="1" ht="25.5" customHeight="1">
      <c r="B227" s="21"/>
      <c r="C227" s="73">
        <f t="shared" si="32"/>
        <v>75</v>
      </c>
      <c r="D227" s="73" t="s">
        <v>106</v>
      </c>
      <c r="E227" s="74" t="s">
        <v>276</v>
      </c>
      <c r="F227" s="199" t="s">
        <v>277</v>
      </c>
      <c r="G227" s="200"/>
      <c r="H227" s="200"/>
      <c r="I227" s="201"/>
      <c r="J227" s="75" t="s">
        <v>114</v>
      </c>
      <c r="K227" s="12">
        <v>98.9</v>
      </c>
      <c r="L227" s="202"/>
      <c r="M227" s="203"/>
      <c r="N227" s="204">
        <f t="shared" si="31"/>
        <v>0</v>
      </c>
      <c r="O227" s="205"/>
      <c r="P227" s="205"/>
      <c r="Q227" s="206"/>
      <c r="R227" s="24"/>
    </row>
    <row r="228" spans="2:18" s="6" customFormat="1" ht="25.5" customHeight="1">
      <c r="B228" s="21"/>
      <c r="C228" s="73">
        <f t="shared" si="32"/>
        <v>76</v>
      </c>
      <c r="D228" s="73" t="s">
        <v>106</v>
      </c>
      <c r="E228" s="74" t="s">
        <v>278</v>
      </c>
      <c r="F228" s="199" t="s">
        <v>279</v>
      </c>
      <c r="G228" s="200"/>
      <c r="H228" s="200"/>
      <c r="I228" s="201"/>
      <c r="J228" s="75" t="s">
        <v>204</v>
      </c>
      <c r="K228" s="12">
        <v>1491.94</v>
      </c>
      <c r="L228" s="202"/>
      <c r="M228" s="203"/>
      <c r="N228" s="204">
        <f t="shared" si="31"/>
        <v>0</v>
      </c>
      <c r="O228" s="205"/>
      <c r="P228" s="205"/>
      <c r="Q228" s="206"/>
      <c r="R228" s="24"/>
    </row>
    <row r="229" spans="2:18" s="11" customFormat="1" ht="29.85" customHeight="1">
      <c r="B229" s="68"/>
      <c r="C229" s="69"/>
      <c r="D229" s="72" t="s">
        <v>280</v>
      </c>
      <c r="E229" s="72"/>
      <c r="F229" s="72"/>
      <c r="G229" s="72"/>
      <c r="H229" s="72"/>
      <c r="I229" s="72"/>
      <c r="J229" s="72"/>
      <c r="K229" s="72"/>
      <c r="L229" s="82"/>
      <c r="M229" s="82"/>
      <c r="N229" s="207">
        <f>SUM(N230)</f>
        <v>0</v>
      </c>
      <c r="O229" s="207"/>
      <c r="P229" s="207"/>
      <c r="Q229" s="207"/>
      <c r="R229" s="71"/>
    </row>
    <row r="230" spans="2:18" s="6" customFormat="1" ht="16.5" customHeight="1">
      <c r="B230" s="21"/>
      <c r="C230" s="73">
        <f>+C228+1</f>
        <v>77</v>
      </c>
      <c r="D230" s="73" t="s">
        <v>106</v>
      </c>
      <c r="E230" s="74" t="s">
        <v>281</v>
      </c>
      <c r="F230" s="199" t="s">
        <v>282</v>
      </c>
      <c r="G230" s="200"/>
      <c r="H230" s="200"/>
      <c r="I230" s="201"/>
      <c r="J230" s="75" t="s">
        <v>174</v>
      </c>
      <c r="K230" s="12">
        <v>1</v>
      </c>
      <c r="L230" s="202"/>
      <c r="M230" s="203"/>
      <c r="N230" s="204">
        <f>ROUND(L230*K230,2)</f>
        <v>0</v>
      </c>
      <c r="O230" s="205"/>
      <c r="P230" s="205"/>
      <c r="Q230" s="206"/>
      <c r="R230" s="24"/>
    </row>
    <row r="231" spans="2:18" s="11" customFormat="1" ht="29.85" customHeight="1">
      <c r="B231" s="68"/>
      <c r="C231" s="69"/>
      <c r="D231" s="72" t="s">
        <v>283</v>
      </c>
      <c r="E231" s="72"/>
      <c r="F231" s="72"/>
      <c r="G231" s="72"/>
      <c r="H231" s="72"/>
      <c r="I231" s="72"/>
      <c r="J231" s="72"/>
      <c r="K231" s="72"/>
      <c r="L231" s="82"/>
      <c r="M231" s="82"/>
      <c r="N231" s="207">
        <f>SUM(N232:Q236)</f>
        <v>0</v>
      </c>
      <c r="O231" s="207"/>
      <c r="P231" s="207"/>
      <c r="Q231" s="207"/>
      <c r="R231" s="71"/>
    </row>
    <row r="232" spans="2:18" s="6" customFormat="1" ht="16.5" customHeight="1">
      <c r="B232" s="21"/>
      <c r="C232" s="73">
        <f>+C230+1</f>
        <v>78</v>
      </c>
      <c r="D232" s="73" t="s">
        <v>106</v>
      </c>
      <c r="E232" s="74" t="s">
        <v>284</v>
      </c>
      <c r="F232" s="199" t="s">
        <v>285</v>
      </c>
      <c r="G232" s="200"/>
      <c r="H232" s="200"/>
      <c r="I232" s="201"/>
      <c r="J232" s="75" t="s">
        <v>140</v>
      </c>
      <c r="K232" s="12">
        <v>4</v>
      </c>
      <c r="L232" s="202"/>
      <c r="M232" s="203"/>
      <c r="N232" s="204">
        <f>ROUND(L232*K232,2)</f>
        <v>0</v>
      </c>
      <c r="O232" s="205"/>
      <c r="P232" s="205"/>
      <c r="Q232" s="206"/>
      <c r="R232" s="24"/>
    </row>
    <row r="233" spans="2:18" s="6" customFormat="1" ht="27" customHeight="1">
      <c r="B233" s="21"/>
      <c r="C233" s="73">
        <f>+C232+1</f>
        <v>79</v>
      </c>
      <c r="D233" s="73" t="s">
        <v>106</v>
      </c>
      <c r="E233" s="74" t="s">
        <v>286</v>
      </c>
      <c r="F233" s="199" t="s">
        <v>287</v>
      </c>
      <c r="G233" s="200"/>
      <c r="H233" s="200"/>
      <c r="I233" s="201"/>
      <c r="J233" s="75" t="s">
        <v>140</v>
      </c>
      <c r="K233" s="12">
        <v>4</v>
      </c>
      <c r="L233" s="202"/>
      <c r="M233" s="203"/>
      <c r="N233" s="204">
        <f>ROUND(L233*K233,2)</f>
        <v>0</v>
      </c>
      <c r="O233" s="205"/>
      <c r="P233" s="205"/>
      <c r="Q233" s="206"/>
      <c r="R233" s="24"/>
    </row>
    <row r="234" spans="2:18" s="6" customFormat="1" ht="27" customHeight="1">
      <c r="B234" s="21"/>
      <c r="C234" s="73">
        <f aca="true" t="shared" si="33" ref="C234:C236">+C233+1</f>
        <v>80</v>
      </c>
      <c r="D234" s="73" t="s">
        <v>106</v>
      </c>
      <c r="E234" s="74" t="s">
        <v>288</v>
      </c>
      <c r="F234" s="199" t="s">
        <v>289</v>
      </c>
      <c r="G234" s="200"/>
      <c r="H234" s="200"/>
      <c r="I234" s="201"/>
      <c r="J234" s="75" t="s">
        <v>140</v>
      </c>
      <c r="K234" s="12">
        <v>1</v>
      </c>
      <c r="L234" s="202"/>
      <c r="M234" s="203"/>
      <c r="N234" s="204">
        <f>ROUND(L234*K234,2)</f>
        <v>0</v>
      </c>
      <c r="O234" s="205"/>
      <c r="P234" s="205"/>
      <c r="Q234" s="206"/>
      <c r="R234" s="24"/>
    </row>
    <row r="235" spans="2:18" s="6" customFormat="1" ht="27" customHeight="1">
      <c r="B235" s="21"/>
      <c r="C235" s="73">
        <f t="shared" si="33"/>
        <v>81</v>
      </c>
      <c r="D235" s="73" t="s">
        <v>106</v>
      </c>
      <c r="E235" s="74" t="s">
        <v>290</v>
      </c>
      <c r="F235" s="199" t="s">
        <v>291</v>
      </c>
      <c r="G235" s="200"/>
      <c r="H235" s="200"/>
      <c r="I235" s="201"/>
      <c r="J235" s="75" t="s">
        <v>140</v>
      </c>
      <c r="K235" s="12">
        <v>1</v>
      </c>
      <c r="L235" s="202"/>
      <c r="M235" s="203"/>
      <c r="N235" s="204">
        <f>ROUND(L235*K235,2)</f>
        <v>0</v>
      </c>
      <c r="O235" s="205"/>
      <c r="P235" s="205"/>
      <c r="Q235" s="206"/>
      <c r="R235" s="24"/>
    </row>
    <row r="236" spans="2:18" s="6" customFormat="1" ht="25.5" customHeight="1">
      <c r="B236" s="21"/>
      <c r="C236" s="73">
        <f t="shared" si="33"/>
        <v>82</v>
      </c>
      <c r="D236" s="73" t="s">
        <v>106</v>
      </c>
      <c r="E236" s="74" t="s">
        <v>292</v>
      </c>
      <c r="F236" s="199" t="s">
        <v>293</v>
      </c>
      <c r="G236" s="200"/>
      <c r="H236" s="200"/>
      <c r="I236" s="201"/>
      <c r="J236" s="75" t="s">
        <v>204</v>
      </c>
      <c r="K236" s="12">
        <v>237.6</v>
      </c>
      <c r="L236" s="202"/>
      <c r="M236" s="203"/>
      <c r="N236" s="204">
        <f>ROUND(L236*K236,2)</f>
        <v>0</v>
      </c>
      <c r="O236" s="205"/>
      <c r="P236" s="205"/>
      <c r="Q236" s="206"/>
      <c r="R236" s="24"/>
    </row>
    <row r="237" spans="2:18" s="11" customFormat="1" ht="29.85" customHeight="1">
      <c r="B237" s="68"/>
      <c r="C237" s="69"/>
      <c r="D237" s="72" t="s">
        <v>294</v>
      </c>
      <c r="E237" s="72"/>
      <c r="F237" s="72"/>
      <c r="G237" s="72"/>
      <c r="H237" s="72"/>
      <c r="I237" s="72"/>
      <c r="J237" s="72"/>
      <c r="K237" s="72"/>
      <c r="L237" s="82"/>
      <c r="M237" s="82"/>
      <c r="N237" s="207">
        <f>SUM(N238:Q270)</f>
        <v>0</v>
      </c>
      <c r="O237" s="207"/>
      <c r="P237" s="207"/>
      <c r="Q237" s="207"/>
      <c r="R237" s="71"/>
    </row>
    <row r="238" spans="2:18" s="6" customFormat="1" ht="16.5" customHeight="1">
      <c r="B238" s="21"/>
      <c r="C238" s="73">
        <f>+C236+1</f>
        <v>83</v>
      </c>
      <c r="D238" s="73" t="s">
        <v>106</v>
      </c>
      <c r="E238" s="74" t="s">
        <v>295</v>
      </c>
      <c r="F238" s="199" t="s">
        <v>296</v>
      </c>
      <c r="G238" s="200"/>
      <c r="H238" s="200"/>
      <c r="I238" s="201"/>
      <c r="J238" s="75" t="s">
        <v>269</v>
      </c>
      <c r="K238" s="12">
        <v>5</v>
      </c>
      <c r="L238" s="202"/>
      <c r="M238" s="203"/>
      <c r="N238" s="204">
        <f aca="true" t="shared" si="34" ref="N238:N270">ROUND(L238*K238,2)</f>
        <v>0</v>
      </c>
      <c r="O238" s="205"/>
      <c r="P238" s="205"/>
      <c r="Q238" s="206"/>
      <c r="R238" s="24"/>
    </row>
    <row r="239" spans="2:18" s="6" customFormat="1" ht="38.25" customHeight="1">
      <c r="B239" s="21"/>
      <c r="C239" s="73">
        <f>+C238+1</f>
        <v>84</v>
      </c>
      <c r="D239" s="73" t="s">
        <v>106</v>
      </c>
      <c r="E239" s="74" t="s">
        <v>297</v>
      </c>
      <c r="F239" s="199" t="s">
        <v>298</v>
      </c>
      <c r="G239" s="200"/>
      <c r="H239" s="200"/>
      <c r="I239" s="201"/>
      <c r="J239" s="75" t="s">
        <v>269</v>
      </c>
      <c r="K239" s="12">
        <v>12</v>
      </c>
      <c r="L239" s="202"/>
      <c r="M239" s="203"/>
      <c r="N239" s="204">
        <f t="shared" si="34"/>
        <v>0</v>
      </c>
      <c r="O239" s="205"/>
      <c r="P239" s="205"/>
      <c r="Q239" s="206"/>
      <c r="R239" s="24"/>
    </row>
    <row r="240" spans="2:18" s="6" customFormat="1" ht="25.5" customHeight="1">
      <c r="B240" s="21"/>
      <c r="C240" s="73">
        <f aca="true" t="shared" si="35" ref="C240:C270">+C239+1</f>
        <v>85</v>
      </c>
      <c r="D240" s="73" t="s">
        <v>106</v>
      </c>
      <c r="E240" s="74" t="s">
        <v>299</v>
      </c>
      <c r="F240" s="199" t="s">
        <v>300</v>
      </c>
      <c r="G240" s="200"/>
      <c r="H240" s="200"/>
      <c r="I240" s="201"/>
      <c r="J240" s="75" t="s">
        <v>269</v>
      </c>
      <c r="K240" s="12">
        <v>2</v>
      </c>
      <c r="L240" s="202"/>
      <c r="M240" s="203"/>
      <c r="N240" s="204">
        <f t="shared" si="34"/>
        <v>0</v>
      </c>
      <c r="O240" s="205"/>
      <c r="P240" s="205"/>
      <c r="Q240" s="206"/>
      <c r="R240" s="24"/>
    </row>
    <row r="241" spans="2:18" s="6" customFormat="1" ht="25.5" customHeight="1">
      <c r="B241" s="21"/>
      <c r="C241" s="73">
        <f t="shared" si="35"/>
        <v>86</v>
      </c>
      <c r="D241" s="73" t="s">
        <v>106</v>
      </c>
      <c r="E241" s="74" t="s">
        <v>301</v>
      </c>
      <c r="F241" s="199" t="s">
        <v>302</v>
      </c>
      <c r="G241" s="200"/>
      <c r="H241" s="200"/>
      <c r="I241" s="201"/>
      <c r="J241" s="75" t="s">
        <v>269</v>
      </c>
      <c r="K241" s="12">
        <v>1</v>
      </c>
      <c r="L241" s="202"/>
      <c r="M241" s="203"/>
      <c r="N241" s="204">
        <f t="shared" si="34"/>
        <v>0</v>
      </c>
      <c r="O241" s="205"/>
      <c r="P241" s="205"/>
      <c r="Q241" s="206"/>
      <c r="R241" s="24"/>
    </row>
    <row r="242" spans="2:18" s="6" customFormat="1" ht="38.25" customHeight="1">
      <c r="B242" s="21"/>
      <c r="C242" s="73">
        <f t="shared" si="35"/>
        <v>87</v>
      </c>
      <c r="D242" s="73" t="s">
        <v>106</v>
      </c>
      <c r="E242" s="74" t="s">
        <v>303</v>
      </c>
      <c r="F242" s="199" t="s">
        <v>304</v>
      </c>
      <c r="G242" s="200"/>
      <c r="H242" s="200"/>
      <c r="I242" s="201"/>
      <c r="J242" s="75" t="s">
        <v>269</v>
      </c>
      <c r="K242" s="12">
        <v>2</v>
      </c>
      <c r="L242" s="202"/>
      <c r="M242" s="203"/>
      <c r="N242" s="204">
        <f t="shared" si="34"/>
        <v>0</v>
      </c>
      <c r="O242" s="205"/>
      <c r="P242" s="205"/>
      <c r="Q242" s="206"/>
      <c r="R242" s="24"/>
    </row>
    <row r="243" spans="2:18" s="6" customFormat="1" ht="25.5" customHeight="1">
      <c r="B243" s="21"/>
      <c r="C243" s="73">
        <f t="shared" si="35"/>
        <v>88</v>
      </c>
      <c r="D243" s="73" t="s">
        <v>106</v>
      </c>
      <c r="E243" s="74" t="s">
        <v>305</v>
      </c>
      <c r="F243" s="199" t="s">
        <v>306</v>
      </c>
      <c r="G243" s="200"/>
      <c r="H243" s="200"/>
      <c r="I243" s="201"/>
      <c r="J243" s="75" t="s">
        <v>269</v>
      </c>
      <c r="K243" s="12">
        <v>1</v>
      </c>
      <c r="L243" s="202"/>
      <c r="M243" s="203"/>
      <c r="N243" s="204">
        <f t="shared" si="34"/>
        <v>0</v>
      </c>
      <c r="O243" s="205"/>
      <c r="P243" s="205"/>
      <c r="Q243" s="206"/>
      <c r="R243" s="24"/>
    </row>
    <row r="244" spans="2:18" s="6" customFormat="1" ht="25.5" customHeight="1">
      <c r="B244" s="21"/>
      <c r="C244" s="73">
        <f t="shared" si="35"/>
        <v>89</v>
      </c>
      <c r="D244" s="73" t="s">
        <v>106</v>
      </c>
      <c r="E244" s="74" t="s">
        <v>307</v>
      </c>
      <c r="F244" s="199" t="s">
        <v>308</v>
      </c>
      <c r="G244" s="200"/>
      <c r="H244" s="200"/>
      <c r="I244" s="201"/>
      <c r="J244" s="75" t="s">
        <v>269</v>
      </c>
      <c r="K244" s="12">
        <v>6</v>
      </c>
      <c r="L244" s="202"/>
      <c r="M244" s="203"/>
      <c r="N244" s="204">
        <f t="shared" si="34"/>
        <v>0</v>
      </c>
      <c r="O244" s="205"/>
      <c r="P244" s="205"/>
      <c r="Q244" s="206"/>
      <c r="R244" s="24"/>
    </row>
    <row r="245" spans="2:18" s="6" customFormat="1" ht="25.5" customHeight="1">
      <c r="B245" s="21"/>
      <c r="C245" s="73">
        <f t="shared" si="35"/>
        <v>90</v>
      </c>
      <c r="D245" s="73" t="s">
        <v>106</v>
      </c>
      <c r="E245" s="74" t="s">
        <v>309</v>
      </c>
      <c r="F245" s="199" t="s">
        <v>310</v>
      </c>
      <c r="G245" s="200"/>
      <c r="H245" s="200"/>
      <c r="I245" s="201"/>
      <c r="J245" s="75" t="s">
        <v>269</v>
      </c>
      <c r="K245" s="12">
        <v>6</v>
      </c>
      <c r="L245" s="202"/>
      <c r="M245" s="203"/>
      <c r="N245" s="204">
        <f t="shared" si="34"/>
        <v>0</v>
      </c>
      <c r="O245" s="205"/>
      <c r="P245" s="205"/>
      <c r="Q245" s="206"/>
      <c r="R245" s="24"/>
    </row>
    <row r="246" spans="2:18" s="6" customFormat="1" ht="25.5" customHeight="1">
      <c r="B246" s="21"/>
      <c r="C246" s="73">
        <f t="shared" si="35"/>
        <v>91</v>
      </c>
      <c r="D246" s="73" t="s">
        <v>106</v>
      </c>
      <c r="E246" s="74" t="s">
        <v>311</v>
      </c>
      <c r="F246" s="199" t="s">
        <v>312</v>
      </c>
      <c r="G246" s="200"/>
      <c r="H246" s="200"/>
      <c r="I246" s="201"/>
      <c r="J246" s="75" t="s">
        <v>269</v>
      </c>
      <c r="K246" s="12">
        <v>1</v>
      </c>
      <c r="L246" s="202"/>
      <c r="M246" s="203"/>
      <c r="N246" s="204">
        <f t="shared" si="34"/>
        <v>0</v>
      </c>
      <c r="O246" s="205"/>
      <c r="P246" s="205"/>
      <c r="Q246" s="206"/>
      <c r="R246" s="24"/>
    </row>
    <row r="247" spans="2:18" s="6" customFormat="1" ht="25.5" customHeight="1">
      <c r="B247" s="21"/>
      <c r="C247" s="73">
        <f t="shared" si="35"/>
        <v>92</v>
      </c>
      <c r="D247" s="73" t="s">
        <v>106</v>
      </c>
      <c r="E247" s="74" t="s">
        <v>313</v>
      </c>
      <c r="F247" s="199" t="s">
        <v>314</v>
      </c>
      <c r="G247" s="200"/>
      <c r="H247" s="200"/>
      <c r="I247" s="201"/>
      <c r="J247" s="75" t="s">
        <v>269</v>
      </c>
      <c r="K247" s="12">
        <v>12</v>
      </c>
      <c r="L247" s="202"/>
      <c r="M247" s="203"/>
      <c r="N247" s="204">
        <f t="shared" si="34"/>
        <v>0</v>
      </c>
      <c r="O247" s="205"/>
      <c r="P247" s="205"/>
      <c r="Q247" s="206"/>
      <c r="R247" s="24"/>
    </row>
    <row r="248" spans="2:18" s="6" customFormat="1" ht="25.5" customHeight="1">
      <c r="B248" s="21"/>
      <c r="C248" s="76">
        <f t="shared" si="35"/>
        <v>93</v>
      </c>
      <c r="D248" s="76" t="s">
        <v>142</v>
      </c>
      <c r="E248" s="77" t="s">
        <v>315</v>
      </c>
      <c r="F248" s="208" t="s">
        <v>639</v>
      </c>
      <c r="G248" s="209"/>
      <c r="H248" s="209"/>
      <c r="I248" s="210"/>
      <c r="J248" s="78" t="s">
        <v>134</v>
      </c>
      <c r="K248" s="13">
        <v>12</v>
      </c>
      <c r="L248" s="211"/>
      <c r="M248" s="212"/>
      <c r="N248" s="213">
        <f t="shared" si="34"/>
        <v>0</v>
      </c>
      <c r="O248" s="214"/>
      <c r="P248" s="214"/>
      <c r="Q248" s="215"/>
      <c r="R248" s="24"/>
    </row>
    <row r="249" spans="2:18" s="6" customFormat="1" ht="25.5" customHeight="1">
      <c r="B249" s="21"/>
      <c r="C249" s="73">
        <f t="shared" si="35"/>
        <v>94</v>
      </c>
      <c r="D249" s="73" t="s">
        <v>106</v>
      </c>
      <c r="E249" s="74" t="s">
        <v>316</v>
      </c>
      <c r="F249" s="199" t="s">
        <v>317</v>
      </c>
      <c r="G249" s="200"/>
      <c r="H249" s="200"/>
      <c r="I249" s="201"/>
      <c r="J249" s="75" t="s">
        <v>269</v>
      </c>
      <c r="K249" s="12">
        <v>2</v>
      </c>
      <c r="L249" s="202"/>
      <c r="M249" s="203"/>
      <c r="N249" s="204">
        <f t="shared" si="34"/>
        <v>0</v>
      </c>
      <c r="O249" s="205"/>
      <c r="P249" s="205"/>
      <c r="Q249" s="206"/>
      <c r="R249" s="24"/>
    </row>
    <row r="250" spans="2:18" s="6" customFormat="1" ht="38.25" customHeight="1">
      <c r="B250" s="21"/>
      <c r="C250" s="73">
        <f t="shared" si="35"/>
        <v>95</v>
      </c>
      <c r="D250" s="73" t="s">
        <v>106</v>
      </c>
      <c r="E250" s="74" t="s">
        <v>318</v>
      </c>
      <c r="F250" s="199" t="s">
        <v>319</v>
      </c>
      <c r="G250" s="200"/>
      <c r="H250" s="200"/>
      <c r="I250" s="201"/>
      <c r="J250" s="75" t="s">
        <v>269</v>
      </c>
      <c r="K250" s="12">
        <v>2</v>
      </c>
      <c r="L250" s="202"/>
      <c r="M250" s="203"/>
      <c r="N250" s="204">
        <f t="shared" si="34"/>
        <v>0</v>
      </c>
      <c r="O250" s="205"/>
      <c r="P250" s="205"/>
      <c r="Q250" s="206"/>
      <c r="R250" s="24"/>
    </row>
    <row r="251" spans="2:18" s="6" customFormat="1" ht="16.5" customHeight="1">
      <c r="B251" s="21"/>
      <c r="C251" s="73">
        <f t="shared" si="35"/>
        <v>96</v>
      </c>
      <c r="D251" s="73" t="s">
        <v>106</v>
      </c>
      <c r="E251" s="74" t="s">
        <v>320</v>
      </c>
      <c r="F251" s="199" t="s">
        <v>321</v>
      </c>
      <c r="G251" s="200"/>
      <c r="H251" s="200"/>
      <c r="I251" s="201"/>
      <c r="J251" s="75" t="s">
        <v>269</v>
      </c>
      <c r="K251" s="12">
        <v>4</v>
      </c>
      <c r="L251" s="202"/>
      <c r="M251" s="203"/>
      <c r="N251" s="204">
        <f t="shared" si="34"/>
        <v>0</v>
      </c>
      <c r="O251" s="205"/>
      <c r="P251" s="205"/>
      <c r="Q251" s="206"/>
      <c r="R251" s="24"/>
    </row>
    <row r="252" spans="2:18" s="6" customFormat="1" ht="16.5" customHeight="1">
      <c r="B252" s="21"/>
      <c r="C252" s="76">
        <f t="shared" si="35"/>
        <v>97</v>
      </c>
      <c r="D252" s="76" t="s">
        <v>142</v>
      </c>
      <c r="E252" s="77" t="s">
        <v>322</v>
      </c>
      <c r="F252" s="208" t="s">
        <v>323</v>
      </c>
      <c r="G252" s="209"/>
      <c r="H252" s="209"/>
      <c r="I252" s="210"/>
      <c r="J252" s="78" t="s">
        <v>134</v>
      </c>
      <c r="K252" s="13">
        <v>4</v>
      </c>
      <c r="L252" s="211"/>
      <c r="M252" s="212"/>
      <c r="N252" s="213">
        <f t="shared" si="34"/>
        <v>0</v>
      </c>
      <c r="O252" s="214"/>
      <c r="P252" s="214"/>
      <c r="Q252" s="215"/>
      <c r="R252" s="24"/>
    </row>
    <row r="253" spans="2:18" s="6" customFormat="1" ht="38.25" customHeight="1">
      <c r="B253" s="21"/>
      <c r="C253" s="73">
        <f t="shared" si="35"/>
        <v>98</v>
      </c>
      <c r="D253" s="73" t="s">
        <v>106</v>
      </c>
      <c r="E253" s="74" t="s">
        <v>324</v>
      </c>
      <c r="F253" s="199" t="s">
        <v>325</v>
      </c>
      <c r="G253" s="200"/>
      <c r="H253" s="200"/>
      <c r="I253" s="201"/>
      <c r="J253" s="75" t="s">
        <v>269</v>
      </c>
      <c r="K253" s="12">
        <v>2</v>
      </c>
      <c r="L253" s="202"/>
      <c r="M253" s="203"/>
      <c r="N253" s="204">
        <f t="shared" si="34"/>
        <v>0</v>
      </c>
      <c r="O253" s="205"/>
      <c r="P253" s="205"/>
      <c r="Q253" s="206"/>
      <c r="R253" s="24"/>
    </row>
    <row r="254" spans="2:18" s="6" customFormat="1" ht="16.5" customHeight="1">
      <c r="B254" s="21"/>
      <c r="C254" s="73">
        <f t="shared" si="35"/>
        <v>99</v>
      </c>
      <c r="D254" s="73" t="s">
        <v>106</v>
      </c>
      <c r="E254" s="74" t="s">
        <v>326</v>
      </c>
      <c r="F254" s="199" t="s">
        <v>327</v>
      </c>
      <c r="G254" s="200"/>
      <c r="H254" s="200"/>
      <c r="I254" s="201"/>
      <c r="J254" s="75" t="s">
        <v>269</v>
      </c>
      <c r="K254" s="12">
        <v>2</v>
      </c>
      <c r="L254" s="202"/>
      <c r="M254" s="203"/>
      <c r="N254" s="204">
        <f t="shared" si="34"/>
        <v>0</v>
      </c>
      <c r="O254" s="205"/>
      <c r="P254" s="205"/>
      <c r="Q254" s="206"/>
      <c r="R254" s="24"/>
    </row>
    <row r="255" spans="2:18" s="6" customFormat="1" ht="25.5" customHeight="1">
      <c r="B255" s="21"/>
      <c r="C255" s="73">
        <f t="shared" si="35"/>
        <v>100</v>
      </c>
      <c r="D255" s="73" t="s">
        <v>106</v>
      </c>
      <c r="E255" s="74" t="s">
        <v>328</v>
      </c>
      <c r="F255" s="199" t="s">
        <v>329</v>
      </c>
      <c r="G255" s="200"/>
      <c r="H255" s="200"/>
      <c r="I255" s="201"/>
      <c r="J255" s="75" t="s">
        <v>269</v>
      </c>
      <c r="K255" s="12">
        <v>2</v>
      </c>
      <c r="L255" s="202"/>
      <c r="M255" s="203"/>
      <c r="N255" s="204">
        <f t="shared" si="34"/>
        <v>0</v>
      </c>
      <c r="O255" s="205"/>
      <c r="P255" s="205"/>
      <c r="Q255" s="206"/>
      <c r="R255" s="24"/>
    </row>
    <row r="256" spans="2:18" s="6" customFormat="1" ht="25.5" customHeight="1">
      <c r="B256" s="21"/>
      <c r="C256" s="73">
        <f t="shared" si="35"/>
        <v>101</v>
      </c>
      <c r="D256" s="73" t="s">
        <v>106</v>
      </c>
      <c r="E256" s="74" t="s">
        <v>330</v>
      </c>
      <c r="F256" s="199" t="s">
        <v>331</v>
      </c>
      <c r="G256" s="200"/>
      <c r="H256" s="200"/>
      <c r="I256" s="201"/>
      <c r="J256" s="75" t="s">
        <v>269</v>
      </c>
      <c r="K256" s="12">
        <v>4</v>
      </c>
      <c r="L256" s="202"/>
      <c r="M256" s="203"/>
      <c r="N256" s="204">
        <f t="shared" si="34"/>
        <v>0</v>
      </c>
      <c r="O256" s="205"/>
      <c r="P256" s="205"/>
      <c r="Q256" s="206"/>
      <c r="R256" s="24"/>
    </row>
    <row r="257" spans="2:18" s="6" customFormat="1" ht="25.5" customHeight="1">
      <c r="B257" s="21"/>
      <c r="C257" s="73">
        <f t="shared" si="35"/>
        <v>102</v>
      </c>
      <c r="D257" s="73" t="s">
        <v>106</v>
      </c>
      <c r="E257" s="74" t="s">
        <v>332</v>
      </c>
      <c r="F257" s="199" t="s">
        <v>333</v>
      </c>
      <c r="G257" s="200"/>
      <c r="H257" s="200"/>
      <c r="I257" s="201"/>
      <c r="J257" s="75" t="s">
        <v>269</v>
      </c>
      <c r="K257" s="12">
        <v>2</v>
      </c>
      <c r="L257" s="202"/>
      <c r="M257" s="203"/>
      <c r="N257" s="204">
        <f t="shared" si="34"/>
        <v>0</v>
      </c>
      <c r="O257" s="205"/>
      <c r="P257" s="205"/>
      <c r="Q257" s="206"/>
      <c r="R257" s="24"/>
    </row>
    <row r="258" spans="2:18" s="6" customFormat="1" ht="25.5" customHeight="1">
      <c r="B258" s="21"/>
      <c r="C258" s="73">
        <f t="shared" si="35"/>
        <v>103</v>
      </c>
      <c r="D258" s="73" t="s">
        <v>106</v>
      </c>
      <c r="E258" s="74" t="s">
        <v>334</v>
      </c>
      <c r="F258" s="199" t="s">
        <v>335</v>
      </c>
      <c r="G258" s="200"/>
      <c r="H258" s="200"/>
      <c r="I258" s="201"/>
      <c r="J258" s="75" t="s">
        <v>269</v>
      </c>
      <c r="K258" s="12">
        <v>1</v>
      </c>
      <c r="L258" s="202"/>
      <c r="M258" s="203"/>
      <c r="N258" s="204">
        <f t="shared" si="34"/>
        <v>0</v>
      </c>
      <c r="O258" s="205"/>
      <c r="P258" s="205"/>
      <c r="Q258" s="206"/>
      <c r="R258" s="24"/>
    </row>
    <row r="259" spans="2:18" s="6" customFormat="1" ht="25.5" customHeight="1">
      <c r="B259" s="21"/>
      <c r="C259" s="73">
        <f t="shared" si="35"/>
        <v>104</v>
      </c>
      <c r="D259" s="73" t="s">
        <v>106</v>
      </c>
      <c r="E259" s="74" t="s">
        <v>336</v>
      </c>
      <c r="F259" s="199" t="s">
        <v>337</v>
      </c>
      <c r="G259" s="200"/>
      <c r="H259" s="200"/>
      <c r="I259" s="201"/>
      <c r="J259" s="75" t="s">
        <v>269</v>
      </c>
      <c r="K259" s="12">
        <v>4</v>
      </c>
      <c r="L259" s="202"/>
      <c r="M259" s="203"/>
      <c r="N259" s="204">
        <f t="shared" si="34"/>
        <v>0</v>
      </c>
      <c r="O259" s="205"/>
      <c r="P259" s="205"/>
      <c r="Q259" s="206"/>
      <c r="R259" s="24"/>
    </row>
    <row r="260" spans="2:18" s="6" customFormat="1" ht="25.5" customHeight="1">
      <c r="B260" s="21"/>
      <c r="C260" s="73">
        <f t="shared" si="35"/>
        <v>105</v>
      </c>
      <c r="D260" s="73" t="s">
        <v>106</v>
      </c>
      <c r="E260" s="74" t="s">
        <v>338</v>
      </c>
      <c r="F260" s="199" t="s">
        <v>339</v>
      </c>
      <c r="G260" s="200"/>
      <c r="H260" s="200"/>
      <c r="I260" s="201"/>
      <c r="J260" s="75" t="s">
        <v>269</v>
      </c>
      <c r="K260" s="12">
        <v>16</v>
      </c>
      <c r="L260" s="202"/>
      <c r="M260" s="203"/>
      <c r="N260" s="204">
        <f t="shared" si="34"/>
        <v>0</v>
      </c>
      <c r="O260" s="205"/>
      <c r="P260" s="205"/>
      <c r="Q260" s="206"/>
      <c r="R260" s="24"/>
    </row>
    <row r="261" spans="2:18" s="6" customFormat="1" ht="25.5" customHeight="1">
      <c r="B261" s="21"/>
      <c r="C261" s="76">
        <f t="shared" si="35"/>
        <v>106</v>
      </c>
      <c r="D261" s="76" t="s">
        <v>142</v>
      </c>
      <c r="E261" s="77" t="s">
        <v>340</v>
      </c>
      <c r="F261" s="208" t="s">
        <v>341</v>
      </c>
      <c r="G261" s="209"/>
      <c r="H261" s="209"/>
      <c r="I261" s="210"/>
      <c r="J261" s="78" t="s">
        <v>134</v>
      </c>
      <c r="K261" s="13">
        <v>16</v>
      </c>
      <c r="L261" s="211"/>
      <c r="M261" s="212"/>
      <c r="N261" s="213">
        <f t="shared" si="34"/>
        <v>0</v>
      </c>
      <c r="O261" s="214"/>
      <c r="P261" s="214"/>
      <c r="Q261" s="215"/>
      <c r="R261" s="24"/>
    </row>
    <row r="262" spans="2:18" s="6" customFormat="1" ht="38.25" customHeight="1">
      <c r="B262" s="21"/>
      <c r="C262" s="73">
        <f t="shared" si="35"/>
        <v>107</v>
      </c>
      <c r="D262" s="73" t="s">
        <v>106</v>
      </c>
      <c r="E262" s="74" t="s">
        <v>342</v>
      </c>
      <c r="F262" s="199" t="s">
        <v>343</v>
      </c>
      <c r="G262" s="200"/>
      <c r="H262" s="200"/>
      <c r="I262" s="201"/>
      <c r="J262" s="75" t="s">
        <v>269</v>
      </c>
      <c r="K262" s="12">
        <v>4</v>
      </c>
      <c r="L262" s="202"/>
      <c r="M262" s="203"/>
      <c r="N262" s="204">
        <f t="shared" si="34"/>
        <v>0</v>
      </c>
      <c r="O262" s="205"/>
      <c r="P262" s="205"/>
      <c r="Q262" s="206"/>
      <c r="R262" s="24"/>
    </row>
    <row r="263" spans="2:18" s="6" customFormat="1" ht="25.5" customHeight="1">
      <c r="B263" s="21"/>
      <c r="C263" s="73">
        <f t="shared" si="35"/>
        <v>108</v>
      </c>
      <c r="D263" s="73" t="s">
        <v>106</v>
      </c>
      <c r="E263" s="74" t="s">
        <v>344</v>
      </c>
      <c r="F263" s="199" t="s">
        <v>345</v>
      </c>
      <c r="G263" s="200"/>
      <c r="H263" s="200"/>
      <c r="I263" s="201"/>
      <c r="J263" s="75" t="s">
        <v>269</v>
      </c>
      <c r="K263" s="12">
        <v>2</v>
      </c>
      <c r="L263" s="202"/>
      <c r="M263" s="203"/>
      <c r="N263" s="204">
        <f t="shared" si="34"/>
        <v>0</v>
      </c>
      <c r="O263" s="205"/>
      <c r="P263" s="205"/>
      <c r="Q263" s="206"/>
      <c r="R263" s="24"/>
    </row>
    <row r="264" spans="2:18" s="6" customFormat="1" ht="25.5" customHeight="1">
      <c r="B264" s="21"/>
      <c r="C264" s="73">
        <f t="shared" si="35"/>
        <v>109</v>
      </c>
      <c r="D264" s="73" t="s">
        <v>106</v>
      </c>
      <c r="E264" s="74" t="s">
        <v>346</v>
      </c>
      <c r="F264" s="199" t="s">
        <v>347</v>
      </c>
      <c r="G264" s="200"/>
      <c r="H264" s="200"/>
      <c r="I264" s="201"/>
      <c r="J264" s="75" t="s">
        <v>269</v>
      </c>
      <c r="K264" s="12">
        <v>23</v>
      </c>
      <c r="L264" s="202"/>
      <c r="M264" s="203"/>
      <c r="N264" s="204">
        <f t="shared" si="34"/>
        <v>0</v>
      </c>
      <c r="O264" s="205"/>
      <c r="P264" s="205"/>
      <c r="Q264" s="206"/>
      <c r="R264" s="24"/>
    </row>
    <row r="265" spans="2:18" s="6" customFormat="1" ht="38.25" customHeight="1">
      <c r="B265" s="21"/>
      <c r="C265" s="73">
        <f t="shared" si="35"/>
        <v>110</v>
      </c>
      <c r="D265" s="73" t="s">
        <v>106</v>
      </c>
      <c r="E265" s="74" t="s">
        <v>348</v>
      </c>
      <c r="F265" s="199" t="s">
        <v>349</v>
      </c>
      <c r="G265" s="200"/>
      <c r="H265" s="200"/>
      <c r="I265" s="201"/>
      <c r="J265" s="75" t="s">
        <v>269</v>
      </c>
      <c r="K265" s="12">
        <v>4</v>
      </c>
      <c r="L265" s="202"/>
      <c r="M265" s="203"/>
      <c r="N265" s="204">
        <f t="shared" si="34"/>
        <v>0</v>
      </c>
      <c r="O265" s="205"/>
      <c r="P265" s="205"/>
      <c r="Q265" s="206"/>
      <c r="R265" s="24"/>
    </row>
    <row r="266" spans="2:18" s="6" customFormat="1" ht="38.25" customHeight="1">
      <c r="B266" s="21"/>
      <c r="C266" s="73">
        <f t="shared" si="35"/>
        <v>111</v>
      </c>
      <c r="D266" s="73" t="s">
        <v>106</v>
      </c>
      <c r="E266" s="74" t="s">
        <v>350</v>
      </c>
      <c r="F266" s="199" t="s">
        <v>351</v>
      </c>
      <c r="G266" s="200"/>
      <c r="H266" s="200"/>
      <c r="I266" s="201"/>
      <c r="J266" s="75" t="s">
        <v>134</v>
      </c>
      <c r="K266" s="12">
        <v>4</v>
      </c>
      <c r="L266" s="202"/>
      <c r="M266" s="203"/>
      <c r="N266" s="204">
        <f t="shared" si="34"/>
        <v>0</v>
      </c>
      <c r="O266" s="205"/>
      <c r="P266" s="205"/>
      <c r="Q266" s="206"/>
      <c r="R266" s="24"/>
    </row>
    <row r="267" spans="2:18" s="6" customFormat="1" ht="16.5" customHeight="1">
      <c r="B267" s="21"/>
      <c r="C267" s="73">
        <f t="shared" si="35"/>
        <v>112</v>
      </c>
      <c r="D267" s="73" t="s">
        <v>106</v>
      </c>
      <c r="E267" s="74" t="s">
        <v>352</v>
      </c>
      <c r="F267" s="199" t="s">
        <v>353</v>
      </c>
      <c r="G267" s="200"/>
      <c r="H267" s="200"/>
      <c r="I267" s="201"/>
      <c r="J267" s="75" t="s">
        <v>134</v>
      </c>
      <c r="K267" s="12">
        <v>2</v>
      </c>
      <c r="L267" s="202"/>
      <c r="M267" s="203"/>
      <c r="N267" s="204">
        <f t="shared" si="34"/>
        <v>0</v>
      </c>
      <c r="O267" s="205"/>
      <c r="P267" s="205"/>
      <c r="Q267" s="206"/>
      <c r="R267" s="24"/>
    </row>
    <row r="268" spans="2:18" s="6" customFormat="1" ht="25.5" customHeight="1">
      <c r="B268" s="21"/>
      <c r="C268" s="73">
        <f t="shared" si="35"/>
        <v>113</v>
      </c>
      <c r="D268" s="73" t="s">
        <v>106</v>
      </c>
      <c r="E268" s="74" t="s">
        <v>354</v>
      </c>
      <c r="F268" s="199" t="s">
        <v>355</v>
      </c>
      <c r="G268" s="200"/>
      <c r="H268" s="200"/>
      <c r="I268" s="201"/>
      <c r="J268" s="75" t="s">
        <v>134</v>
      </c>
      <c r="K268" s="12">
        <v>4</v>
      </c>
      <c r="L268" s="202"/>
      <c r="M268" s="203"/>
      <c r="N268" s="204">
        <f t="shared" si="34"/>
        <v>0</v>
      </c>
      <c r="O268" s="205"/>
      <c r="P268" s="205"/>
      <c r="Q268" s="206"/>
      <c r="R268" s="24"/>
    </row>
    <row r="269" spans="2:18" s="6" customFormat="1" ht="25.5" customHeight="1">
      <c r="B269" s="21"/>
      <c r="C269" s="76">
        <f t="shared" si="35"/>
        <v>114</v>
      </c>
      <c r="D269" s="76" t="s">
        <v>142</v>
      </c>
      <c r="E269" s="77" t="s">
        <v>356</v>
      </c>
      <c r="F269" s="208" t="s">
        <v>357</v>
      </c>
      <c r="G269" s="209"/>
      <c r="H269" s="209"/>
      <c r="I269" s="210"/>
      <c r="J269" s="78" t="s">
        <v>134</v>
      </c>
      <c r="K269" s="13">
        <v>4</v>
      </c>
      <c r="L269" s="211"/>
      <c r="M269" s="212"/>
      <c r="N269" s="213">
        <f t="shared" si="34"/>
        <v>0</v>
      </c>
      <c r="O269" s="214"/>
      <c r="P269" s="214"/>
      <c r="Q269" s="215"/>
      <c r="R269" s="24"/>
    </row>
    <row r="270" spans="2:18" s="6" customFormat="1" ht="25.5" customHeight="1">
      <c r="B270" s="21"/>
      <c r="C270" s="73">
        <f t="shared" si="35"/>
        <v>115</v>
      </c>
      <c r="D270" s="73" t="s">
        <v>106</v>
      </c>
      <c r="E270" s="74" t="s">
        <v>358</v>
      </c>
      <c r="F270" s="199" t="s">
        <v>359</v>
      </c>
      <c r="G270" s="200"/>
      <c r="H270" s="200"/>
      <c r="I270" s="201"/>
      <c r="J270" s="75" t="s">
        <v>204</v>
      </c>
      <c r="K270" s="12">
        <v>6510.953</v>
      </c>
      <c r="L270" s="202"/>
      <c r="M270" s="203"/>
      <c r="N270" s="204">
        <f t="shared" si="34"/>
        <v>0</v>
      </c>
      <c r="O270" s="205"/>
      <c r="P270" s="205"/>
      <c r="Q270" s="206"/>
      <c r="R270" s="24"/>
    </row>
    <row r="271" spans="2:18" s="11" customFormat="1" ht="29.85" customHeight="1">
      <c r="B271" s="68"/>
      <c r="C271" s="69"/>
      <c r="D271" s="72" t="s">
        <v>360</v>
      </c>
      <c r="E271" s="72"/>
      <c r="F271" s="72"/>
      <c r="G271" s="72"/>
      <c r="H271" s="72"/>
      <c r="I271" s="72"/>
      <c r="J271" s="72"/>
      <c r="K271" s="72"/>
      <c r="L271" s="82"/>
      <c r="M271" s="82"/>
      <c r="N271" s="207">
        <f>SUM(N272)</f>
        <v>0</v>
      </c>
      <c r="O271" s="207"/>
      <c r="P271" s="207"/>
      <c r="Q271" s="207"/>
      <c r="R271" s="71"/>
    </row>
    <row r="272" spans="2:18" s="6" customFormat="1" ht="38.25" customHeight="1">
      <c r="B272" s="21"/>
      <c r="C272" s="73">
        <f>+C270+1</f>
        <v>116</v>
      </c>
      <c r="D272" s="73" t="s">
        <v>106</v>
      </c>
      <c r="E272" s="74" t="s">
        <v>361</v>
      </c>
      <c r="F272" s="199" t="s">
        <v>362</v>
      </c>
      <c r="G272" s="200"/>
      <c r="H272" s="200"/>
      <c r="I272" s="201"/>
      <c r="J272" s="75" t="s">
        <v>134</v>
      </c>
      <c r="K272" s="12">
        <v>10</v>
      </c>
      <c r="L272" s="202"/>
      <c r="M272" s="203"/>
      <c r="N272" s="204">
        <f>ROUND(L272*K272,2)</f>
        <v>0</v>
      </c>
      <c r="O272" s="205"/>
      <c r="P272" s="205"/>
      <c r="Q272" s="206"/>
      <c r="R272" s="24"/>
    </row>
    <row r="273" spans="2:18" s="11" customFormat="1" ht="29.85" customHeight="1">
      <c r="B273" s="68"/>
      <c r="C273" s="69"/>
      <c r="D273" s="72" t="s">
        <v>363</v>
      </c>
      <c r="E273" s="72"/>
      <c r="F273" s="72"/>
      <c r="G273" s="72"/>
      <c r="H273" s="72"/>
      <c r="I273" s="72"/>
      <c r="J273" s="72"/>
      <c r="K273" s="72"/>
      <c r="L273" s="79"/>
      <c r="M273" s="79"/>
      <c r="N273" s="207">
        <f>SUM(N274:Q277)</f>
        <v>0</v>
      </c>
      <c r="O273" s="207"/>
      <c r="P273" s="207"/>
      <c r="Q273" s="207"/>
      <c r="R273" s="71"/>
    </row>
    <row r="274" spans="2:18" s="6" customFormat="1" ht="25.5" customHeight="1">
      <c r="B274" s="21"/>
      <c r="C274" s="73">
        <f>+C272+1</f>
        <v>117</v>
      </c>
      <c r="D274" s="73" t="s">
        <v>106</v>
      </c>
      <c r="E274" s="74" t="s">
        <v>364</v>
      </c>
      <c r="F274" s="199" t="s">
        <v>365</v>
      </c>
      <c r="G274" s="200"/>
      <c r="H274" s="200"/>
      <c r="I274" s="201"/>
      <c r="J274" s="75" t="s">
        <v>114</v>
      </c>
      <c r="K274" s="12">
        <v>259.5</v>
      </c>
      <c r="L274" s="202"/>
      <c r="M274" s="203"/>
      <c r="N274" s="204">
        <f>ROUND(L274*K274,2)</f>
        <v>0</v>
      </c>
      <c r="O274" s="205"/>
      <c r="P274" s="205"/>
      <c r="Q274" s="206"/>
      <c r="R274" s="24"/>
    </row>
    <row r="275" spans="2:18" s="6" customFormat="1" ht="25.5" customHeight="1">
      <c r="B275" s="21"/>
      <c r="C275" s="73">
        <f>+C274+1</f>
        <v>118</v>
      </c>
      <c r="D275" s="73" t="s">
        <v>106</v>
      </c>
      <c r="E275" s="74" t="s">
        <v>366</v>
      </c>
      <c r="F275" s="199" t="s">
        <v>367</v>
      </c>
      <c r="G275" s="200"/>
      <c r="H275" s="200"/>
      <c r="I275" s="201"/>
      <c r="J275" s="75" t="s">
        <v>114</v>
      </c>
      <c r="K275" s="12">
        <v>259.5</v>
      </c>
      <c r="L275" s="202"/>
      <c r="M275" s="203"/>
      <c r="N275" s="204">
        <f>ROUND(L275*K275,2)</f>
        <v>0</v>
      </c>
      <c r="O275" s="205"/>
      <c r="P275" s="205"/>
      <c r="Q275" s="206"/>
      <c r="R275" s="24"/>
    </row>
    <row r="276" spans="2:18" s="6" customFormat="1" ht="25.5" customHeight="1">
      <c r="B276" s="21"/>
      <c r="C276" s="73">
        <f aca="true" t="shared" si="36" ref="C276:C277">+C275+1</f>
        <v>119</v>
      </c>
      <c r="D276" s="73" t="s">
        <v>106</v>
      </c>
      <c r="E276" s="74" t="s">
        <v>368</v>
      </c>
      <c r="F276" s="199" t="s">
        <v>369</v>
      </c>
      <c r="G276" s="200"/>
      <c r="H276" s="200"/>
      <c r="I276" s="201"/>
      <c r="J276" s="75" t="s">
        <v>114</v>
      </c>
      <c r="K276" s="12">
        <v>259.5</v>
      </c>
      <c r="L276" s="202"/>
      <c r="M276" s="203"/>
      <c r="N276" s="204">
        <f>ROUND(L276*K276,2)</f>
        <v>0</v>
      </c>
      <c r="O276" s="205"/>
      <c r="P276" s="205"/>
      <c r="Q276" s="206"/>
      <c r="R276" s="24"/>
    </row>
    <row r="277" spans="2:18" s="6" customFormat="1" ht="25.5" customHeight="1">
      <c r="B277" s="21"/>
      <c r="C277" s="73">
        <f t="shared" si="36"/>
        <v>120</v>
      </c>
      <c r="D277" s="73" t="s">
        <v>106</v>
      </c>
      <c r="E277" s="74" t="s">
        <v>370</v>
      </c>
      <c r="F277" s="199" t="s">
        <v>371</v>
      </c>
      <c r="G277" s="200"/>
      <c r="H277" s="200"/>
      <c r="I277" s="201"/>
      <c r="J277" s="75" t="s">
        <v>204</v>
      </c>
      <c r="K277" s="12">
        <v>1184.176</v>
      </c>
      <c r="L277" s="202"/>
      <c r="M277" s="203"/>
      <c r="N277" s="204">
        <f>ROUND(L277*K277,2)</f>
        <v>0</v>
      </c>
      <c r="O277" s="205"/>
      <c r="P277" s="205"/>
      <c r="Q277" s="206"/>
      <c r="R277" s="24"/>
    </row>
    <row r="278" spans="2:18" s="11" customFormat="1" ht="29.85" customHeight="1">
      <c r="B278" s="68"/>
      <c r="C278" s="69"/>
      <c r="D278" s="72" t="s">
        <v>372</v>
      </c>
      <c r="E278" s="72"/>
      <c r="F278" s="72"/>
      <c r="G278" s="72"/>
      <c r="H278" s="72"/>
      <c r="I278" s="72"/>
      <c r="J278" s="72"/>
      <c r="K278" s="72"/>
      <c r="L278" s="82"/>
      <c r="M278" s="82"/>
      <c r="N278" s="207">
        <f>SUM(N279)</f>
        <v>0</v>
      </c>
      <c r="O278" s="207"/>
      <c r="P278" s="207"/>
      <c r="Q278" s="207"/>
      <c r="R278" s="71"/>
    </row>
    <row r="279" spans="2:18" s="6" customFormat="1" ht="16.5" customHeight="1">
      <c r="B279" s="21"/>
      <c r="C279" s="73">
        <f>+C277+1</f>
        <v>121</v>
      </c>
      <c r="D279" s="73" t="s">
        <v>106</v>
      </c>
      <c r="E279" s="74" t="s">
        <v>373</v>
      </c>
      <c r="F279" s="199" t="s">
        <v>374</v>
      </c>
      <c r="G279" s="200"/>
      <c r="H279" s="200"/>
      <c r="I279" s="201"/>
      <c r="J279" s="75" t="s">
        <v>174</v>
      </c>
      <c r="K279" s="12">
        <v>1</v>
      </c>
      <c r="L279" s="202"/>
      <c r="M279" s="203"/>
      <c r="N279" s="204">
        <f>ROUND(L279*K279,2)</f>
        <v>0</v>
      </c>
      <c r="O279" s="205"/>
      <c r="P279" s="205"/>
      <c r="Q279" s="206"/>
      <c r="R279" s="24"/>
    </row>
    <row r="280" spans="2:18" s="11" customFormat="1" ht="29.85" customHeight="1">
      <c r="B280" s="68"/>
      <c r="C280" s="69"/>
      <c r="D280" s="72" t="s">
        <v>375</v>
      </c>
      <c r="E280" s="72"/>
      <c r="F280" s="72"/>
      <c r="G280" s="72"/>
      <c r="H280" s="72"/>
      <c r="I280" s="72"/>
      <c r="J280" s="72"/>
      <c r="K280" s="72"/>
      <c r="L280" s="82"/>
      <c r="M280" s="82"/>
      <c r="N280" s="207">
        <f>SUM(N281:Q285)</f>
        <v>0</v>
      </c>
      <c r="O280" s="207"/>
      <c r="P280" s="207"/>
      <c r="Q280" s="207"/>
      <c r="R280" s="71"/>
    </row>
    <row r="281" spans="2:18" s="6" customFormat="1" ht="38.25" customHeight="1">
      <c r="B281" s="21"/>
      <c r="C281" s="73">
        <f>+C279+1</f>
        <v>122</v>
      </c>
      <c r="D281" s="73" t="s">
        <v>106</v>
      </c>
      <c r="E281" s="74" t="s">
        <v>376</v>
      </c>
      <c r="F281" s="199" t="s">
        <v>377</v>
      </c>
      <c r="G281" s="200"/>
      <c r="H281" s="200"/>
      <c r="I281" s="201"/>
      <c r="J281" s="75" t="s">
        <v>134</v>
      </c>
      <c r="K281" s="12">
        <v>1</v>
      </c>
      <c r="L281" s="202"/>
      <c r="M281" s="203"/>
      <c r="N281" s="204">
        <f>ROUND(L281*K281,2)</f>
        <v>0</v>
      </c>
      <c r="O281" s="205"/>
      <c r="P281" s="205"/>
      <c r="Q281" s="206"/>
      <c r="R281" s="24"/>
    </row>
    <row r="282" spans="2:18" s="6" customFormat="1" ht="38.25" customHeight="1">
      <c r="B282" s="21"/>
      <c r="C282" s="73">
        <f>+C281+1</f>
        <v>123</v>
      </c>
      <c r="D282" s="73" t="s">
        <v>106</v>
      </c>
      <c r="E282" s="74" t="s">
        <v>378</v>
      </c>
      <c r="F282" s="199" t="s">
        <v>379</v>
      </c>
      <c r="G282" s="200"/>
      <c r="H282" s="200"/>
      <c r="I282" s="201"/>
      <c r="J282" s="75" t="s">
        <v>134</v>
      </c>
      <c r="K282" s="12">
        <v>10</v>
      </c>
      <c r="L282" s="202"/>
      <c r="M282" s="203"/>
      <c r="N282" s="204">
        <f>ROUND(L282*K282,2)</f>
        <v>0</v>
      </c>
      <c r="O282" s="205"/>
      <c r="P282" s="205"/>
      <c r="Q282" s="206"/>
      <c r="R282" s="24"/>
    </row>
    <row r="283" spans="2:18" s="6" customFormat="1" ht="38.25" customHeight="1">
      <c r="B283" s="21"/>
      <c r="C283" s="73">
        <f aca="true" t="shared" si="37" ref="C283:C285">+C282+1</f>
        <v>124</v>
      </c>
      <c r="D283" s="73" t="s">
        <v>106</v>
      </c>
      <c r="E283" s="74" t="s">
        <v>380</v>
      </c>
      <c r="F283" s="199" t="s">
        <v>381</v>
      </c>
      <c r="G283" s="200"/>
      <c r="H283" s="200"/>
      <c r="I283" s="201"/>
      <c r="J283" s="75" t="s">
        <v>134</v>
      </c>
      <c r="K283" s="12">
        <v>14</v>
      </c>
      <c r="L283" s="202"/>
      <c r="M283" s="203"/>
      <c r="N283" s="204">
        <f>ROUND(L283*K283,2)</f>
        <v>0</v>
      </c>
      <c r="O283" s="205"/>
      <c r="P283" s="205"/>
      <c r="Q283" s="206"/>
      <c r="R283" s="24"/>
    </row>
    <row r="284" spans="2:18" s="6" customFormat="1" ht="38.25" customHeight="1">
      <c r="B284" s="21"/>
      <c r="C284" s="73">
        <f t="shared" si="37"/>
        <v>125</v>
      </c>
      <c r="D284" s="73" t="s">
        <v>106</v>
      </c>
      <c r="E284" s="74" t="s">
        <v>382</v>
      </c>
      <c r="F284" s="199" t="s">
        <v>383</v>
      </c>
      <c r="G284" s="200"/>
      <c r="H284" s="200"/>
      <c r="I284" s="201"/>
      <c r="J284" s="75" t="s">
        <v>134</v>
      </c>
      <c r="K284" s="12">
        <v>10</v>
      </c>
      <c r="L284" s="202"/>
      <c r="M284" s="203"/>
      <c r="N284" s="204">
        <f>ROUND(L284*K284,2)</f>
        <v>0</v>
      </c>
      <c r="O284" s="205"/>
      <c r="P284" s="205"/>
      <c r="Q284" s="206"/>
      <c r="R284" s="24"/>
    </row>
    <row r="285" spans="2:18" s="6" customFormat="1" ht="25.5" customHeight="1">
      <c r="B285" s="21"/>
      <c r="C285" s="73">
        <f t="shared" si="37"/>
        <v>126</v>
      </c>
      <c r="D285" s="73" t="s">
        <v>106</v>
      </c>
      <c r="E285" s="74" t="s">
        <v>384</v>
      </c>
      <c r="F285" s="199" t="s">
        <v>385</v>
      </c>
      <c r="G285" s="200"/>
      <c r="H285" s="200"/>
      <c r="I285" s="201"/>
      <c r="J285" s="75" t="s">
        <v>204</v>
      </c>
      <c r="K285" s="12">
        <v>1461.768</v>
      </c>
      <c r="L285" s="202"/>
      <c r="M285" s="203"/>
      <c r="N285" s="204">
        <f>ROUND(L285*K285,2)</f>
        <v>0</v>
      </c>
      <c r="O285" s="205"/>
      <c r="P285" s="205"/>
      <c r="Q285" s="206"/>
      <c r="R285" s="24"/>
    </row>
    <row r="286" spans="2:18" s="11" customFormat="1" ht="29.85" customHeight="1">
      <c r="B286" s="68"/>
      <c r="C286" s="69"/>
      <c r="D286" s="72" t="s">
        <v>386</v>
      </c>
      <c r="E286" s="72"/>
      <c r="F286" s="72"/>
      <c r="G286" s="72"/>
      <c r="H286" s="72"/>
      <c r="I286" s="72"/>
      <c r="J286" s="72"/>
      <c r="K286" s="72"/>
      <c r="L286" s="82"/>
      <c r="M286" s="82"/>
      <c r="N286" s="207">
        <f>SUM(N288:Q304)</f>
        <v>0</v>
      </c>
      <c r="O286" s="207"/>
      <c r="P286" s="207"/>
      <c r="Q286" s="207"/>
      <c r="R286" s="71"/>
    </row>
    <row r="287" spans="2:18" s="6" customFormat="1" ht="38.25" customHeight="1">
      <c r="B287" s="21"/>
      <c r="C287" s="73">
        <f>+C285+1</f>
        <v>127</v>
      </c>
      <c r="D287" s="73" t="s">
        <v>106</v>
      </c>
      <c r="E287" s="74" t="s">
        <v>387</v>
      </c>
      <c r="F287" s="199" t="s">
        <v>388</v>
      </c>
      <c r="G287" s="200"/>
      <c r="H287" s="200"/>
      <c r="I287" s="201"/>
      <c r="J287" s="75" t="s">
        <v>174</v>
      </c>
      <c r="K287" s="12">
        <v>1</v>
      </c>
      <c r="L287" s="202"/>
      <c r="M287" s="203"/>
      <c r="N287" s="204">
        <f>ROUND(L287*K287,2)</f>
        <v>0</v>
      </c>
      <c r="O287" s="205"/>
      <c r="P287" s="205"/>
      <c r="Q287" s="206"/>
      <c r="R287" s="24"/>
    </row>
    <row r="288" spans="2:18" s="6" customFormat="1" ht="25.5" customHeight="1">
      <c r="B288" s="21"/>
      <c r="C288" s="76">
        <f>+C287+1</f>
        <v>128</v>
      </c>
      <c r="D288" s="76" t="s">
        <v>142</v>
      </c>
      <c r="E288" s="77" t="s">
        <v>389</v>
      </c>
      <c r="F288" s="208" t="s">
        <v>390</v>
      </c>
      <c r="G288" s="209"/>
      <c r="H288" s="209"/>
      <c r="I288" s="210"/>
      <c r="J288" s="78" t="s">
        <v>134</v>
      </c>
      <c r="K288" s="13">
        <f>105+16</f>
        <v>121</v>
      </c>
      <c r="L288" s="211"/>
      <c r="M288" s="212"/>
      <c r="N288" s="213">
        <f aca="true" t="shared" si="38" ref="N288:N289">ROUND(L288*K288,2)</f>
        <v>0</v>
      </c>
      <c r="O288" s="214"/>
      <c r="P288" s="214"/>
      <c r="Q288" s="215"/>
      <c r="R288" s="24"/>
    </row>
    <row r="289" spans="2:18" s="6" customFormat="1" ht="25.5" customHeight="1">
      <c r="B289" s="21"/>
      <c r="C289" s="76">
        <f aca="true" t="shared" si="39" ref="C289:C304">+C288+1</f>
        <v>129</v>
      </c>
      <c r="D289" s="76" t="s">
        <v>142</v>
      </c>
      <c r="E289" s="77" t="s">
        <v>391</v>
      </c>
      <c r="F289" s="208" t="s">
        <v>392</v>
      </c>
      <c r="G289" s="209"/>
      <c r="H289" s="209"/>
      <c r="I289" s="210"/>
      <c r="J289" s="78" t="s">
        <v>134</v>
      </c>
      <c r="K289" s="13">
        <v>12</v>
      </c>
      <c r="L289" s="211"/>
      <c r="M289" s="212"/>
      <c r="N289" s="213">
        <f t="shared" si="38"/>
        <v>0</v>
      </c>
      <c r="O289" s="214"/>
      <c r="P289" s="214"/>
      <c r="Q289" s="215"/>
      <c r="R289" s="24"/>
    </row>
    <row r="290" spans="2:18" s="6" customFormat="1" ht="38.25" customHeight="1">
      <c r="B290" s="21"/>
      <c r="C290" s="73">
        <f t="shared" si="39"/>
        <v>130</v>
      </c>
      <c r="D290" s="73" t="s">
        <v>106</v>
      </c>
      <c r="E290" s="74" t="s">
        <v>393</v>
      </c>
      <c r="F290" s="199" t="s">
        <v>394</v>
      </c>
      <c r="G290" s="200"/>
      <c r="H290" s="200"/>
      <c r="I290" s="201"/>
      <c r="J290" s="75" t="s">
        <v>140</v>
      </c>
      <c r="K290" s="12">
        <f>+K288+K289</f>
        <v>133</v>
      </c>
      <c r="L290" s="202"/>
      <c r="M290" s="203"/>
      <c r="N290" s="204">
        <f>ROUND(L290*K290,2)</f>
        <v>0</v>
      </c>
      <c r="O290" s="205"/>
      <c r="P290" s="205"/>
      <c r="Q290" s="206"/>
      <c r="R290" s="24"/>
    </row>
    <row r="291" spans="2:18" s="6" customFormat="1" ht="38.25" customHeight="1">
      <c r="B291" s="21"/>
      <c r="C291" s="73">
        <f t="shared" si="39"/>
        <v>131</v>
      </c>
      <c r="D291" s="73" t="s">
        <v>106</v>
      </c>
      <c r="E291" s="74" t="s">
        <v>395</v>
      </c>
      <c r="F291" s="199" t="s">
        <v>396</v>
      </c>
      <c r="G291" s="200"/>
      <c r="H291" s="200"/>
      <c r="I291" s="201"/>
      <c r="J291" s="75" t="s">
        <v>140</v>
      </c>
      <c r="K291" s="12">
        <f>+K292+K293</f>
        <v>266</v>
      </c>
      <c r="L291" s="202"/>
      <c r="M291" s="203"/>
      <c r="N291" s="204">
        <f>ROUND(L291*K291,2)</f>
        <v>0</v>
      </c>
      <c r="O291" s="205"/>
      <c r="P291" s="205"/>
      <c r="Q291" s="206"/>
      <c r="R291" s="24"/>
    </row>
    <row r="292" spans="2:18" s="6" customFormat="1" ht="25.5" customHeight="1">
      <c r="B292" s="21"/>
      <c r="C292" s="76">
        <f t="shared" si="39"/>
        <v>132</v>
      </c>
      <c r="D292" s="76" t="s">
        <v>142</v>
      </c>
      <c r="E292" s="77" t="s">
        <v>397</v>
      </c>
      <c r="F292" s="208" t="s">
        <v>398</v>
      </c>
      <c r="G292" s="209"/>
      <c r="H292" s="209"/>
      <c r="I292" s="210"/>
      <c r="J292" s="78" t="s">
        <v>134</v>
      </c>
      <c r="K292" s="13">
        <v>180</v>
      </c>
      <c r="L292" s="211"/>
      <c r="M292" s="212"/>
      <c r="N292" s="213">
        <f aca="true" t="shared" si="40" ref="N292:N304">ROUND(L292*K292,2)</f>
        <v>0</v>
      </c>
      <c r="O292" s="214"/>
      <c r="P292" s="214"/>
      <c r="Q292" s="215"/>
      <c r="R292" s="24"/>
    </row>
    <row r="293" spans="2:18" s="6" customFormat="1" ht="25.5" customHeight="1">
      <c r="B293" s="21"/>
      <c r="C293" s="76">
        <f t="shared" si="39"/>
        <v>133</v>
      </c>
      <c r="D293" s="76" t="s">
        <v>142</v>
      </c>
      <c r="E293" s="77" t="s">
        <v>399</v>
      </c>
      <c r="F293" s="208" t="s">
        <v>400</v>
      </c>
      <c r="G293" s="209"/>
      <c r="H293" s="209"/>
      <c r="I293" s="210"/>
      <c r="J293" s="78" t="s">
        <v>134</v>
      </c>
      <c r="K293" s="13">
        <v>86</v>
      </c>
      <c r="L293" s="211"/>
      <c r="M293" s="212"/>
      <c r="N293" s="213">
        <f t="shared" si="40"/>
        <v>0</v>
      </c>
      <c r="O293" s="214"/>
      <c r="P293" s="214"/>
      <c r="Q293" s="215"/>
      <c r="R293" s="24"/>
    </row>
    <row r="294" spans="2:18" s="6" customFormat="1" ht="25.5" customHeight="1">
      <c r="B294" s="21"/>
      <c r="C294" s="76">
        <f t="shared" si="39"/>
        <v>134</v>
      </c>
      <c r="D294" s="76" t="s">
        <v>142</v>
      </c>
      <c r="E294" s="77" t="s">
        <v>401</v>
      </c>
      <c r="F294" s="208" t="s">
        <v>402</v>
      </c>
      <c r="G294" s="209"/>
      <c r="H294" s="209"/>
      <c r="I294" s="210"/>
      <c r="J294" s="78" t="s">
        <v>114</v>
      </c>
      <c r="K294" s="13">
        <v>1886.64</v>
      </c>
      <c r="L294" s="211"/>
      <c r="M294" s="212"/>
      <c r="N294" s="213">
        <f t="shared" si="40"/>
        <v>0</v>
      </c>
      <c r="O294" s="214"/>
      <c r="P294" s="214"/>
      <c r="Q294" s="215"/>
      <c r="R294" s="24"/>
    </row>
    <row r="295" spans="2:18" s="6" customFormat="1" ht="25.5" customHeight="1">
      <c r="B295" s="21"/>
      <c r="C295" s="76">
        <f t="shared" si="39"/>
        <v>135</v>
      </c>
      <c r="D295" s="76" t="s">
        <v>142</v>
      </c>
      <c r="E295" s="77" t="s">
        <v>403</v>
      </c>
      <c r="F295" s="208" t="s">
        <v>404</v>
      </c>
      <c r="G295" s="209"/>
      <c r="H295" s="209"/>
      <c r="I295" s="210"/>
      <c r="J295" s="78" t="s">
        <v>114</v>
      </c>
      <c r="K295" s="13">
        <f>+K294*0.2</f>
        <v>377.32800000000003</v>
      </c>
      <c r="L295" s="211"/>
      <c r="M295" s="212"/>
      <c r="N295" s="213">
        <f t="shared" si="40"/>
        <v>0</v>
      </c>
      <c r="O295" s="214"/>
      <c r="P295" s="214"/>
      <c r="Q295" s="215"/>
      <c r="R295" s="24"/>
    </row>
    <row r="296" spans="2:18" s="6" customFormat="1" ht="25.5" customHeight="1">
      <c r="B296" s="21"/>
      <c r="C296" s="76">
        <f t="shared" si="39"/>
        <v>136</v>
      </c>
      <c r="D296" s="76" t="s">
        <v>142</v>
      </c>
      <c r="E296" s="77" t="s">
        <v>405</v>
      </c>
      <c r="F296" s="208" t="s">
        <v>406</v>
      </c>
      <c r="G296" s="209"/>
      <c r="H296" s="209"/>
      <c r="I296" s="210"/>
      <c r="J296" s="78" t="s">
        <v>114</v>
      </c>
      <c r="K296" s="13">
        <f>+K294*0.11</f>
        <v>207.53040000000001</v>
      </c>
      <c r="L296" s="211"/>
      <c r="M296" s="212"/>
      <c r="N296" s="213">
        <f t="shared" si="40"/>
        <v>0</v>
      </c>
      <c r="O296" s="214"/>
      <c r="P296" s="214"/>
      <c r="Q296" s="215"/>
      <c r="R296" s="24"/>
    </row>
    <row r="297" spans="2:18" s="6" customFormat="1" ht="25.5" customHeight="1">
      <c r="B297" s="21"/>
      <c r="C297" s="76">
        <f t="shared" si="39"/>
        <v>137</v>
      </c>
      <c r="D297" s="76" t="s">
        <v>142</v>
      </c>
      <c r="E297" s="77" t="s">
        <v>407</v>
      </c>
      <c r="F297" s="208" t="s">
        <v>408</v>
      </c>
      <c r="G297" s="209"/>
      <c r="H297" s="209"/>
      <c r="I297" s="210"/>
      <c r="J297" s="78" t="s">
        <v>114</v>
      </c>
      <c r="K297" s="13">
        <f>+K294*0.8</f>
        <v>1509.3120000000001</v>
      </c>
      <c r="L297" s="211"/>
      <c r="M297" s="212"/>
      <c r="N297" s="213">
        <f t="shared" si="40"/>
        <v>0</v>
      </c>
      <c r="O297" s="214"/>
      <c r="P297" s="214"/>
      <c r="Q297" s="215"/>
      <c r="R297" s="24"/>
    </row>
    <row r="298" spans="2:18" s="6" customFormat="1" ht="38.25" customHeight="1">
      <c r="B298" s="21"/>
      <c r="C298" s="73">
        <f t="shared" si="39"/>
        <v>138</v>
      </c>
      <c r="D298" s="73" t="s">
        <v>106</v>
      </c>
      <c r="E298" s="74" t="s">
        <v>409</v>
      </c>
      <c r="F298" s="199" t="s">
        <v>410</v>
      </c>
      <c r="G298" s="200"/>
      <c r="H298" s="200"/>
      <c r="I298" s="201"/>
      <c r="J298" s="75" t="s">
        <v>114</v>
      </c>
      <c r="K298" s="12">
        <f>+K294+K295+K296</f>
        <v>2471.4984000000004</v>
      </c>
      <c r="L298" s="202"/>
      <c r="M298" s="203"/>
      <c r="N298" s="204">
        <f t="shared" si="40"/>
        <v>0</v>
      </c>
      <c r="O298" s="205"/>
      <c r="P298" s="205"/>
      <c r="Q298" s="206"/>
      <c r="R298" s="24"/>
    </row>
    <row r="299" spans="2:18" s="6" customFormat="1" ht="38.25" customHeight="1">
      <c r="B299" s="21"/>
      <c r="C299" s="73">
        <f t="shared" si="39"/>
        <v>139</v>
      </c>
      <c r="D299" s="73" t="s">
        <v>106</v>
      </c>
      <c r="E299" s="74" t="s">
        <v>411</v>
      </c>
      <c r="F299" s="199" t="s">
        <v>412</v>
      </c>
      <c r="G299" s="200"/>
      <c r="H299" s="200"/>
      <c r="I299" s="201"/>
      <c r="J299" s="75" t="s">
        <v>140</v>
      </c>
      <c r="K299" s="12">
        <v>5</v>
      </c>
      <c r="L299" s="202"/>
      <c r="M299" s="203"/>
      <c r="N299" s="204">
        <f t="shared" si="40"/>
        <v>0</v>
      </c>
      <c r="O299" s="205"/>
      <c r="P299" s="205"/>
      <c r="Q299" s="206"/>
      <c r="R299" s="24"/>
    </row>
    <row r="300" spans="2:18" s="6" customFormat="1" ht="38.25" customHeight="1">
      <c r="B300" s="21"/>
      <c r="C300" s="73">
        <f t="shared" si="39"/>
        <v>140</v>
      </c>
      <c r="D300" s="73" t="s">
        <v>106</v>
      </c>
      <c r="E300" s="74" t="s">
        <v>413</v>
      </c>
      <c r="F300" s="199" t="s">
        <v>414</v>
      </c>
      <c r="G300" s="200"/>
      <c r="H300" s="200"/>
      <c r="I300" s="201"/>
      <c r="J300" s="75" t="s">
        <v>140</v>
      </c>
      <c r="K300" s="12">
        <v>2</v>
      </c>
      <c r="L300" s="202"/>
      <c r="M300" s="203"/>
      <c r="N300" s="204">
        <f t="shared" si="40"/>
        <v>0</v>
      </c>
      <c r="O300" s="205"/>
      <c r="P300" s="205"/>
      <c r="Q300" s="206"/>
      <c r="R300" s="24"/>
    </row>
    <row r="301" spans="2:18" s="6" customFormat="1" ht="38.25" customHeight="1">
      <c r="B301" s="21"/>
      <c r="C301" s="73">
        <f t="shared" si="39"/>
        <v>141</v>
      </c>
      <c r="D301" s="73" t="s">
        <v>106</v>
      </c>
      <c r="E301" s="74" t="s">
        <v>415</v>
      </c>
      <c r="F301" s="199" t="s">
        <v>416</v>
      </c>
      <c r="G301" s="200"/>
      <c r="H301" s="200"/>
      <c r="I301" s="201"/>
      <c r="J301" s="75" t="s">
        <v>140</v>
      </c>
      <c r="K301" s="12">
        <v>2</v>
      </c>
      <c r="L301" s="202"/>
      <c r="M301" s="203"/>
      <c r="N301" s="204">
        <f t="shared" si="40"/>
        <v>0</v>
      </c>
      <c r="O301" s="205"/>
      <c r="P301" s="205"/>
      <c r="Q301" s="206"/>
      <c r="R301" s="24"/>
    </row>
    <row r="302" spans="2:18" s="6" customFormat="1" ht="38.25" customHeight="1">
      <c r="B302" s="21"/>
      <c r="C302" s="73">
        <f t="shared" si="39"/>
        <v>142</v>
      </c>
      <c r="D302" s="73" t="s">
        <v>106</v>
      </c>
      <c r="E302" s="74" t="s">
        <v>417</v>
      </c>
      <c r="F302" s="199" t="s">
        <v>418</v>
      </c>
      <c r="G302" s="200"/>
      <c r="H302" s="200"/>
      <c r="I302" s="201"/>
      <c r="J302" s="75" t="s">
        <v>140</v>
      </c>
      <c r="K302" s="12">
        <v>1</v>
      </c>
      <c r="L302" s="202"/>
      <c r="M302" s="203"/>
      <c r="N302" s="204">
        <f t="shared" si="40"/>
        <v>0</v>
      </c>
      <c r="O302" s="205"/>
      <c r="P302" s="205"/>
      <c r="Q302" s="206"/>
      <c r="R302" s="24"/>
    </row>
    <row r="303" spans="2:18" s="6" customFormat="1" ht="38.25" customHeight="1">
      <c r="B303" s="21"/>
      <c r="C303" s="73">
        <f t="shared" si="39"/>
        <v>143</v>
      </c>
      <c r="D303" s="73" t="s">
        <v>106</v>
      </c>
      <c r="E303" s="74" t="s">
        <v>419</v>
      </c>
      <c r="F303" s="199" t="s">
        <v>420</v>
      </c>
      <c r="G303" s="200"/>
      <c r="H303" s="200"/>
      <c r="I303" s="201"/>
      <c r="J303" s="75" t="s">
        <v>140</v>
      </c>
      <c r="K303" s="12">
        <v>1</v>
      </c>
      <c r="L303" s="202"/>
      <c r="M303" s="203"/>
      <c r="N303" s="204">
        <f t="shared" si="40"/>
        <v>0</v>
      </c>
      <c r="O303" s="205"/>
      <c r="P303" s="205"/>
      <c r="Q303" s="206"/>
      <c r="R303" s="24"/>
    </row>
    <row r="304" spans="2:18" s="6" customFormat="1" ht="38.25" customHeight="1">
      <c r="B304" s="21"/>
      <c r="C304" s="73">
        <f t="shared" si="39"/>
        <v>144</v>
      </c>
      <c r="D304" s="73" t="s">
        <v>106</v>
      </c>
      <c r="E304" s="74" t="s">
        <v>421</v>
      </c>
      <c r="F304" s="199" t="s">
        <v>422</v>
      </c>
      <c r="G304" s="200"/>
      <c r="H304" s="200"/>
      <c r="I304" s="201"/>
      <c r="J304" s="75" t="s">
        <v>140</v>
      </c>
      <c r="K304" s="12">
        <v>1</v>
      </c>
      <c r="L304" s="202"/>
      <c r="M304" s="203"/>
      <c r="N304" s="204">
        <f t="shared" si="40"/>
        <v>0</v>
      </c>
      <c r="O304" s="205"/>
      <c r="P304" s="205"/>
      <c r="Q304" s="206"/>
      <c r="R304" s="24"/>
    </row>
    <row r="305" spans="2:18" s="11" customFormat="1" ht="29.85" customHeight="1">
      <c r="B305" s="68"/>
      <c r="C305" s="69"/>
      <c r="D305" s="72" t="s">
        <v>423</v>
      </c>
      <c r="E305" s="72"/>
      <c r="F305" s="72"/>
      <c r="G305" s="72"/>
      <c r="H305" s="72"/>
      <c r="I305" s="72"/>
      <c r="J305" s="72"/>
      <c r="K305" s="72"/>
      <c r="L305" s="82"/>
      <c r="M305" s="82"/>
      <c r="N305" s="207">
        <f>SUM(N306:Q311)</f>
        <v>0</v>
      </c>
      <c r="O305" s="207"/>
      <c r="P305" s="207"/>
      <c r="Q305" s="207"/>
      <c r="R305" s="71"/>
    </row>
    <row r="306" spans="2:18" s="6" customFormat="1" ht="38.25" customHeight="1">
      <c r="B306" s="21"/>
      <c r="C306" s="73">
        <f>+C304+1</f>
        <v>145</v>
      </c>
      <c r="D306" s="73" t="s">
        <v>106</v>
      </c>
      <c r="E306" s="74" t="s">
        <v>424</v>
      </c>
      <c r="F306" s="199" t="s">
        <v>425</v>
      </c>
      <c r="G306" s="200"/>
      <c r="H306" s="200"/>
      <c r="I306" s="201"/>
      <c r="J306" s="75" t="s">
        <v>174</v>
      </c>
      <c r="K306" s="12">
        <v>1</v>
      </c>
      <c r="L306" s="202"/>
      <c r="M306" s="203"/>
      <c r="N306" s="204">
        <f aca="true" t="shared" si="41" ref="N306:N311">ROUND(L306*K306,2)</f>
        <v>0</v>
      </c>
      <c r="O306" s="205"/>
      <c r="P306" s="205"/>
      <c r="Q306" s="206"/>
      <c r="R306" s="24"/>
    </row>
    <row r="307" spans="2:18" s="6" customFormat="1" ht="38.25" customHeight="1">
      <c r="B307" s="21"/>
      <c r="C307" s="73">
        <f>+C306+1</f>
        <v>146</v>
      </c>
      <c r="D307" s="73" t="s">
        <v>106</v>
      </c>
      <c r="E307" s="74" t="s">
        <v>424</v>
      </c>
      <c r="F307" s="199" t="s">
        <v>426</v>
      </c>
      <c r="G307" s="200"/>
      <c r="H307" s="200"/>
      <c r="I307" s="201"/>
      <c r="J307" s="75" t="s">
        <v>174</v>
      </c>
      <c r="K307" s="12">
        <v>1</v>
      </c>
      <c r="L307" s="202"/>
      <c r="M307" s="203"/>
      <c r="N307" s="204">
        <f t="shared" si="41"/>
        <v>0</v>
      </c>
      <c r="O307" s="205"/>
      <c r="P307" s="205"/>
      <c r="Q307" s="206"/>
      <c r="R307" s="24"/>
    </row>
    <row r="308" spans="2:18" s="6" customFormat="1" ht="38.25" customHeight="1">
      <c r="B308" s="21"/>
      <c r="C308" s="73">
        <f aca="true" t="shared" si="42" ref="C308:C311">+C307+1</f>
        <v>147</v>
      </c>
      <c r="D308" s="73" t="s">
        <v>106</v>
      </c>
      <c r="E308" s="74" t="s">
        <v>424</v>
      </c>
      <c r="F308" s="199" t="s">
        <v>427</v>
      </c>
      <c r="G308" s="200"/>
      <c r="H308" s="200"/>
      <c r="I308" s="201"/>
      <c r="J308" s="75" t="s">
        <v>174</v>
      </c>
      <c r="K308" s="12">
        <v>1</v>
      </c>
      <c r="L308" s="202"/>
      <c r="M308" s="203"/>
      <c r="N308" s="204">
        <f t="shared" si="41"/>
        <v>0</v>
      </c>
      <c r="O308" s="205"/>
      <c r="P308" s="205"/>
      <c r="Q308" s="206"/>
      <c r="R308" s="24"/>
    </row>
    <row r="309" spans="2:18" s="6" customFormat="1" ht="38.25" customHeight="1">
      <c r="B309" s="21"/>
      <c r="C309" s="73">
        <f t="shared" si="42"/>
        <v>148</v>
      </c>
      <c r="D309" s="73" t="s">
        <v>106</v>
      </c>
      <c r="E309" s="74" t="s">
        <v>424</v>
      </c>
      <c r="F309" s="199" t="s">
        <v>428</v>
      </c>
      <c r="G309" s="200"/>
      <c r="H309" s="200"/>
      <c r="I309" s="201"/>
      <c r="J309" s="75" t="s">
        <v>174</v>
      </c>
      <c r="K309" s="12">
        <v>1</v>
      </c>
      <c r="L309" s="202"/>
      <c r="M309" s="203"/>
      <c r="N309" s="204">
        <f t="shared" si="41"/>
        <v>0</v>
      </c>
      <c r="O309" s="205"/>
      <c r="P309" s="205"/>
      <c r="Q309" s="206"/>
      <c r="R309" s="24"/>
    </row>
    <row r="310" spans="2:18" s="6" customFormat="1" ht="38.25" customHeight="1">
      <c r="B310" s="21"/>
      <c r="C310" s="73">
        <f t="shared" si="42"/>
        <v>149</v>
      </c>
      <c r="D310" s="73" t="s">
        <v>106</v>
      </c>
      <c r="E310" s="74" t="s">
        <v>424</v>
      </c>
      <c r="F310" s="199" t="s">
        <v>429</v>
      </c>
      <c r="G310" s="200"/>
      <c r="H310" s="200"/>
      <c r="I310" s="201"/>
      <c r="J310" s="75" t="s">
        <v>174</v>
      </c>
      <c r="K310" s="12">
        <v>1</v>
      </c>
      <c r="L310" s="202"/>
      <c r="M310" s="203"/>
      <c r="N310" s="204">
        <f t="shared" si="41"/>
        <v>0</v>
      </c>
      <c r="O310" s="205"/>
      <c r="P310" s="205"/>
      <c r="Q310" s="206"/>
      <c r="R310" s="24"/>
    </row>
    <row r="311" spans="2:18" s="6" customFormat="1" ht="38.25" customHeight="1">
      <c r="B311" s="21"/>
      <c r="C311" s="73">
        <f t="shared" si="42"/>
        <v>150</v>
      </c>
      <c r="D311" s="73" t="s">
        <v>106</v>
      </c>
      <c r="E311" s="74" t="s">
        <v>424</v>
      </c>
      <c r="F311" s="199" t="s">
        <v>430</v>
      </c>
      <c r="G311" s="200"/>
      <c r="H311" s="200"/>
      <c r="I311" s="201"/>
      <c r="J311" s="75" t="s">
        <v>174</v>
      </c>
      <c r="K311" s="12">
        <v>1</v>
      </c>
      <c r="L311" s="202"/>
      <c r="M311" s="203"/>
      <c r="N311" s="204">
        <f t="shared" si="41"/>
        <v>0</v>
      </c>
      <c r="O311" s="205"/>
      <c r="P311" s="205"/>
      <c r="Q311" s="206"/>
      <c r="R311" s="24"/>
    </row>
    <row r="312" spans="2:18" s="11" customFormat="1" ht="29.85" customHeight="1">
      <c r="B312" s="68"/>
      <c r="C312" s="69"/>
      <c r="D312" s="72" t="s">
        <v>431</v>
      </c>
      <c r="E312" s="72"/>
      <c r="F312" s="72"/>
      <c r="G312" s="72"/>
      <c r="H312" s="72"/>
      <c r="I312" s="72"/>
      <c r="J312" s="72"/>
      <c r="K312" s="72"/>
      <c r="L312" s="82"/>
      <c r="M312" s="82"/>
      <c r="N312" s="207">
        <f>SUM(N313:Q338)</f>
        <v>0</v>
      </c>
      <c r="O312" s="207"/>
      <c r="P312" s="207"/>
      <c r="Q312" s="207"/>
      <c r="R312" s="71"/>
    </row>
    <row r="313" spans="2:18" s="6" customFormat="1" ht="318" customHeight="1">
      <c r="B313" s="21"/>
      <c r="C313" s="73">
        <f>+C311+1</f>
        <v>151</v>
      </c>
      <c r="D313" s="73" t="s">
        <v>106</v>
      </c>
      <c r="E313" s="74" t="s">
        <v>432</v>
      </c>
      <c r="F313" s="216" t="s">
        <v>433</v>
      </c>
      <c r="G313" s="217"/>
      <c r="H313" s="217"/>
      <c r="I313" s="218"/>
      <c r="J313" s="75" t="s">
        <v>174</v>
      </c>
      <c r="K313" s="12">
        <v>2</v>
      </c>
      <c r="L313" s="202"/>
      <c r="M313" s="203"/>
      <c r="N313" s="204">
        <f aca="true" t="shared" si="43" ref="N313:N338">ROUND(L313*K313,2)</f>
        <v>0</v>
      </c>
      <c r="O313" s="205"/>
      <c r="P313" s="205"/>
      <c r="Q313" s="206"/>
      <c r="R313" s="24"/>
    </row>
    <row r="314" spans="2:18" s="6" customFormat="1" ht="39" customHeight="1">
      <c r="B314" s="21"/>
      <c r="C314" s="73">
        <f>+C313+1</f>
        <v>152</v>
      </c>
      <c r="D314" s="73" t="s">
        <v>106</v>
      </c>
      <c r="E314" s="74" t="s">
        <v>434</v>
      </c>
      <c r="F314" s="216" t="s">
        <v>435</v>
      </c>
      <c r="G314" s="217"/>
      <c r="H314" s="217"/>
      <c r="I314" s="218"/>
      <c r="J314" s="75" t="s">
        <v>174</v>
      </c>
      <c r="K314" s="12">
        <v>2</v>
      </c>
      <c r="L314" s="202"/>
      <c r="M314" s="203"/>
      <c r="N314" s="204">
        <f t="shared" si="43"/>
        <v>0</v>
      </c>
      <c r="O314" s="205"/>
      <c r="P314" s="205"/>
      <c r="Q314" s="206"/>
      <c r="R314" s="24"/>
    </row>
    <row r="315" spans="2:18" s="6" customFormat="1" ht="42.75" customHeight="1">
      <c r="B315" s="21"/>
      <c r="C315" s="73">
        <f aca="true" t="shared" si="44" ref="C315:C338">+C314+1</f>
        <v>153</v>
      </c>
      <c r="D315" s="73" t="s">
        <v>106</v>
      </c>
      <c r="E315" s="74" t="s">
        <v>436</v>
      </c>
      <c r="F315" s="216" t="s">
        <v>437</v>
      </c>
      <c r="G315" s="217"/>
      <c r="H315" s="217"/>
      <c r="I315" s="218"/>
      <c r="J315" s="75" t="s">
        <v>140</v>
      </c>
      <c r="K315" s="12">
        <v>4</v>
      </c>
      <c r="L315" s="202"/>
      <c r="M315" s="203"/>
      <c r="N315" s="204">
        <f t="shared" si="43"/>
        <v>0</v>
      </c>
      <c r="O315" s="205"/>
      <c r="P315" s="205"/>
      <c r="Q315" s="206"/>
      <c r="R315" s="24"/>
    </row>
    <row r="316" spans="2:18" s="6" customFormat="1" ht="40.5" customHeight="1">
      <c r="B316" s="21"/>
      <c r="C316" s="73">
        <f t="shared" si="44"/>
        <v>154</v>
      </c>
      <c r="D316" s="73" t="s">
        <v>106</v>
      </c>
      <c r="E316" s="74" t="s">
        <v>438</v>
      </c>
      <c r="F316" s="216" t="s">
        <v>439</v>
      </c>
      <c r="G316" s="217"/>
      <c r="H316" s="217"/>
      <c r="I316" s="218"/>
      <c r="J316" s="75" t="s">
        <v>174</v>
      </c>
      <c r="K316" s="12">
        <v>16</v>
      </c>
      <c r="L316" s="202"/>
      <c r="M316" s="203"/>
      <c r="N316" s="204">
        <f t="shared" si="43"/>
        <v>0</v>
      </c>
      <c r="O316" s="205"/>
      <c r="P316" s="205"/>
      <c r="Q316" s="206"/>
      <c r="R316" s="24"/>
    </row>
    <row r="317" spans="2:18" s="6" customFormat="1" ht="51" customHeight="1">
      <c r="B317" s="21"/>
      <c r="C317" s="73">
        <f t="shared" si="44"/>
        <v>155</v>
      </c>
      <c r="D317" s="73" t="s">
        <v>106</v>
      </c>
      <c r="E317" s="74" t="s">
        <v>438</v>
      </c>
      <c r="F317" s="216" t="s">
        <v>440</v>
      </c>
      <c r="G317" s="217"/>
      <c r="H317" s="217"/>
      <c r="I317" s="218"/>
      <c r="J317" s="75" t="s">
        <v>174</v>
      </c>
      <c r="K317" s="12">
        <v>16</v>
      </c>
      <c r="L317" s="202"/>
      <c r="M317" s="203"/>
      <c r="N317" s="204">
        <f t="shared" si="43"/>
        <v>0</v>
      </c>
      <c r="O317" s="205"/>
      <c r="P317" s="205"/>
      <c r="Q317" s="206"/>
      <c r="R317" s="24"/>
    </row>
    <row r="318" spans="2:18" s="6" customFormat="1" ht="51" customHeight="1">
      <c r="B318" s="21"/>
      <c r="C318" s="73">
        <f t="shared" si="44"/>
        <v>156</v>
      </c>
      <c r="D318" s="73" t="s">
        <v>106</v>
      </c>
      <c r="E318" s="74" t="s">
        <v>441</v>
      </c>
      <c r="F318" s="216" t="s">
        <v>442</v>
      </c>
      <c r="G318" s="217"/>
      <c r="H318" s="217"/>
      <c r="I318" s="218"/>
      <c r="J318" s="75" t="s">
        <v>140</v>
      </c>
      <c r="K318" s="12">
        <v>4</v>
      </c>
      <c r="L318" s="202"/>
      <c r="M318" s="203"/>
      <c r="N318" s="204">
        <f t="shared" si="43"/>
        <v>0</v>
      </c>
      <c r="O318" s="205"/>
      <c r="P318" s="205"/>
      <c r="Q318" s="206"/>
      <c r="R318" s="24"/>
    </row>
    <row r="319" spans="2:18" s="6" customFormat="1" ht="51" customHeight="1">
      <c r="B319" s="21"/>
      <c r="C319" s="73">
        <f t="shared" si="44"/>
        <v>157</v>
      </c>
      <c r="D319" s="73" t="s">
        <v>106</v>
      </c>
      <c r="E319" s="74" t="s">
        <v>443</v>
      </c>
      <c r="F319" s="216" t="s">
        <v>444</v>
      </c>
      <c r="G319" s="217"/>
      <c r="H319" s="217"/>
      <c r="I319" s="218"/>
      <c r="J319" s="75" t="s">
        <v>140</v>
      </c>
      <c r="K319" s="12">
        <v>8</v>
      </c>
      <c r="L319" s="202"/>
      <c r="M319" s="203"/>
      <c r="N319" s="204">
        <f t="shared" si="43"/>
        <v>0</v>
      </c>
      <c r="O319" s="205"/>
      <c r="P319" s="205"/>
      <c r="Q319" s="206"/>
      <c r="R319" s="24"/>
    </row>
    <row r="320" spans="2:18" s="6" customFormat="1" ht="51" customHeight="1">
      <c r="B320" s="21"/>
      <c r="C320" s="73">
        <f t="shared" si="44"/>
        <v>158</v>
      </c>
      <c r="D320" s="73" t="s">
        <v>106</v>
      </c>
      <c r="E320" s="74" t="s">
        <v>445</v>
      </c>
      <c r="F320" s="216" t="s">
        <v>446</v>
      </c>
      <c r="G320" s="217"/>
      <c r="H320" s="217"/>
      <c r="I320" s="218"/>
      <c r="J320" s="75" t="s">
        <v>114</v>
      </c>
      <c r="K320" s="12">
        <f>24*2</f>
        <v>48</v>
      </c>
      <c r="L320" s="202"/>
      <c r="M320" s="203"/>
      <c r="N320" s="204">
        <f t="shared" si="43"/>
        <v>0</v>
      </c>
      <c r="O320" s="205"/>
      <c r="P320" s="205"/>
      <c r="Q320" s="206"/>
      <c r="R320" s="24"/>
    </row>
    <row r="321" spans="2:18" s="6" customFormat="1" ht="51" customHeight="1">
      <c r="B321" s="21"/>
      <c r="C321" s="73">
        <f t="shared" si="44"/>
        <v>159</v>
      </c>
      <c r="D321" s="73" t="s">
        <v>106</v>
      </c>
      <c r="E321" s="74" t="s">
        <v>447</v>
      </c>
      <c r="F321" s="216" t="s">
        <v>448</v>
      </c>
      <c r="G321" s="217"/>
      <c r="H321" s="217"/>
      <c r="I321" s="218"/>
      <c r="J321" s="75" t="s">
        <v>114</v>
      </c>
      <c r="K321" s="12">
        <f>10.5*2*2</f>
        <v>42</v>
      </c>
      <c r="L321" s="202"/>
      <c r="M321" s="203"/>
      <c r="N321" s="204">
        <f t="shared" si="43"/>
        <v>0</v>
      </c>
      <c r="O321" s="205"/>
      <c r="P321" s="205"/>
      <c r="Q321" s="206"/>
      <c r="R321" s="24"/>
    </row>
    <row r="322" spans="2:18" s="6" customFormat="1" ht="51" customHeight="1">
      <c r="B322" s="21"/>
      <c r="C322" s="73">
        <f t="shared" si="44"/>
        <v>160</v>
      </c>
      <c r="D322" s="73" t="s">
        <v>106</v>
      </c>
      <c r="E322" s="74" t="s">
        <v>449</v>
      </c>
      <c r="F322" s="216" t="s">
        <v>450</v>
      </c>
      <c r="G322" s="217"/>
      <c r="H322" s="217"/>
      <c r="I322" s="218"/>
      <c r="J322" s="75" t="s">
        <v>114</v>
      </c>
      <c r="K322" s="12">
        <f>13*2</f>
        <v>26</v>
      </c>
      <c r="L322" s="202"/>
      <c r="M322" s="203"/>
      <c r="N322" s="204">
        <f t="shared" si="43"/>
        <v>0</v>
      </c>
      <c r="O322" s="205"/>
      <c r="P322" s="205"/>
      <c r="Q322" s="206"/>
      <c r="R322" s="24"/>
    </row>
    <row r="323" spans="2:18" s="6" customFormat="1" ht="51" customHeight="1">
      <c r="B323" s="21"/>
      <c r="C323" s="73">
        <f t="shared" si="44"/>
        <v>161</v>
      </c>
      <c r="D323" s="73" t="s">
        <v>106</v>
      </c>
      <c r="E323" s="74" t="s">
        <v>451</v>
      </c>
      <c r="F323" s="216" t="s">
        <v>452</v>
      </c>
      <c r="G323" s="217"/>
      <c r="H323" s="217"/>
      <c r="I323" s="218"/>
      <c r="J323" s="75" t="s">
        <v>453</v>
      </c>
      <c r="K323" s="12">
        <v>12</v>
      </c>
      <c r="L323" s="202"/>
      <c r="M323" s="203"/>
      <c r="N323" s="204">
        <f t="shared" si="43"/>
        <v>0</v>
      </c>
      <c r="O323" s="205"/>
      <c r="P323" s="205"/>
      <c r="Q323" s="206"/>
      <c r="R323" s="24"/>
    </row>
    <row r="324" spans="2:18" s="6" customFormat="1" ht="51" customHeight="1">
      <c r="B324" s="21"/>
      <c r="C324" s="73">
        <f t="shared" si="44"/>
        <v>162</v>
      </c>
      <c r="D324" s="73" t="s">
        <v>106</v>
      </c>
      <c r="E324" s="74" t="s">
        <v>454</v>
      </c>
      <c r="F324" s="216" t="s">
        <v>455</v>
      </c>
      <c r="G324" s="217"/>
      <c r="H324" s="217"/>
      <c r="I324" s="218"/>
      <c r="J324" s="75" t="s">
        <v>140</v>
      </c>
      <c r="K324" s="12">
        <v>6</v>
      </c>
      <c r="L324" s="202"/>
      <c r="M324" s="203"/>
      <c r="N324" s="204">
        <f t="shared" si="43"/>
        <v>0</v>
      </c>
      <c r="O324" s="205"/>
      <c r="P324" s="205"/>
      <c r="Q324" s="206"/>
      <c r="R324" s="24"/>
    </row>
    <row r="325" spans="2:18" s="6" customFormat="1" ht="51" customHeight="1">
      <c r="B325" s="21"/>
      <c r="C325" s="73">
        <f t="shared" si="44"/>
        <v>163</v>
      </c>
      <c r="D325" s="73" t="s">
        <v>106</v>
      </c>
      <c r="E325" s="74" t="s">
        <v>454</v>
      </c>
      <c r="F325" s="216" t="s">
        <v>456</v>
      </c>
      <c r="G325" s="217"/>
      <c r="H325" s="217"/>
      <c r="I325" s="218"/>
      <c r="J325" s="75" t="s">
        <v>140</v>
      </c>
      <c r="K325" s="12">
        <v>2</v>
      </c>
      <c r="L325" s="202"/>
      <c r="M325" s="203"/>
      <c r="N325" s="204">
        <f t="shared" si="43"/>
        <v>0</v>
      </c>
      <c r="O325" s="205"/>
      <c r="P325" s="205"/>
      <c r="Q325" s="206"/>
      <c r="R325" s="24"/>
    </row>
    <row r="326" spans="2:18" s="6" customFormat="1" ht="51" customHeight="1">
      <c r="B326" s="21"/>
      <c r="C326" s="73">
        <f t="shared" si="44"/>
        <v>164</v>
      </c>
      <c r="D326" s="73" t="s">
        <v>106</v>
      </c>
      <c r="E326" s="74" t="s">
        <v>447</v>
      </c>
      <c r="F326" s="216" t="s">
        <v>457</v>
      </c>
      <c r="G326" s="217"/>
      <c r="H326" s="217"/>
      <c r="I326" s="218"/>
      <c r="J326" s="75" t="s">
        <v>458</v>
      </c>
      <c r="K326" s="12">
        <v>125</v>
      </c>
      <c r="L326" s="202"/>
      <c r="M326" s="203"/>
      <c r="N326" s="204">
        <f t="shared" si="43"/>
        <v>0</v>
      </c>
      <c r="O326" s="205"/>
      <c r="P326" s="205"/>
      <c r="Q326" s="206"/>
      <c r="R326" s="24"/>
    </row>
    <row r="327" spans="2:18" s="6" customFormat="1" ht="124.5" customHeight="1">
      <c r="B327" s="21"/>
      <c r="C327" s="73">
        <f t="shared" si="44"/>
        <v>165</v>
      </c>
      <c r="D327" s="73" t="s">
        <v>106</v>
      </c>
      <c r="E327" s="74" t="s">
        <v>459</v>
      </c>
      <c r="F327" s="216" t="s">
        <v>460</v>
      </c>
      <c r="G327" s="217"/>
      <c r="H327" s="217"/>
      <c r="I327" s="218"/>
      <c r="J327" s="75" t="s">
        <v>458</v>
      </c>
      <c r="K327" s="12">
        <v>152</v>
      </c>
      <c r="L327" s="202"/>
      <c r="M327" s="203"/>
      <c r="N327" s="204">
        <f t="shared" si="43"/>
        <v>0</v>
      </c>
      <c r="O327" s="205"/>
      <c r="P327" s="205"/>
      <c r="Q327" s="206"/>
      <c r="R327" s="24"/>
    </row>
    <row r="328" spans="2:18" s="6" customFormat="1" ht="30" customHeight="1">
      <c r="B328" s="21"/>
      <c r="C328" s="73">
        <f t="shared" si="44"/>
        <v>166</v>
      </c>
      <c r="D328" s="73" t="s">
        <v>106</v>
      </c>
      <c r="E328" s="74" t="s">
        <v>432</v>
      </c>
      <c r="F328" s="216" t="s">
        <v>461</v>
      </c>
      <c r="G328" s="217"/>
      <c r="H328" s="217"/>
      <c r="I328" s="218"/>
      <c r="J328" s="75" t="s">
        <v>140</v>
      </c>
      <c r="K328" s="12">
        <v>2</v>
      </c>
      <c r="L328" s="202"/>
      <c r="M328" s="203"/>
      <c r="N328" s="204">
        <f t="shared" si="43"/>
        <v>0</v>
      </c>
      <c r="O328" s="205"/>
      <c r="P328" s="205"/>
      <c r="Q328" s="206"/>
      <c r="R328" s="24"/>
    </row>
    <row r="329" spans="2:18" s="6" customFormat="1" ht="30" customHeight="1">
      <c r="B329" s="21"/>
      <c r="C329" s="73">
        <f t="shared" si="44"/>
        <v>167</v>
      </c>
      <c r="D329" s="73" t="s">
        <v>106</v>
      </c>
      <c r="E329" s="74" t="s">
        <v>445</v>
      </c>
      <c r="F329" s="216" t="s">
        <v>446</v>
      </c>
      <c r="G329" s="217"/>
      <c r="H329" s="217"/>
      <c r="I329" s="218"/>
      <c r="J329" s="75" t="s">
        <v>114</v>
      </c>
      <c r="K329" s="12">
        <v>10</v>
      </c>
      <c r="L329" s="202"/>
      <c r="M329" s="203"/>
      <c r="N329" s="204">
        <f t="shared" si="43"/>
        <v>0</v>
      </c>
      <c r="O329" s="205"/>
      <c r="P329" s="205"/>
      <c r="Q329" s="206"/>
      <c r="R329" s="24"/>
    </row>
    <row r="330" spans="2:18" s="6" customFormat="1" ht="30" customHeight="1">
      <c r="B330" s="21"/>
      <c r="C330" s="73">
        <f t="shared" si="44"/>
        <v>168</v>
      </c>
      <c r="D330" s="73" t="s">
        <v>106</v>
      </c>
      <c r="E330" s="74" t="s">
        <v>462</v>
      </c>
      <c r="F330" s="216" t="s">
        <v>463</v>
      </c>
      <c r="G330" s="217"/>
      <c r="H330" s="217"/>
      <c r="I330" s="218"/>
      <c r="J330" s="75" t="s">
        <v>174</v>
      </c>
      <c r="K330" s="12">
        <v>1</v>
      </c>
      <c r="L330" s="202"/>
      <c r="M330" s="203"/>
      <c r="N330" s="204">
        <f t="shared" si="43"/>
        <v>0</v>
      </c>
      <c r="O330" s="205"/>
      <c r="P330" s="205"/>
      <c r="Q330" s="206"/>
      <c r="R330" s="24"/>
    </row>
    <row r="331" spans="2:18" s="6" customFormat="1" ht="30" customHeight="1">
      <c r="B331" s="21"/>
      <c r="C331" s="73">
        <f t="shared" si="44"/>
        <v>169</v>
      </c>
      <c r="D331" s="73" t="s">
        <v>106</v>
      </c>
      <c r="E331" s="74" t="s">
        <v>464</v>
      </c>
      <c r="F331" s="216" t="s">
        <v>465</v>
      </c>
      <c r="G331" s="217"/>
      <c r="H331" s="217"/>
      <c r="I331" s="218"/>
      <c r="J331" s="75" t="s">
        <v>174</v>
      </c>
      <c r="K331" s="12">
        <v>1</v>
      </c>
      <c r="L331" s="202"/>
      <c r="M331" s="203"/>
      <c r="N331" s="204">
        <f t="shared" si="43"/>
        <v>0</v>
      </c>
      <c r="O331" s="205"/>
      <c r="P331" s="205"/>
      <c r="Q331" s="206"/>
      <c r="R331" s="24"/>
    </row>
    <row r="332" spans="2:18" s="6" customFormat="1" ht="30" customHeight="1">
      <c r="B332" s="21"/>
      <c r="C332" s="73">
        <f t="shared" si="44"/>
        <v>170</v>
      </c>
      <c r="D332" s="73" t="s">
        <v>106</v>
      </c>
      <c r="E332" s="74" t="s">
        <v>466</v>
      </c>
      <c r="F332" s="216" t="s">
        <v>467</v>
      </c>
      <c r="G332" s="217"/>
      <c r="H332" s="217"/>
      <c r="I332" s="218"/>
      <c r="J332" s="75" t="s">
        <v>174</v>
      </c>
      <c r="K332" s="12">
        <v>1</v>
      </c>
      <c r="L332" s="202"/>
      <c r="M332" s="203"/>
      <c r="N332" s="204">
        <f t="shared" si="43"/>
        <v>0</v>
      </c>
      <c r="O332" s="205"/>
      <c r="P332" s="205"/>
      <c r="Q332" s="206"/>
      <c r="R332" s="24"/>
    </row>
    <row r="333" spans="2:18" s="6" customFormat="1" ht="30" customHeight="1">
      <c r="B333" s="21"/>
      <c r="C333" s="73">
        <f t="shared" si="44"/>
        <v>171</v>
      </c>
      <c r="D333" s="73" t="s">
        <v>106</v>
      </c>
      <c r="E333" s="74" t="s">
        <v>468</v>
      </c>
      <c r="F333" s="216" t="s">
        <v>469</v>
      </c>
      <c r="G333" s="217"/>
      <c r="H333" s="217"/>
      <c r="I333" s="218"/>
      <c r="J333" s="75" t="s">
        <v>174</v>
      </c>
      <c r="K333" s="12">
        <v>1</v>
      </c>
      <c r="L333" s="202"/>
      <c r="M333" s="203"/>
      <c r="N333" s="204">
        <f t="shared" si="43"/>
        <v>0</v>
      </c>
      <c r="O333" s="205"/>
      <c r="P333" s="205"/>
      <c r="Q333" s="206"/>
      <c r="R333" s="24"/>
    </row>
    <row r="334" spans="2:18" s="6" customFormat="1" ht="30" customHeight="1">
      <c r="B334" s="21"/>
      <c r="C334" s="73">
        <f t="shared" si="44"/>
        <v>172</v>
      </c>
      <c r="D334" s="73" t="s">
        <v>106</v>
      </c>
      <c r="E334" s="74" t="s">
        <v>470</v>
      </c>
      <c r="F334" s="216" t="s">
        <v>471</v>
      </c>
      <c r="G334" s="217"/>
      <c r="H334" s="217"/>
      <c r="I334" s="218"/>
      <c r="J334" s="75" t="s">
        <v>174</v>
      </c>
      <c r="K334" s="12">
        <v>1</v>
      </c>
      <c r="L334" s="202"/>
      <c r="M334" s="203"/>
      <c r="N334" s="204">
        <f t="shared" si="43"/>
        <v>0</v>
      </c>
      <c r="O334" s="205"/>
      <c r="P334" s="205"/>
      <c r="Q334" s="206"/>
      <c r="R334" s="24"/>
    </row>
    <row r="335" spans="2:18" s="6" customFormat="1" ht="30" customHeight="1">
      <c r="B335" s="21"/>
      <c r="C335" s="73">
        <f t="shared" si="44"/>
        <v>173</v>
      </c>
      <c r="D335" s="73" t="s">
        <v>106</v>
      </c>
      <c r="E335" s="74" t="s">
        <v>472</v>
      </c>
      <c r="F335" s="216" t="s">
        <v>473</v>
      </c>
      <c r="G335" s="217"/>
      <c r="H335" s="217"/>
      <c r="I335" s="218"/>
      <c r="J335" s="75" t="s">
        <v>174</v>
      </c>
      <c r="K335" s="12">
        <v>1</v>
      </c>
      <c r="L335" s="202"/>
      <c r="M335" s="203"/>
      <c r="N335" s="204">
        <f t="shared" si="43"/>
        <v>0</v>
      </c>
      <c r="O335" s="205"/>
      <c r="P335" s="205"/>
      <c r="Q335" s="206"/>
      <c r="R335" s="24"/>
    </row>
    <row r="336" spans="2:18" s="6" customFormat="1" ht="30" customHeight="1">
      <c r="B336" s="21"/>
      <c r="C336" s="73">
        <f t="shared" si="44"/>
        <v>174</v>
      </c>
      <c r="D336" s="73" t="s">
        <v>106</v>
      </c>
      <c r="E336" s="74" t="s">
        <v>474</v>
      </c>
      <c r="F336" s="216" t="s">
        <v>475</v>
      </c>
      <c r="G336" s="217"/>
      <c r="H336" s="217"/>
      <c r="I336" s="218"/>
      <c r="J336" s="75" t="s">
        <v>174</v>
      </c>
      <c r="K336" s="12">
        <v>1</v>
      </c>
      <c r="L336" s="202"/>
      <c r="M336" s="203"/>
      <c r="N336" s="204">
        <f t="shared" si="43"/>
        <v>0</v>
      </c>
      <c r="O336" s="205"/>
      <c r="P336" s="205"/>
      <c r="Q336" s="206"/>
      <c r="R336" s="24"/>
    </row>
    <row r="337" spans="2:18" s="6" customFormat="1" ht="30" customHeight="1">
      <c r="B337" s="21"/>
      <c r="C337" s="73">
        <f t="shared" si="44"/>
        <v>175</v>
      </c>
      <c r="D337" s="73" t="s">
        <v>106</v>
      </c>
      <c r="E337" s="74" t="s">
        <v>476</v>
      </c>
      <c r="F337" s="216" t="s">
        <v>477</v>
      </c>
      <c r="G337" s="217"/>
      <c r="H337" s="217"/>
      <c r="I337" s="218"/>
      <c r="J337" s="75" t="s">
        <v>174</v>
      </c>
      <c r="K337" s="12">
        <v>1</v>
      </c>
      <c r="L337" s="202"/>
      <c r="M337" s="203"/>
      <c r="N337" s="204">
        <f t="shared" si="43"/>
        <v>0</v>
      </c>
      <c r="O337" s="205"/>
      <c r="P337" s="205"/>
      <c r="Q337" s="206"/>
      <c r="R337" s="24"/>
    </row>
    <row r="338" spans="2:18" s="6" customFormat="1" ht="30" customHeight="1">
      <c r="B338" s="21"/>
      <c r="C338" s="73">
        <f t="shared" si="44"/>
        <v>176</v>
      </c>
      <c r="D338" s="73" t="s">
        <v>106</v>
      </c>
      <c r="E338" s="74" t="s">
        <v>478</v>
      </c>
      <c r="F338" s="216" t="s">
        <v>479</v>
      </c>
      <c r="G338" s="217"/>
      <c r="H338" s="217"/>
      <c r="I338" s="218"/>
      <c r="J338" s="75" t="s">
        <v>174</v>
      </c>
      <c r="K338" s="12">
        <v>1</v>
      </c>
      <c r="L338" s="202"/>
      <c r="M338" s="203"/>
      <c r="N338" s="204">
        <f t="shared" si="43"/>
        <v>0</v>
      </c>
      <c r="O338" s="205"/>
      <c r="P338" s="205"/>
      <c r="Q338" s="206"/>
      <c r="R338" s="24"/>
    </row>
    <row r="339" spans="2:18" s="11" customFormat="1" ht="29.85" customHeight="1">
      <c r="B339" s="68"/>
      <c r="C339" s="69"/>
      <c r="D339" s="72" t="s">
        <v>480</v>
      </c>
      <c r="E339" s="72"/>
      <c r="F339" s="72"/>
      <c r="G339" s="72"/>
      <c r="H339" s="72"/>
      <c r="I339" s="72"/>
      <c r="J339" s="72"/>
      <c r="K339" s="72"/>
      <c r="L339" s="82"/>
      <c r="M339" s="82"/>
      <c r="N339" s="207">
        <f>SUM(N340:Q343)</f>
        <v>0</v>
      </c>
      <c r="O339" s="207"/>
      <c r="P339" s="207"/>
      <c r="Q339" s="207"/>
      <c r="R339" s="71"/>
    </row>
    <row r="340" spans="2:18" s="6" customFormat="1" ht="38.25" customHeight="1">
      <c r="B340" s="21"/>
      <c r="C340" s="73">
        <f>+C338+1</f>
        <v>177</v>
      </c>
      <c r="D340" s="73" t="s">
        <v>106</v>
      </c>
      <c r="E340" s="74" t="s">
        <v>481</v>
      </c>
      <c r="F340" s="199" t="s">
        <v>482</v>
      </c>
      <c r="G340" s="200"/>
      <c r="H340" s="200"/>
      <c r="I340" s="201"/>
      <c r="J340" s="75" t="s">
        <v>109</v>
      </c>
      <c r="K340" s="12">
        <v>37.96</v>
      </c>
      <c r="L340" s="202"/>
      <c r="M340" s="203"/>
      <c r="N340" s="204">
        <f>ROUND(L340*K340,2)</f>
        <v>0</v>
      </c>
      <c r="O340" s="205"/>
      <c r="P340" s="205"/>
      <c r="Q340" s="206"/>
      <c r="R340" s="24"/>
    </row>
    <row r="341" spans="2:18" s="6" customFormat="1" ht="38.25" customHeight="1">
      <c r="B341" s="21"/>
      <c r="C341" s="73">
        <f>+C340+1</f>
        <v>178</v>
      </c>
      <c r="D341" s="73" t="s">
        <v>106</v>
      </c>
      <c r="E341" s="74" t="s">
        <v>483</v>
      </c>
      <c r="F341" s="199" t="s">
        <v>484</v>
      </c>
      <c r="G341" s="200"/>
      <c r="H341" s="200"/>
      <c r="I341" s="201"/>
      <c r="J341" s="75" t="s">
        <v>109</v>
      </c>
      <c r="K341" s="12">
        <v>11.57</v>
      </c>
      <c r="L341" s="202"/>
      <c r="M341" s="203"/>
      <c r="N341" s="204">
        <f>ROUND(L341*K341,2)</f>
        <v>0</v>
      </c>
      <c r="O341" s="205"/>
      <c r="P341" s="205"/>
      <c r="Q341" s="206"/>
      <c r="R341" s="24"/>
    </row>
    <row r="342" spans="2:18" s="6" customFormat="1" ht="38.25" customHeight="1">
      <c r="B342" s="21"/>
      <c r="C342" s="73">
        <f aca="true" t="shared" si="45" ref="C342:C343">+C341+1</f>
        <v>179</v>
      </c>
      <c r="D342" s="73" t="s">
        <v>106</v>
      </c>
      <c r="E342" s="74" t="s">
        <v>485</v>
      </c>
      <c r="F342" s="199" t="s">
        <v>486</v>
      </c>
      <c r="G342" s="200"/>
      <c r="H342" s="200"/>
      <c r="I342" s="201"/>
      <c r="J342" s="75" t="s">
        <v>109</v>
      </c>
      <c r="K342" s="12">
        <v>8.14</v>
      </c>
      <c r="L342" s="202"/>
      <c r="M342" s="203"/>
      <c r="N342" s="204">
        <f>ROUND(L342*K342,2)</f>
        <v>0</v>
      </c>
      <c r="O342" s="205"/>
      <c r="P342" s="205"/>
      <c r="Q342" s="206"/>
      <c r="R342" s="24"/>
    </row>
    <row r="343" spans="2:18" s="6" customFormat="1" ht="25.5" customHeight="1">
      <c r="B343" s="21"/>
      <c r="C343" s="73">
        <f t="shared" si="45"/>
        <v>180</v>
      </c>
      <c r="D343" s="73" t="s">
        <v>106</v>
      </c>
      <c r="E343" s="74" t="s">
        <v>487</v>
      </c>
      <c r="F343" s="199" t="s">
        <v>488</v>
      </c>
      <c r="G343" s="200"/>
      <c r="H343" s="200"/>
      <c r="I343" s="201"/>
      <c r="J343" s="75" t="s">
        <v>204</v>
      </c>
      <c r="K343" s="12">
        <v>613.989</v>
      </c>
      <c r="L343" s="202"/>
      <c r="M343" s="203"/>
      <c r="N343" s="204">
        <f>ROUND(L343*K343,2)</f>
        <v>0</v>
      </c>
      <c r="O343" s="205"/>
      <c r="P343" s="205"/>
      <c r="Q343" s="206"/>
      <c r="R343" s="24"/>
    </row>
    <row r="344" spans="2:18" s="11" customFormat="1" ht="29.85" customHeight="1">
      <c r="B344" s="68"/>
      <c r="C344" s="69"/>
      <c r="D344" s="72" t="s">
        <v>489</v>
      </c>
      <c r="E344" s="72"/>
      <c r="F344" s="72"/>
      <c r="G344" s="72"/>
      <c r="H344" s="72"/>
      <c r="I344" s="72"/>
      <c r="J344" s="72"/>
      <c r="K344" s="72"/>
      <c r="L344" s="82"/>
      <c r="M344" s="82"/>
      <c r="N344" s="207">
        <f>SUM(N345:Q365)</f>
        <v>0</v>
      </c>
      <c r="O344" s="207"/>
      <c r="P344" s="207"/>
      <c r="Q344" s="207"/>
      <c r="R344" s="71"/>
    </row>
    <row r="345" spans="2:18" s="6" customFormat="1" ht="38.25" customHeight="1">
      <c r="B345" s="21"/>
      <c r="C345" s="73">
        <f>+C343+1</f>
        <v>181</v>
      </c>
      <c r="D345" s="73" t="s">
        <v>106</v>
      </c>
      <c r="E345" s="74" t="s">
        <v>490</v>
      </c>
      <c r="F345" s="199" t="s">
        <v>491</v>
      </c>
      <c r="G345" s="200"/>
      <c r="H345" s="200"/>
      <c r="I345" s="201"/>
      <c r="J345" s="75" t="s">
        <v>109</v>
      </c>
      <c r="K345" s="12">
        <v>50.64</v>
      </c>
      <c r="L345" s="202"/>
      <c r="M345" s="203"/>
      <c r="N345" s="204">
        <f aca="true" t="shared" si="46" ref="N345:N365">ROUND(L345*K345,2)</f>
        <v>0</v>
      </c>
      <c r="O345" s="205"/>
      <c r="P345" s="205"/>
      <c r="Q345" s="206"/>
      <c r="R345" s="24"/>
    </row>
    <row r="346" spans="2:18" s="6" customFormat="1" ht="25.5" customHeight="1">
      <c r="B346" s="21"/>
      <c r="C346" s="76">
        <f>+C345+1</f>
        <v>182</v>
      </c>
      <c r="D346" s="76" t="s">
        <v>142</v>
      </c>
      <c r="E346" s="77" t="s">
        <v>492</v>
      </c>
      <c r="F346" s="208" t="s">
        <v>493</v>
      </c>
      <c r="G346" s="209"/>
      <c r="H346" s="209"/>
      <c r="I346" s="210"/>
      <c r="J346" s="78" t="s">
        <v>109</v>
      </c>
      <c r="K346" s="13">
        <v>52.666</v>
      </c>
      <c r="L346" s="211"/>
      <c r="M346" s="212"/>
      <c r="N346" s="213">
        <f t="shared" si="46"/>
        <v>0</v>
      </c>
      <c r="O346" s="214"/>
      <c r="P346" s="214"/>
      <c r="Q346" s="215"/>
      <c r="R346" s="24"/>
    </row>
    <row r="347" spans="2:18" s="6" customFormat="1" ht="16.5" customHeight="1">
      <c r="B347" s="21"/>
      <c r="C347" s="73">
        <f aca="true" t="shared" si="47" ref="C347:C365">+C346+1</f>
        <v>183</v>
      </c>
      <c r="D347" s="73" t="s">
        <v>106</v>
      </c>
      <c r="E347" s="74" t="s">
        <v>494</v>
      </c>
      <c r="F347" s="199" t="s">
        <v>495</v>
      </c>
      <c r="G347" s="200"/>
      <c r="H347" s="200"/>
      <c r="I347" s="201"/>
      <c r="J347" s="75" t="s">
        <v>114</v>
      </c>
      <c r="K347" s="12">
        <v>167.112</v>
      </c>
      <c r="L347" s="202"/>
      <c r="M347" s="203"/>
      <c r="N347" s="204">
        <f t="shared" si="46"/>
        <v>0</v>
      </c>
      <c r="O347" s="205"/>
      <c r="P347" s="205"/>
      <c r="Q347" s="206"/>
      <c r="R347" s="24"/>
    </row>
    <row r="348" spans="2:18" s="6" customFormat="1" ht="25.5" customHeight="1">
      <c r="B348" s="21"/>
      <c r="C348" s="76">
        <f t="shared" si="47"/>
        <v>184</v>
      </c>
      <c r="D348" s="76" t="s">
        <v>142</v>
      </c>
      <c r="E348" s="77" t="s">
        <v>496</v>
      </c>
      <c r="F348" s="208" t="s">
        <v>497</v>
      </c>
      <c r="G348" s="209"/>
      <c r="H348" s="209"/>
      <c r="I348" s="210"/>
      <c r="J348" s="78" t="s">
        <v>498</v>
      </c>
      <c r="K348" s="13">
        <v>0.433</v>
      </c>
      <c r="L348" s="211"/>
      <c r="M348" s="212"/>
      <c r="N348" s="213">
        <f t="shared" si="46"/>
        <v>0</v>
      </c>
      <c r="O348" s="214"/>
      <c r="P348" s="214"/>
      <c r="Q348" s="215"/>
      <c r="R348" s="24"/>
    </row>
    <row r="349" spans="2:18" s="6" customFormat="1" ht="38.25" customHeight="1">
      <c r="B349" s="21"/>
      <c r="C349" s="73">
        <f t="shared" si="47"/>
        <v>185</v>
      </c>
      <c r="D349" s="73" t="s">
        <v>106</v>
      </c>
      <c r="E349" s="74" t="s">
        <v>499</v>
      </c>
      <c r="F349" s="199" t="s">
        <v>500</v>
      </c>
      <c r="G349" s="200"/>
      <c r="H349" s="200"/>
      <c r="I349" s="201"/>
      <c r="J349" s="75" t="s">
        <v>134</v>
      </c>
      <c r="K349" s="12">
        <v>22</v>
      </c>
      <c r="L349" s="202"/>
      <c r="M349" s="203"/>
      <c r="N349" s="204">
        <f t="shared" si="46"/>
        <v>0</v>
      </c>
      <c r="O349" s="205"/>
      <c r="P349" s="205"/>
      <c r="Q349" s="206"/>
      <c r="R349" s="24"/>
    </row>
    <row r="350" spans="2:18" s="6" customFormat="1" ht="38.25" customHeight="1">
      <c r="B350" s="21"/>
      <c r="C350" s="76">
        <f t="shared" si="47"/>
        <v>186</v>
      </c>
      <c r="D350" s="76" t="s">
        <v>142</v>
      </c>
      <c r="E350" s="77" t="s">
        <v>501</v>
      </c>
      <c r="F350" s="208" t="s">
        <v>502</v>
      </c>
      <c r="G350" s="209"/>
      <c r="H350" s="209"/>
      <c r="I350" s="210"/>
      <c r="J350" s="78" t="s">
        <v>134</v>
      </c>
      <c r="K350" s="13">
        <v>22</v>
      </c>
      <c r="L350" s="211"/>
      <c r="M350" s="212"/>
      <c r="N350" s="213">
        <f t="shared" si="46"/>
        <v>0</v>
      </c>
      <c r="O350" s="214"/>
      <c r="P350" s="214"/>
      <c r="Q350" s="215"/>
      <c r="R350" s="24"/>
    </row>
    <row r="351" spans="2:18" s="6" customFormat="1" ht="38.25" customHeight="1">
      <c r="B351" s="21"/>
      <c r="C351" s="73">
        <f t="shared" si="47"/>
        <v>187</v>
      </c>
      <c r="D351" s="73" t="s">
        <v>106</v>
      </c>
      <c r="E351" s="74" t="s">
        <v>503</v>
      </c>
      <c r="F351" s="199" t="s">
        <v>504</v>
      </c>
      <c r="G351" s="200"/>
      <c r="H351" s="200"/>
      <c r="I351" s="201"/>
      <c r="J351" s="75" t="s">
        <v>134</v>
      </c>
      <c r="K351" s="12">
        <v>3</v>
      </c>
      <c r="L351" s="202"/>
      <c r="M351" s="203"/>
      <c r="N351" s="204">
        <f t="shared" si="46"/>
        <v>0</v>
      </c>
      <c r="O351" s="205"/>
      <c r="P351" s="205"/>
      <c r="Q351" s="206"/>
      <c r="R351" s="24"/>
    </row>
    <row r="352" spans="2:18" s="6" customFormat="1" ht="25.5" customHeight="1">
      <c r="B352" s="21"/>
      <c r="C352" s="76">
        <f t="shared" si="47"/>
        <v>188</v>
      </c>
      <c r="D352" s="76" t="s">
        <v>142</v>
      </c>
      <c r="E352" s="77" t="s">
        <v>505</v>
      </c>
      <c r="F352" s="208" t="s">
        <v>506</v>
      </c>
      <c r="G352" s="209"/>
      <c r="H352" s="209"/>
      <c r="I352" s="210"/>
      <c r="J352" s="78" t="s">
        <v>134</v>
      </c>
      <c r="K352" s="13">
        <v>3</v>
      </c>
      <c r="L352" s="211"/>
      <c r="M352" s="212"/>
      <c r="N352" s="213">
        <f t="shared" si="46"/>
        <v>0</v>
      </c>
      <c r="O352" s="214"/>
      <c r="P352" s="214"/>
      <c r="Q352" s="215"/>
      <c r="R352" s="24"/>
    </row>
    <row r="353" spans="2:18" s="6" customFormat="1" ht="38.25" customHeight="1">
      <c r="B353" s="21"/>
      <c r="C353" s="73">
        <f t="shared" si="47"/>
        <v>189</v>
      </c>
      <c r="D353" s="73" t="s">
        <v>106</v>
      </c>
      <c r="E353" s="74" t="s">
        <v>507</v>
      </c>
      <c r="F353" s="199" t="s">
        <v>508</v>
      </c>
      <c r="G353" s="200"/>
      <c r="H353" s="200"/>
      <c r="I353" s="201"/>
      <c r="J353" s="75" t="s">
        <v>134</v>
      </c>
      <c r="K353" s="12">
        <v>1</v>
      </c>
      <c r="L353" s="202"/>
      <c r="M353" s="203"/>
      <c r="N353" s="204">
        <f t="shared" si="46"/>
        <v>0</v>
      </c>
      <c r="O353" s="205"/>
      <c r="P353" s="205"/>
      <c r="Q353" s="206"/>
      <c r="R353" s="24"/>
    </row>
    <row r="354" spans="2:18" s="6" customFormat="1" ht="38.25" customHeight="1">
      <c r="B354" s="21"/>
      <c r="C354" s="76">
        <f t="shared" si="47"/>
        <v>190</v>
      </c>
      <c r="D354" s="76" t="s">
        <v>142</v>
      </c>
      <c r="E354" s="77" t="s">
        <v>509</v>
      </c>
      <c r="F354" s="208" t="s">
        <v>510</v>
      </c>
      <c r="G354" s="209"/>
      <c r="H354" s="209"/>
      <c r="I354" s="210"/>
      <c r="J354" s="78" t="s">
        <v>134</v>
      </c>
      <c r="K354" s="13">
        <v>1</v>
      </c>
      <c r="L354" s="211"/>
      <c r="M354" s="212"/>
      <c r="N354" s="213">
        <f t="shared" si="46"/>
        <v>0</v>
      </c>
      <c r="O354" s="214"/>
      <c r="P354" s="214"/>
      <c r="Q354" s="215"/>
      <c r="R354" s="24"/>
    </row>
    <row r="355" spans="2:18" s="6" customFormat="1" ht="38.25" customHeight="1">
      <c r="B355" s="21"/>
      <c r="C355" s="73">
        <f t="shared" si="47"/>
        <v>191</v>
      </c>
      <c r="D355" s="73" t="s">
        <v>106</v>
      </c>
      <c r="E355" s="74" t="s">
        <v>511</v>
      </c>
      <c r="F355" s="199" t="s">
        <v>512</v>
      </c>
      <c r="G355" s="200"/>
      <c r="H355" s="200"/>
      <c r="I355" s="201"/>
      <c r="J355" s="75" t="s">
        <v>134</v>
      </c>
      <c r="K355" s="12">
        <v>4</v>
      </c>
      <c r="L355" s="202"/>
      <c r="M355" s="203"/>
      <c r="N355" s="204">
        <f t="shared" si="46"/>
        <v>0</v>
      </c>
      <c r="O355" s="205"/>
      <c r="P355" s="205"/>
      <c r="Q355" s="206"/>
      <c r="R355" s="24"/>
    </row>
    <row r="356" spans="2:18" s="6" customFormat="1" ht="25.5" customHeight="1">
      <c r="B356" s="21"/>
      <c r="C356" s="76">
        <f t="shared" si="47"/>
        <v>192</v>
      </c>
      <c r="D356" s="76" t="s">
        <v>142</v>
      </c>
      <c r="E356" s="77" t="s">
        <v>513</v>
      </c>
      <c r="F356" s="208" t="s">
        <v>514</v>
      </c>
      <c r="G356" s="209"/>
      <c r="H356" s="209"/>
      <c r="I356" s="210"/>
      <c r="J356" s="78" t="s">
        <v>134</v>
      </c>
      <c r="K356" s="13">
        <v>4</v>
      </c>
      <c r="L356" s="211"/>
      <c r="M356" s="212"/>
      <c r="N356" s="213">
        <f t="shared" si="46"/>
        <v>0</v>
      </c>
      <c r="O356" s="214"/>
      <c r="P356" s="214"/>
      <c r="Q356" s="215"/>
      <c r="R356" s="24"/>
    </row>
    <row r="357" spans="2:18" s="6" customFormat="1" ht="25.5" customHeight="1">
      <c r="B357" s="21"/>
      <c r="C357" s="73">
        <f t="shared" si="47"/>
        <v>193</v>
      </c>
      <c r="D357" s="73" t="s">
        <v>106</v>
      </c>
      <c r="E357" s="74" t="s">
        <v>515</v>
      </c>
      <c r="F357" s="199" t="s">
        <v>516</v>
      </c>
      <c r="G357" s="200"/>
      <c r="H357" s="200"/>
      <c r="I357" s="201"/>
      <c r="J357" s="75" t="s">
        <v>134</v>
      </c>
      <c r="K357" s="12">
        <v>4</v>
      </c>
      <c r="L357" s="202"/>
      <c r="M357" s="203"/>
      <c r="N357" s="204">
        <f t="shared" si="46"/>
        <v>0</v>
      </c>
      <c r="O357" s="205"/>
      <c r="P357" s="205"/>
      <c r="Q357" s="206"/>
      <c r="R357" s="24"/>
    </row>
    <row r="358" spans="2:18" s="6" customFormat="1" ht="25.5" customHeight="1">
      <c r="B358" s="21"/>
      <c r="C358" s="76">
        <f t="shared" si="47"/>
        <v>194</v>
      </c>
      <c r="D358" s="76" t="s">
        <v>142</v>
      </c>
      <c r="E358" s="77" t="s">
        <v>517</v>
      </c>
      <c r="F358" s="208" t="s">
        <v>518</v>
      </c>
      <c r="G358" s="209"/>
      <c r="H358" s="209"/>
      <c r="I358" s="210"/>
      <c r="J358" s="78" t="s">
        <v>134</v>
      </c>
      <c r="K358" s="13">
        <v>4</v>
      </c>
      <c r="L358" s="211"/>
      <c r="M358" s="212"/>
      <c r="N358" s="213">
        <f t="shared" si="46"/>
        <v>0</v>
      </c>
      <c r="O358" s="214"/>
      <c r="P358" s="214"/>
      <c r="Q358" s="215"/>
      <c r="R358" s="24"/>
    </row>
    <row r="359" spans="2:18" s="6" customFormat="1" ht="25.5" customHeight="1">
      <c r="B359" s="21"/>
      <c r="C359" s="73">
        <f t="shared" si="47"/>
        <v>195</v>
      </c>
      <c r="D359" s="73" t="s">
        <v>106</v>
      </c>
      <c r="E359" s="74" t="s">
        <v>519</v>
      </c>
      <c r="F359" s="199" t="s">
        <v>520</v>
      </c>
      <c r="G359" s="200"/>
      <c r="H359" s="200"/>
      <c r="I359" s="201"/>
      <c r="J359" s="75" t="s">
        <v>134</v>
      </c>
      <c r="K359" s="12">
        <v>25</v>
      </c>
      <c r="L359" s="202"/>
      <c r="M359" s="203"/>
      <c r="N359" s="204">
        <f t="shared" si="46"/>
        <v>0</v>
      </c>
      <c r="O359" s="205"/>
      <c r="P359" s="205"/>
      <c r="Q359" s="206"/>
      <c r="R359" s="24"/>
    </row>
    <row r="360" spans="2:18" s="6" customFormat="1" ht="25.5" customHeight="1">
      <c r="B360" s="21"/>
      <c r="C360" s="76">
        <f t="shared" si="47"/>
        <v>196</v>
      </c>
      <c r="D360" s="76" t="s">
        <v>142</v>
      </c>
      <c r="E360" s="77" t="s">
        <v>521</v>
      </c>
      <c r="F360" s="208" t="s">
        <v>522</v>
      </c>
      <c r="G360" s="209"/>
      <c r="H360" s="209"/>
      <c r="I360" s="210"/>
      <c r="J360" s="78" t="s">
        <v>134</v>
      </c>
      <c r="K360" s="13">
        <v>25</v>
      </c>
      <c r="L360" s="211"/>
      <c r="M360" s="212"/>
      <c r="N360" s="213">
        <f t="shared" si="46"/>
        <v>0</v>
      </c>
      <c r="O360" s="214"/>
      <c r="P360" s="214"/>
      <c r="Q360" s="215"/>
      <c r="R360" s="24"/>
    </row>
    <row r="361" spans="2:18" s="6" customFormat="1" ht="25.5" customHeight="1">
      <c r="B361" s="21"/>
      <c r="C361" s="73">
        <f t="shared" si="47"/>
        <v>197</v>
      </c>
      <c r="D361" s="73" t="s">
        <v>106</v>
      </c>
      <c r="E361" s="74" t="s">
        <v>523</v>
      </c>
      <c r="F361" s="199" t="s">
        <v>524</v>
      </c>
      <c r="G361" s="200"/>
      <c r="H361" s="200"/>
      <c r="I361" s="201"/>
      <c r="J361" s="75" t="s">
        <v>134</v>
      </c>
      <c r="K361" s="12">
        <v>1</v>
      </c>
      <c r="L361" s="202"/>
      <c r="M361" s="203"/>
      <c r="N361" s="204">
        <f t="shared" si="46"/>
        <v>0</v>
      </c>
      <c r="O361" s="205"/>
      <c r="P361" s="205"/>
      <c r="Q361" s="206"/>
      <c r="R361" s="24"/>
    </row>
    <row r="362" spans="2:18" s="6" customFormat="1" ht="25.5" customHeight="1">
      <c r="B362" s="21"/>
      <c r="C362" s="76">
        <f t="shared" si="47"/>
        <v>198</v>
      </c>
      <c r="D362" s="76" t="s">
        <v>142</v>
      </c>
      <c r="E362" s="77" t="s">
        <v>525</v>
      </c>
      <c r="F362" s="208" t="s">
        <v>526</v>
      </c>
      <c r="G362" s="209"/>
      <c r="H362" s="209"/>
      <c r="I362" s="210"/>
      <c r="J362" s="78" t="s">
        <v>134</v>
      </c>
      <c r="K362" s="13">
        <v>1</v>
      </c>
      <c r="L362" s="211"/>
      <c r="M362" s="212"/>
      <c r="N362" s="213">
        <f t="shared" si="46"/>
        <v>0</v>
      </c>
      <c r="O362" s="214"/>
      <c r="P362" s="214"/>
      <c r="Q362" s="215"/>
      <c r="R362" s="24"/>
    </row>
    <row r="363" spans="2:18" s="6" customFormat="1" ht="38.25" customHeight="1">
      <c r="B363" s="21"/>
      <c r="C363" s="73">
        <f t="shared" si="47"/>
        <v>199</v>
      </c>
      <c r="D363" s="73" t="s">
        <v>106</v>
      </c>
      <c r="E363" s="74" t="s">
        <v>527</v>
      </c>
      <c r="F363" s="199" t="s">
        <v>528</v>
      </c>
      <c r="G363" s="200"/>
      <c r="H363" s="200"/>
      <c r="I363" s="201"/>
      <c r="J363" s="75" t="s">
        <v>134</v>
      </c>
      <c r="K363" s="12">
        <v>4</v>
      </c>
      <c r="L363" s="202"/>
      <c r="M363" s="203"/>
      <c r="N363" s="204">
        <f t="shared" si="46"/>
        <v>0</v>
      </c>
      <c r="O363" s="205"/>
      <c r="P363" s="205"/>
      <c r="Q363" s="206"/>
      <c r="R363" s="24"/>
    </row>
    <row r="364" spans="2:18" s="6" customFormat="1" ht="25.5" customHeight="1">
      <c r="B364" s="21"/>
      <c r="C364" s="76">
        <f t="shared" si="47"/>
        <v>200</v>
      </c>
      <c r="D364" s="76" t="s">
        <v>142</v>
      </c>
      <c r="E364" s="77" t="s">
        <v>529</v>
      </c>
      <c r="F364" s="208" t="s">
        <v>530</v>
      </c>
      <c r="G364" s="209"/>
      <c r="H364" s="209"/>
      <c r="I364" s="210"/>
      <c r="J364" s="78" t="s">
        <v>134</v>
      </c>
      <c r="K364" s="13">
        <v>4</v>
      </c>
      <c r="L364" s="211"/>
      <c r="M364" s="212"/>
      <c r="N364" s="213">
        <f t="shared" si="46"/>
        <v>0</v>
      </c>
      <c r="O364" s="214"/>
      <c r="P364" s="214"/>
      <c r="Q364" s="215"/>
      <c r="R364" s="24"/>
    </row>
    <row r="365" spans="2:18" s="6" customFormat="1" ht="25.5" customHeight="1">
      <c r="B365" s="21"/>
      <c r="C365" s="73">
        <f t="shared" si="47"/>
        <v>201</v>
      </c>
      <c r="D365" s="73" t="s">
        <v>106</v>
      </c>
      <c r="E365" s="74" t="s">
        <v>531</v>
      </c>
      <c r="F365" s="199" t="s">
        <v>532</v>
      </c>
      <c r="G365" s="200"/>
      <c r="H365" s="200"/>
      <c r="I365" s="201"/>
      <c r="J365" s="75" t="s">
        <v>204</v>
      </c>
      <c r="K365" s="12">
        <v>3033.075</v>
      </c>
      <c r="L365" s="202"/>
      <c r="M365" s="203"/>
      <c r="N365" s="204">
        <f t="shared" si="46"/>
        <v>0</v>
      </c>
      <c r="O365" s="205"/>
      <c r="P365" s="205"/>
      <c r="Q365" s="206"/>
      <c r="R365" s="24"/>
    </row>
    <row r="366" spans="2:18" s="11" customFormat="1" ht="29.85" customHeight="1">
      <c r="B366" s="68"/>
      <c r="C366" s="69"/>
      <c r="D366" s="72" t="s">
        <v>533</v>
      </c>
      <c r="E366" s="72"/>
      <c r="F366" s="72"/>
      <c r="G366" s="72"/>
      <c r="H366" s="72"/>
      <c r="I366" s="72"/>
      <c r="J366" s="72"/>
      <c r="K366" s="72"/>
      <c r="L366" s="82"/>
      <c r="M366" s="82"/>
      <c r="N366" s="207">
        <f>SUM(N367)</f>
        <v>0</v>
      </c>
      <c r="O366" s="207"/>
      <c r="P366" s="207"/>
      <c r="Q366" s="207"/>
      <c r="R366" s="71"/>
    </row>
    <row r="367" spans="2:18" s="6" customFormat="1" ht="38.25" customHeight="1">
      <c r="B367" s="21"/>
      <c r="C367" s="73">
        <f>+C365+1</f>
        <v>202</v>
      </c>
      <c r="D367" s="73" t="s">
        <v>106</v>
      </c>
      <c r="E367" s="74" t="s">
        <v>534</v>
      </c>
      <c r="F367" s="199" t="s">
        <v>535</v>
      </c>
      <c r="G367" s="200"/>
      <c r="H367" s="200"/>
      <c r="I367" s="201"/>
      <c r="J367" s="75" t="s">
        <v>174</v>
      </c>
      <c r="K367" s="12">
        <v>1</v>
      </c>
      <c r="L367" s="202"/>
      <c r="M367" s="203"/>
      <c r="N367" s="204">
        <f>ROUND(L367*K367,2)</f>
        <v>0</v>
      </c>
      <c r="O367" s="205"/>
      <c r="P367" s="205"/>
      <c r="Q367" s="206"/>
      <c r="R367" s="24"/>
    </row>
    <row r="368" spans="2:18" s="11" customFormat="1" ht="29.85" customHeight="1">
      <c r="B368" s="68"/>
      <c r="C368" s="69"/>
      <c r="D368" s="72" t="s">
        <v>536</v>
      </c>
      <c r="E368" s="72"/>
      <c r="F368" s="72"/>
      <c r="G368" s="72"/>
      <c r="H368" s="72"/>
      <c r="I368" s="72"/>
      <c r="J368" s="72"/>
      <c r="K368" s="72"/>
      <c r="L368" s="82"/>
      <c r="M368" s="82"/>
      <c r="N368" s="207">
        <f>SUM(N369:Q380)</f>
        <v>0</v>
      </c>
      <c r="O368" s="207"/>
      <c r="P368" s="207"/>
      <c r="Q368" s="207"/>
      <c r="R368" s="71"/>
    </row>
    <row r="369" spans="2:18" s="6" customFormat="1" ht="25.5" customHeight="1">
      <c r="B369" s="21"/>
      <c r="C369" s="73">
        <f>+C367+1</f>
        <v>203</v>
      </c>
      <c r="D369" s="73" t="s">
        <v>106</v>
      </c>
      <c r="E369" s="74" t="s">
        <v>537</v>
      </c>
      <c r="F369" s="199" t="s">
        <v>538</v>
      </c>
      <c r="G369" s="200"/>
      <c r="H369" s="200"/>
      <c r="I369" s="201"/>
      <c r="J369" s="75" t="s">
        <v>114</v>
      </c>
      <c r="K369" s="12">
        <v>37.9</v>
      </c>
      <c r="L369" s="202"/>
      <c r="M369" s="203"/>
      <c r="N369" s="204">
        <f aca="true" t="shared" si="48" ref="N369:N380">ROUND(L369*K369,2)</f>
        <v>0</v>
      </c>
      <c r="O369" s="205"/>
      <c r="P369" s="205"/>
      <c r="Q369" s="206"/>
      <c r="R369" s="24"/>
    </row>
    <row r="370" spans="2:18" s="6" customFormat="1" ht="25.5" customHeight="1">
      <c r="B370" s="21"/>
      <c r="C370" s="73">
        <f>+C369+1</f>
        <v>204</v>
      </c>
      <c r="D370" s="73" t="s">
        <v>106</v>
      </c>
      <c r="E370" s="74" t="s">
        <v>539</v>
      </c>
      <c r="F370" s="199" t="s">
        <v>540</v>
      </c>
      <c r="G370" s="200"/>
      <c r="H370" s="200"/>
      <c r="I370" s="201"/>
      <c r="J370" s="75" t="s">
        <v>114</v>
      </c>
      <c r="K370" s="12">
        <v>34.6</v>
      </c>
      <c r="L370" s="202"/>
      <c r="M370" s="203"/>
      <c r="N370" s="204">
        <f t="shared" si="48"/>
        <v>0</v>
      </c>
      <c r="O370" s="205"/>
      <c r="P370" s="205"/>
      <c r="Q370" s="206"/>
      <c r="R370" s="24"/>
    </row>
    <row r="371" spans="2:18" s="6" customFormat="1" ht="38.25" customHeight="1">
      <c r="B371" s="21"/>
      <c r="C371" s="73">
        <f aca="true" t="shared" si="49" ref="C371:C380">+C370+1</f>
        <v>205</v>
      </c>
      <c r="D371" s="73" t="s">
        <v>106</v>
      </c>
      <c r="E371" s="74" t="s">
        <v>541</v>
      </c>
      <c r="F371" s="199" t="s">
        <v>542</v>
      </c>
      <c r="G371" s="200"/>
      <c r="H371" s="200"/>
      <c r="I371" s="201"/>
      <c r="J371" s="75" t="s">
        <v>114</v>
      </c>
      <c r="K371" s="12">
        <v>30</v>
      </c>
      <c r="L371" s="202"/>
      <c r="M371" s="203"/>
      <c r="N371" s="204">
        <f t="shared" si="48"/>
        <v>0</v>
      </c>
      <c r="O371" s="205"/>
      <c r="P371" s="205"/>
      <c r="Q371" s="206"/>
      <c r="R371" s="24"/>
    </row>
    <row r="372" spans="2:18" s="6" customFormat="1" ht="38.25" customHeight="1">
      <c r="B372" s="21"/>
      <c r="C372" s="76">
        <f t="shared" si="49"/>
        <v>206</v>
      </c>
      <c r="D372" s="76" t="s">
        <v>142</v>
      </c>
      <c r="E372" s="77" t="s">
        <v>543</v>
      </c>
      <c r="F372" s="208" t="s">
        <v>544</v>
      </c>
      <c r="G372" s="209"/>
      <c r="H372" s="209"/>
      <c r="I372" s="210"/>
      <c r="J372" s="78" t="s">
        <v>109</v>
      </c>
      <c r="K372" s="13">
        <v>204.668</v>
      </c>
      <c r="L372" s="211"/>
      <c r="M372" s="212"/>
      <c r="N372" s="213">
        <f t="shared" si="48"/>
        <v>0</v>
      </c>
      <c r="O372" s="214"/>
      <c r="P372" s="214"/>
      <c r="Q372" s="215"/>
      <c r="R372" s="24"/>
    </row>
    <row r="373" spans="2:18" s="6" customFormat="1" ht="25.5" customHeight="1">
      <c r="B373" s="21"/>
      <c r="C373" s="73">
        <f t="shared" si="49"/>
        <v>207</v>
      </c>
      <c r="D373" s="73" t="s">
        <v>106</v>
      </c>
      <c r="E373" s="74" t="s">
        <v>545</v>
      </c>
      <c r="F373" s="199" t="s">
        <v>546</v>
      </c>
      <c r="G373" s="200"/>
      <c r="H373" s="200"/>
      <c r="I373" s="201"/>
      <c r="J373" s="75" t="s">
        <v>109</v>
      </c>
      <c r="K373" s="12">
        <v>106.1</v>
      </c>
      <c r="L373" s="202"/>
      <c r="M373" s="203"/>
      <c r="N373" s="204">
        <f t="shared" si="48"/>
        <v>0</v>
      </c>
      <c r="O373" s="205"/>
      <c r="P373" s="205"/>
      <c r="Q373" s="206"/>
      <c r="R373" s="24"/>
    </row>
    <row r="374" spans="2:18" s="6" customFormat="1" ht="38.25" customHeight="1">
      <c r="B374" s="21"/>
      <c r="C374" s="73">
        <f t="shared" si="49"/>
        <v>208</v>
      </c>
      <c r="D374" s="73" t="s">
        <v>106</v>
      </c>
      <c r="E374" s="74" t="s">
        <v>547</v>
      </c>
      <c r="F374" s="199" t="s">
        <v>548</v>
      </c>
      <c r="G374" s="200"/>
      <c r="H374" s="200"/>
      <c r="I374" s="201"/>
      <c r="J374" s="75" t="s">
        <v>109</v>
      </c>
      <c r="K374" s="12">
        <v>178.31</v>
      </c>
      <c r="L374" s="202"/>
      <c r="M374" s="203"/>
      <c r="N374" s="204">
        <f t="shared" si="48"/>
        <v>0</v>
      </c>
      <c r="O374" s="205"/>
      <c r="P374" s="205"/>
      <c r="Q374" s="206"/>
      <c r="R374" s="24"/>
    </row>
    <row r="375" spans="2:18" s="6" customFormat="1" ht="16.5" customHeight="1">
      <c r="B375" s="21"/>
      <c r="C375" s="73">
        <f t="shared" si="49"/>
        <v>209</v>
      </c>
      <c r="D375" s="73" t="s">
        <v>106</v>
      </c>
      <c r="E375" s="74" t="s">
        <v>549</v>
      </c>
      <c r="F375" s="199" t="s">
        <v>550</v>
      </c>
      <c r="G375" s="200"/>
      <c r="H375" s="200"/>
      <c r="I375" s="201"/>
      <c r="J375" s="75" t="s">
        <v>109</v>
      </c>
      <c r="K375" s="12">
        <v>178.31</v>
      </c>
      <c r="L375" s="202"/>
      <c r="M375" s="203"/>
      <c r="N375" s="204">
        <f t="shared" si="48"/>
        <v>0</v>
      </c>
      <c r="O375" s="205"/>
      <c r="P375" s="205"/>
      <c r="Q375" s="206"/>
      <c r="R375" s="24"/>
    </row>
    <row r="376" spans="2:18" s="6" customFormat="1" ht="16.5" customHeight="1">
      <c r="B376" s="21"/>
      <c r="C376" s="73">
        <f t="shared" si="49"/>
        <v>210</v>
      </c>
      <c r="D376" s="73" t="s">
        <v>106</v>
      </c>
      <c r="E376" s="74" t="s">
        <v>551</v>
      </c>
      <c r="F376" s="199" t="s">
        <v>552</v>
      </c>
      <c r="G376" s="200"/>
      <c r="H376" s="200"/>
      <c r="I376" s="201"/>
      <c r="J376" s="75" t="s">
        <v>109</v>
      </c>
      <c r="K376" s="12">
        <v>1426.48</v>
      </c>
      <c r="L376" s="202"/>
      <c r="M376" s="203"/>
      <c r="N376" s="204">
        <f t="shared" si="48"/>
        <v>0</v>
      </c>
      <c r="O376" s="205"/>
      <c r="P376" s="205"/>
      <c r="Q376" s="206"/>
      <c r="R376" s="24"/>
    </row>
    <row r="377" spans="2:18" s="6" customFormat="1" ht="16.5" customHeight="1">
      <c r="B377" s="21"/>
      <c r="C377" s="73">
        <f t="shared" si="49"/>
        <v>211</v>
      </c>
      <c r="D377" s="73" t="s">
        <v>106</v>
      </c>
      <c r="E377" s="74" t="s">
        <v>553</v>
      </c>
      <c r="F377" s="199" t="s">
        <v>554</v>
      </c>
      <c r="G377" s="200"/>
      <c r="H377" s="200"/>
      <c r="I377" s="201"/>
      <c r="J377" s="75" t="s">
        <v>109</v>
      </c>
      <c r="K377" s="12">
        <v>178.31</v>
      </c>
      <c r="L377" s="202"/>
      <c r="M377" s="203"/>
      <c r="N377" s="204">
        <f t="shared" si="48"/>
        <v>0</v>
      </c>
      <c r="O377" s="205"/>
      <c r="P377" s="205"/>
      <c r="Q377" s="206"/>
      <c r="R377" s="24"/>
    </row>
    <row r="378" spans="2:18" s="6" customFormat="1" ht="25.5" customHeight="1">
      <c r="B378" s="21"/>
      <c r="C378" s="73">
        <f t="shared" si="49"/>
        <v>212</v>
      </c>
      <c r="D378" s="73" t="s">
        <v>106</v>
      </c>
      <c r="E378" s="74" t="s">
        <v>555</v>
      </c>
      <c r="F378" s="199" t="s">
        <v>556</v>
      </c>
      <c r="G378" s="200"/>
      <c r="H378" s="200"/>
      <c r="I378" s="201"/>
      <c r="J378" s="75" t="s">
        <v>109</v>
      </c>
      <c r="K378" s="12">
        <v>178.31</v>
      </c>
      <c r="L378" s="202"/>
      <c r="M378" s="203"/>
      <c r="N378" s="204">
        <f t="shared" si="48"/>
        <v>0</v>
      </c>
      <c r="O378" s="205"/>
      <c r="P378" s="205"/>
      <c r="Q378" s="206"/>
      <c r="R378" s="24"/>
    </row>
    <row r="379" spans="2:18" s="6" customFormat="1" ht="38.25" customHeight="1">
      <c r="B379" s="21"/>
      <c r="C379" s="73">
        <f t="shared" si="49"/>
        <v>213</v>
      </c>
      <c r="D379" s="73" t="s">
        <v>106</v>
      </c>
      <c r="E379" s="74" t="s">
        <v>557</v>
      </c>
      <c r="F379" s="199" t="s">
        <v>558</v>
      </c>
      <c r="G379" s="200"/>
      <c r="H379" s="200"/>
      <c r="I379" s="201"/>
      <c r="J379" s="75" t="s">
        <v>109</v>
      </c>
      <c r="K379" s="12">
        <v>1069.86</v>
      </c>
      <c r="L379" s="202"/>
      <c r="M379" s="203"/>
      <c r="N379" s="204">
        <f t="shared" si="48"/>
        <v>0</v>
      </c>
      <c r="O379" s="205"/>
      <c r="P379" s="205"/>
      <c r="Q379" s="206"/>
      <c r="R379" s="24"/>
    </row>
    <row r="380" spans="2:18" s="6" customFormat="1" ht="25.5" customHeight="1">
      <c r="B380" s="21"/>
      <c r="C380" s="73">
        <f t="shared" si="49"/>
        <v>214</v>
      </c>
      <c r="D380" s="73" t="s">
        <v>106</v>
      </c>
      <c r="E380" s="74" t="s">
        <v>559</v>
      </c>
      <c r="F380" s="199" t="s">
        <v>560</v>
      </c>
      <c r="G380" s="200"/>
      <c r="H380" s="200"/>
      <c r="I380" s="201"/>
      <c r="J380" s="75" t="s">
        <v>204</v>
      </c>
      <c r="K380" s="12">
        <v>3404.533</v>
      </c>
      <c r="L380" s="202"/>
      <c r="M380" s="203"/>
      <c r="N380" s="204">
        <f t="shared" si="48"/>
        <v>0</v>
      </c>
      <c r="O380" s="205"/>
      <c r="P380" s="205"/>
      <c r="Q380" s="206"/>
      <c r="R380" s="24"/>
    </row>
    <row r="381" spans="2:18" s="11" customFormat="1" ht="29.85" customHeight="1">
      <c r="B381" s="68"/>
      <c r="C381" s="69"/>
      <c r="D381" s="72" t="s">
        <v>561</v>
      </c>
      <c r="E381" s="72"/>
      <c r="F381" s="72"/>
      <c r="G381" s="72"/>
      <c r="H381" s="72"/>
      <c r="I381" s="72"/>
      <c r="J381" s="72"/>
      <c r="K381" s="72"/>
      <c r="L381" s="82"/>
      <c r="M381" s="82"/>
      <c r="N381" s="207">
        <f>SUM(N382:Q392)</f>
        <v>0</v>
      </c>
      <c r="O381" s="207"/>
      <c r="P381" s="207"/>
      <c r="Q381" s="207"/>
      <c r="R381" s="71"/>
    </row>
    <row r="382" spans="2:18" s="6" customFormat="1" ht="25.5" customHeight="1">
      <c r="B382" s="21"/>
      <c r="C382" s="73">
        <f>+C380+1</f>
        <v>215</v>
      </c>
      <c r="D382" s="73" t="s">
        <v>106</v>
      </c>
      <c r="E382" s="74" t="s">
        <v>562</v>
      </c>
      <c r="F382" s="199" t="s">
        <v>563</v>
      </c>
      <c r="G382" s="200"/>
      <c r="H382" s="200"/>
      <c r="I382" s="201"/>
      <c r="J382" s="75" t="s">
        <v>109</v>
      </c>
      <c r="K382" s="12">
        <v>459.67</v>
      </c>
      <c r="L382" s="202"/>
      <c r="M382" s="203"/>
      <c r="N382" s="204">
        <f aca="true" t="shared" si="50" ref="N382:N392">ROUND(L382*K382,2)</f>
        <v>0</v>
      </c>
      <c r="O382" s="205"/>
      <c r="P382" s="205"/>
      <c r="Q382" s="206"/>
      <c r="R382" s="24"/>
    </row>
    <row r="383" spans="2:18" s="6" customFormat="1" ht="16.5" customHeight="1">
      <c r="B383" s="21"/>
      <c r="C383" s="73">
        <f>+C382+1</f>
        <v>216</v>
      </c>
      <c r="D383" s="73" t="s">
        <v>106</v>
      </c>
      <c r="E383" s="74" t="s">
        <v>564</v>
      </c>
      <c r="F383" s="199" t="s">
        <v>565</v>
      </c>
      <c r="G383" s="200"/>
      <c r="H383" s="200"/>
      <c r="I383" s="201"/>
      <c r="J383" s="75" t="s">
        <v>109</v>
      </c>
      <c r="K383" s="12">
        <v>459.67</v>
      </c>
      <c r="L383" s="202"/>
      <c r="M383" s="203"/>
      <c r="N383" s="204">
        <f t="shared" si="50"/>
        <v>0</v>
      </c>
      <c r="O383" s="205"/>
      <c r="P383" s="205"/>
      <c r="Q383" s="206"/>
      <c r="R383" s="24"/>
    </row>
    <row r="384" spans="2:18" s="6" customFormat="1" ht="25.5" customHeight="1">
      <c r="B384" s="21"/>
      <c r="C384" s="73">
        <f aca="true" t="shared" si="51" ref="C384:C392">+C383+1</f>
        <v>217</v>
      </c>
      <c r="D384" s="73" t="s">
        <v>106</v>
      </c>
      <c r="E384" s="74" t="s">
        <v>566</v>
      </c>
      <c r="F384" s="199" t="s">
        <v>567</v>
      </c>
      <c r="G384" s="200"/>
      <c r="H384" s="200"/>
      <c r="I384" s="201"/>
      <c r="J384" s="75" t="s">
        <v>109</v>
      </c>
      <c r="K384" s="12">
        <v>459.67</v>
      </c>
      <c r="L384" s="202"/>
      <c r="M384" s="203"/>
      <c r="N384" s="204">
        <f t="shared" si="50"/>
        <v>0</v>
      </c>
      <c r="O384" s="205"/>
      <c r="P384" s="205"/>
      <c r="Q384" s="206"/>
      <c r="R384" s="24"/>
    </row>
    <row r="385" spans="2:18" s="6" customFormat="1" ht="25.5" customHeight="1">
      <c r="B385" s="21"/>
      <c r="C385" s="73">
        <f t="shared" si="51"/>
        <v>218</v>
      </c>
      <c r="D385" s="73" t="s">
        <v>106</v>
      </c>
      <c r="E385" s="74" t="s">
        <v>568</v>
      </c>
      <c r="F385" s="199" t="s">
        <v>569</v>
      </c>
      <c r="G385" s="200"/>
      <c r="H385" s="200"/>
      <c r="I385" s="201"/>
      <c r="J385" s="75" t="s">
        <v>109</v>
      </c>
      <c r="K385" s="12">
        <v>459.67</v>
      </c>
      <c r="L385" s="202"/>
      <c r="M385" s="203"/>
      <c r="N385" s="204">
        <f t="shared" si="50"/>
        <v>0</v>
      </c>
      <c r="O385" s="205"/>
      <c r="P385" s="205"/>
      <c r="Q385" s="206"/>
      <c r="R385" s="24"/>
    </row>
    <row r="386" spans="2:18" s="6" customFormat="1" ht="25.5" customHeight="1">
      <c r="B386" s="21"/>
      <c r="C386" s="73">
        <f t="shared" si="51"/>
        <v>219</v>
      </c>
      <c r="D386" s="73" t="s">
        <v>106</v>
      </c>
      <c r="E386" s="74" t="s">
        <v>570</v>
      </c>
      <c r="F386" s="199" t="s">
        <v>571</v>
      </c>
      <c r="G386" s="200"/>
      <c r="H386" s="200"/>
      <c r="I386" s="201"/>
      <c r="J386" s="75" t="s">
        <v>109</v>
      </c>
      <c r="K386" s="12">
        <v>531.78</v>
      </c>
      <c r="L386" s="202"/>
      <c r="M386" s="203"/>
      <c r="N386" s="204">
        <f t="shared" si="50"/>
        <v>0</v>
      </c>
      <c r="O386" s="205"/>
      <c r="P386" s="205"/>
      <c r="Q386" s="206"/>
      <c r="R386" s="24"/>
    </row>
    <row r="387" spans="2:18" s="6" customFormat="1" ht="25.5" customHeight="1">
      <c r="B387" s="21"/>
      <c r="C387" s="73">
        <f t="shared" si="51"/>
        <v>220</v>
      </c>
      <c r="D387" s="73" t="s">
        <v>106</v>
      </c>
      <c r="E387" s="74" t="s">
        <v>572</v>
      </c>
      <c r="F387" s="199" t="s">
        <v>573</v>
      </c>
      <c r="G387" s="200"/>
      <c r="H387" s="200"/>
      <c r="I387" s="201"/>
      <c r="J387" s="75" t="s">
        <v>109</v>
      </c>
      <c r="K387" s="12">
        <v>459.67</v>
      </c>
      <c r="L387" s="202"/>
      <c r="M387" s="203"/>
      <c r="N387" s="204">
        <f t="shared" si="50"/>
        <v>0</v>
      </c>
      <c r="O387" s="205"/>
      <c r="P387" s="205"/>
      <c r="Q387" s="206"/>
      <c r="R387" s="24"/>
    </row>
    <row r="388" spans="2:18" s="6" customFormat="1" ht="25.5" customHeight="1">
      <c r="B388" s="21"/>
      <c r="C388" s="76">
        <f t="shared" si="51"/>
        <v>221</v>
      </c>
      <c r="D388" s="76" t="s">
        <v>142</v>
      </c>
      <c r="E388" s="77" t="s">
        <v>574</v>
      </c>
      <c r="F388" s="208" t="s">
        <v>575</v>
      </c>
      <c r="G388" s="209"/>
      <c r="H388" s="209"/>
      <c r="I388" s="210"/>
      <c r="J388" s="78" t="s">
        <v>109</v>
      </c>
      <c r="K388" s="13">
        <v>505.637</v>
      </c>
      <c r="L388" s="211"/>
      <c r="M388" s="212"/>
      <c r="N388" s="213">
        <f t="shared" si="50"/>
        <v>0</v>
      </c>
      <c r="O388" s="214"/>
      <c r="P388" s="214"/>
      <c r="Q388" s="215"/>
      <c r="R388" s="24"/>
    </row>
    <row r="389" spans="2:18" s="6" customFormat="1" ht="25.5" customHeight="1">
      <c r="B389" s="21"/>
      <c r="C389" s="73">
        <f t="shared" si="51"/>
        <v>222</v>
      </c>
      <c r="D389" s="73" t="s">
        <v>106</v>
      </c>
      <c r="E389" s="74" t="s">
        <v>576</v>
      </c>
      <c r="F389" s="199" t="s">
        <v>577</v>
      </c>
      <c r="G389" s="200"/>
      <c r="H389" s="200"/>
      <c r="I389" s="201"/>
      <c r="J389" s="75" t="s">
        <v>114</v>
      </c>
      <c r="K389" s="12">
        <v>529.8</v>
      </c>
      <c r="L389" s="202"/>
      <c r="M389" s="203"/>
      <c r="N389" s="204">
        <f t="shared" si="50"/>
        <v>0</v>
      </c>
      <c r="O389" s="205"/>
      <c r="P389" s="205"/>
      <c r="Q389" s="206"/>
      <c r="R389" s="24"/>
    </row>
    <row r="390" spans="2:18" s="6" customFormat="1" ht="25.5" customHeight="1">
      <c r="B390" s="21"/>
      <c r="C390" s="73">
        <f t="shared" si="51"/>
        <v>223</v>
      </c>
      <c r="D390" s="73" t="s">
        <v>106</v>
      </c>
      <c r="E390" s="74" t="s">
        <v>578</v>
      </c>
      <c r="F390" s="199" t="s">
        <v>579</v>
      </c>
      <c r="G390" s="200"/>
      <c r="H390" s="200"/>
      <c r="I390" s="201"/>
      <c r="J390" s="75" t="s">
        <v>114</v>
      </c>
      <c r="K390" s="12">
        <v>457.8</v>
      </c>
      <c r="L390" s="202"/>
      <c r="M390" s="203"/>
      <c r="N390" s="204">
        <f t="shared" si="50"/>
        <v>0</v>
      </c>
      <c r="O390" s="205"/>
      <c r="P390" s="205"/>
      <c r="Q390" s="206"/>
      <c r="R390" s="24"/>
    </row>
    <row r="391" spans="2:18" s="6" customFormat="1" ht="16.5" customHeight="1">
      <c r="B391" s="21"/>
      <c r="C391" s="76">
        <f t="shared" si="51"/>
        <v>224</v>
      </c>
      <c r="D391" s="76" t="s">
        <v>142</v>
      </c>
      <c r="E391" s="77" t="s">
        <v>580</v>
      </c>
      <c r="F391" s="208" t="s">
        <v>581</v>
      </c>
      <c r="G391" s="209"/>
      <c r="H391" s="209"/>
      <c r="I391" s="210"/>
      <c r="J391" s="78" t="s">
        <v>114</v>
      </c>
      <c r="K391" s="13">
        <v>476.295</v>
      </c>
      <c r="L391" s="211"/>
      <c r="M391" s="212"/>
      <c r="N391" s="213">
        <f t="shared" si="50"/>
        <v>0</v>
      </c>
      <c r="O391" s="214"/>
      <c r="P391" s="214"/>
      <c r="Q391" s="215"/>
      <c r="R391" s="24"/>
    </row>
    <row r="392" spans="2:18" s="6" customFormat="1" ht="25.5" customHeight="1">
      <c r="B392" s="21"/>
      <c r="C392" s="73">
        <f t="shared" si="51"/>
        <v>225</v>
      </c>
      <c r="D392" s="73" t="s">
        <v>106</v>
      </c>
      <c r="E392" s="74" t="s">
        <v>582</v>
      </c>
      <c r="F392" s="199" t="s">
        <v>583</v>
      </c>
      <c r="G392" s="200"/>
      <c r="H392" s="200"/>
      <c r="I392" s="201"/>
      <c r="J392" s="75" t="s">
        <v>204</v>
      </c>
      <c r="K392" s="12">
        <v>10614.679</v>
      </c>
      <c r="L392" s="202"/>
      <c r="M392" s="203"/>
      <c r="N392" s="204">
        <f t="shared" si="50"/>
        <v>0</v>
      </c>
      <c r="O392" s="205"/>
      <c r="P392" s="205"/>
      <c r="Q392" s="206"/>
      <c r="R392" s="24"/>
    </row>
    <row r="393" spans="2:18" s="11" customFormat="1" ht="29.85" customHeight="1">
      <c r="B393" s="68"/>
      <c r="C393" s="69"/>
      <c r="D393" s="72" t="s">
        <v>584</v>
      </c>
      <c r="E393" s="72"/>
      <c r="F393" s="72"/>
      <c r="G393" s="72"/>
      <c r="H393" s="72"/>
      <c r="I393" s="72"/>
      <c r="J393" s="72"/>
      <c r="K393" s="72"/>
      <c r="L393" s="82"/>
      <c r="M393" s="82"/>
      <c r="N393" s="207">
        <f>SUM(N394:Q398)</f>
        <v>0</v>
      </c>
      <c r="O393" s="207"/>
      <c r="P393" s="207"/>
      <c r="Q393" s="207"/>
      <c r="R393" s="71"/>
    </row>
    <row r="394" spans="2:18" s="6" customFormat="1" ht="25.5" customHeight="1">
      <c r="B394" s="21"/>
      <c r="C394" s="73">
        <f>+C392+1</f>
        <v>226</v>
      </c>
      <c r="D394" s="73" t="s">
        <v>106</v>
      </c>
      <c r="E394" s="74" t="s">
        <v>585</v>
      </c>
      <c r="F394" s="199" t="s">
        <v>586</v>
      </c>
      <c r="G394" s="200"/>
      <c r="H394" s="200"/>
      <c r="I394" s="201"/>
      <c r="J394" s="75" t="s">
        <v>109</v>
      </c>
      <c r="K394" s="12">
        <v>48.625</v>
      </c>
      <c r="L394" s="202"/>
      <c r="M394" s="203"/>
      <c r="N394" s="204">
        <f>ROUND(L394*K394,2)</f>
        <v>0</v>
      </c>
      <c r="O394" s="205"/>
      <c r="P394" s="205"/>
      <c r="Q394" s="206"/>
      <c r="R394" s="24"/>
    </row>
    <row r="395" spans="2:18" s="6" customFormat="1" ht="38.25" customHeight="1">
      <c r="B395" s="21"/>
      <c r="C395" s="73">
        <f>+C394+1</f>
        <v>227</v>
      </c>
      <c r="D395" s="73" t="s">
        <v>106</v>
      </c>
      <c r="E395" s="74" t="s">
        <v>587</v>
      </c>
      <c r="F395" s="199" t="s">
        <v>588</v>
      </c>
      <c r="G395" s="200"/>
      <c r="H395" s="200"/>
      <c r="I395" s="201"/>
      <c r="J395" s="75" t="s">
        <v>109</v>
      </c>
      <c r="K395" s="12">
        <v>197.91</v>
      </c>
      <c r="L395" s="202"/>
      <c r="M395" s="203"/>
      <c r="N395" s="204">
        <f>ROUND(L395*K395,2)</f>
        <v>0</v>
      </c>
      <c r="O395" s="205"/>
      <c r="P395" s="205"/>
      <c r="Q395" s="206"/>
      <c r="R395" s="24"/>
    </row>
    <row r="396" spans="2:18" s="6" customFormat="1" ht="16.5" customHeight="1">
      <c r="B396" s="21"/>
      <c r="C396" s="76">
        <f aca="true" t="shared" si="52" ref="C396:C398">+C395+1</f>
        <v>228</v>
      </c>
      <c r="D396" s="76" t="s">
        <v>142</v>
      </c>
      <c r="E396" s="77" t="s">
        <v>589</v>
      </c>
      <c r="F396" s="208" t="s">
        <v>590</v>
      </c>
      <c r="G396" s="209"/>
      <c r="H396" s="209"/>
      <c r="I396" s="210"/>
      <c r="J396" s="78" t="s">
        <v>109</v>
      </c>
      <c r="K396" s="13">
        <v>217.7</v>
      </c>
      <c r="L396" s="211"/>
      <c r="M396" s="212"/>
      <c r="N396" s="213">
        <f>ROUND(L396*K396,2)</f>
        <v>0</v>
      </c>
      <c r="O396" s="214"/>
      <c r="P396" s="214"/>
      <c r="Q396" s="215"/>
      <c r="R396" s="24"/>
    </row>
    <row r="397" spans="2:18" s="6" customFormat="1" ht="25.5" customHeight="1">
      <c r="B397" s="21"/>
      <c r="C397" s="73">
        <f t="shared" si="52"/>
        <v>229</v>
      </c>
      <c r="D397" s="73" t="s">
        <v>106</v>
      </c>
      <c r="E397" s="74" t="s">
        <v>591</v>
      </c>
      <c r="F397" s="199" t="s">
        <v>592</v>
      </c>
      <c r="G397" s="200"/>
      <c r="H397" s="200"/>
      <c r="I397" s="201"/>
      <c r="J397" s="75" t="s">
        <v>114</v>
      </c>
      <c r="K397" s="12">
        <v>132.5</v>
      </c>
      <c r="L397" s="202"/>
      <c r="M397" s="203"/>
      <c r="N397" s="204">
        <f>ROUND(L397*K397,2)</f>
        <v>0</v>
      </c>
      <c r="O397" s="205"/>
      <c r="P397" s="205"/>
      <c r="Q397" s="206"/>
      <c r="R397" s="24"/>
    </row>
    <row r="398" spans="2:18" s="6" customFormat="1" ht="25.5" customHeight="1">
      <c r="B398" s="21"/>
      <c r="C398" s="73">
        <f t="shared" si="52"/>
        <v>230</v>
      </c>
      <c r="D398" s="73" t="s">
        <v>106</v>
      </c>
      <c r="E398" s="74" t="s">
        <v>593</v>
      </c>
      <c r="F398" s="199" t="s">
        <v>594</v>
      </c>
      <c r="G398" s="200"/>
      <c r="H398" s="200"/>
      <c r="I398" s="201"/>
      <c r="J398" s="75" t="s">
        <v>204</v>
      </c>
      <c r="K398" s="12">
        <v>2176.421</v>
      </c>
      <c r="L398" s="202"/>
      <c r="M398" s="203"/>
      <c r="N398" s="204">
        <f>ROUND(L398*K398,2)</f>
        <v>0</v>
      </c>
      <c r="O398" s="205"/>
      <c r="P398" s="205"/>
      <c r="Q398" s="206"/>
      <c r="R398" s="24"/>
    </row>
    <row r="399" spans="2:18" s="11" customFormat="1" ht="29.85" customHeight="1">
      <c r="B399" s="68"/>
      <c r="C399" s="69"/>
      <c r="D399" s="72" t="s">
        <v>595</v>
      </c>
      <c r="E399" s="72"/>
      <c r="F399" s="72"/>
      <c r="G399" s="72"/>
      <c r="H399" s="72"/>
      <c r="I399" s="72"/>
      <c r="J399" s="72"/>
      <c r="K399" s="72"/>
      <c r="L399" s="82"/>
      <c r="M399" s="82"/>
      <c r="N399" s="207">
        <f>SUM(N400:Q417)</f>
        <v>0</v>
      </c>
      <c r="O399" s="207"/>
      <c r="P399" s="207"/>
      <c r="Q399" s="207"/>
      <c r="R399" s="71"/>
    </row>
    <row r="400" spans="2:18" s="6" customFormat="1" ht="25.5" customHeight="1">
      <c r="B400" s="21"/>
      <c r="C400" s="73">
        <f>+C398+1</f>
        <v>231</v>
      </c>
      <c r="D400" s="73" t="s">
        <v>106</v>
      </c>
      <c r="E400" s="74" t="s">
        <v>596</v>
      </c>
      <c r="F400" s="199" t="s">
        <v>597</v>
      </c>
      <c r="G400" s="200"/>
      <c r="H400" s="200"/>
      <c r="I400" s="201"/>
      <c r="J400" s="75" t="s">
        <v>109</v>
      </c>
      <c r="K400" s="12">
        <v>2066</v>
      </c>
      <c r="L400" s="202"/>
      <c r="M400" s="203"/>
      <c r="N400" s="204">
        <f aca="true" t="shared" si="53" ref="N400:N417">ROUND(L400*K400,2)</f>
        <v>0</v>
      </c>
      <c r="O400" s="205"/>
      <c r="P400" s="205"/>
      <c r="Q400" s="206"/>
      <c r="R400" s="24"/>
    </row>
    <row r="401" spans="2:18" s="6" customFormat="1" ht="25.5" customHeight="1">
      <c r="B401" s="21"/>
      <c r="C401" s="73">
        <f>+C400+1</f>
        <v>232</v>
      </c>
      <c r="D401" s="73" t="s">
        <v>106</v>
      </c>
      <c r="E401" s="74" t="s">
        <v>598</v>
      </c>
      <c r="F401" s="199" t="s">
        <v>599</v>
      </c>
      <c r="G401" s="200"/>
      <c r="H401" s="200"/>
      <c r="I401" s="201"/>
      <c r="J401" s="75" t="s">
        <v>109</v>
      </c>
      <c r="K401" s="12">
        <v>23.2</v>
      </c>
      <c r="L401" s="202"/>
      <c r="M401" s="203"/>
      <c r="N401" s="204">
        <f t="shared" si="53"/>
        <v>0</v>
      </c>
      <c r="O401" s="205"/>
      <c r="P401" s="205"/>
      <c r="Q401" s="206"/>
      <c r="R401" s="24"/>
    </row>
    <row r="402" spans="2:18" s="6" customFormat="1" ht="25.5" customHeight="1">
      <c r="B402" s="21"/>
      <c r="C402" s="73">
        <f aca="true" t="shared" si="54" ref="C402:C417">+C401+1</f>
        <v>233</v>
      </c>
      <c r="D402" s="73" t="s">
        <v>106</v>
      </c>
      <c r="E402" s="74" t="s">
        <v>600</v>
      </c>
      <c r="F402" s="199" t="s">
        <v>601</v>
      </c>
      <c r="G402" s="200"/>
      <c r="H402" s="200"/>
      <c r="I402" s="201"/>
      <c r="J402" s="75" t="s">
        <v>109</v>
      </c>
      <c r="K402" s="12">
        <v>2066</v>
      </c>
      <c r="L402" s="202"/>
      <c r="M402" s="203"/>
      <c r="N402" s="204">
        <f t="shared" si="53"/>
        <v>0</v>
      </c>
      <c r="O402" s="205"/>
      <c r="P402" s="205"/>
      <c r="Q402" s="206"/>
      <c r="R402" s="24"/>
    </row>
    <row r="403" spans="2:18" s="6" customFormat="1" ht="25.5" customHeight="1">
      <c r="B403" s="21"/>
      <c r="C403" s="73">
        <f t="shared" si="54"/>
        <v>234</v>
      </c>
      <c r="D403" s="73" t="s">
        <v>106</v>
      </c>
      <c r="E403" s="74" t="s">
        <v>602</v>
      </c>
      <c r="F403" s="199" t="s">
        <v>603</v>
      </c>
      <c r="G403" s="200"/>
      <c r="H403" s="200"/>
      <c r="I403" s="201"/>
      <c r="J403" s="75" t="s">
        <v>109</v>
      </c>
      <c r="K403" s="12">
        <v>23.2</v>
      </c>
      <c r="L403" s="202"/>
      <c r="M403" s="203"/>
      <c r="N403" s="204">
        <f t="shared" si="53"/>
        <v>0</v>
      </c>
      <c r="O403" s="205"/>
      <c r="P403" s="205"/>
      <c r="Q403" s="206"/>
      <c r="R403" s="24"/>
    </row>
    <row r="404" spans="2:18" s="6" customFormat="1" ht="38.25" customHeight="1">
      <c r="B404" s="21"/>
      <c r="C404" s="73">
        <f t="shared" si="54"/>
        <v>235</v>
      </c>
      <c r="D404" s="73" t="s">
        <v>106</v>
      </c>
      <c r="E404" s="74" t="s">
        <v>604</v>
      </c>
      <c r="F404" s="199" t="s">
        <v>605</v>
      </c>
      <c r="G404" s="200"/>
      <c r="H404" s="200"/>
      <c r="I404" s="201"/>
      <c r="J404" s="75" t="s">
        <v>114</v>
      </c>
      <c r="K404" s="12">
        <v>98</v>
      </c>
      <c r="L404" s="202"/>
      <c r="M404" s="203"/>
      <c r="N404" s="204">
        <f t="shared" si="53"/>
        <v>0</v>
      </c>
      <c r="O404" s="205"/>
      <c r="P404" s="205"/>
      <c r="Q404" s="206"/>
      <c r="R404" s="24"/>
    </row>
    <row r="405" spans="2:18" s="6" customFormat="1" ht="38.25" customHeight="1">
      <c r="B405" s="21"/>
      <c r="C405" s="73">
        <f t="shared" si="54"/>
        <v>236</v>
      </c>
      <c r="D405" s="73" t="s">
        <v>106</v>
      </c>
      <c r="E405" s="74" t="s">
        <v>606</v>
      </c>
      <c r="F405" s="199" t="s">
        <v>607</v>
      </c>
      <c r="G405" s="200"/>
      <c r="H405" s="200"/>
      <c r="I405" s="201"/>
      <c r="J405" s="75" t="s">
        <v>134</v>
      </c>
      <c r="K405" s="12">
        <v>16</v>
      </c>
      <c r="L405" s="202"/>
      <c r="M405" s="203"/>
      <c r="N405" s="204">
        <f t="shared" si="53"/>
        <v>0</v>
      </c>
      <c r="O405" s="205"/>
      <c r="P405" s="205"/>
      <c r="Q405" s="206"/>
      <c r="R405" s="24"/>
    </row>
    <row r="406" spans="2:18" s="6" customFormat="1" ht="38.25" customHeight="1">
      <c r="B406" s="21"/>
      <c r="C406" s="73">
        <f t="shared" si="54"/>
        <v>237</v>
      </c>
      <c r="D406" s="73" t="s">
        <v>106</v>
      </c>
      <c r="E406" s="74" t="s">
        <v>608</v>
      </c>
      <c r="F406" s="199" t="s">
        <v>609</v>
      </c>
      <c r="G406" s="200"/>
      <c r="H406" s="200"/>
      <c r="I406" s="201"/>
      <c r="J406" s="75" t="s">
        <v>134</v>
      </c>
      <c r="K406" s="12">
        <v>20</v>
      </c>
      <c r="L406" s="202"/>
      <c r="M406" s="203"/>
      <c r="N406" s="204">
        <f t="shared" si="53"/>
        <v>0</v>
      </c>
      <c r="O406" s="205"/>
      <c r="P406" s="205"/>
      <c r="Q406" s="206"/>
      <c r="R406" s="24"/>
    </row>
    <row r="407" spans="2:18" s="6" customFormat="1" ht="38.25" customHeight="1">
      <c r="B407" s="21"/>
      <c r="C407" s="73">
        <f t="shared" si="54"/>
        <v>238</v>
      </c>
      <c r="D407" s="73" t="s">
        <v>106</v>
      </c>
      <c r="E407" s="74" t="s">
        <v>610</v>
      </c>
      <c r="F407" s="199" t="s">
        <v>611</v>
      </c>
      <c r="G407" s="200"/>
      <c r="H407" s="200"/>
      <c r="I407" s="201"/>
      <c r="J407" s="75" t="s">
        <v>134</v>
      </c>
      <c r="K407" s="12">
        <v>39</v>
      </c>
      <c r="L407" s="202"/>
      <c r="M407" s="203"/>
      <c r="N407" s="204">
        <f t="shared" si="53"/>
        <v>0</v>
      </c>
      <c r="O407" s="205"/>
      <c r="P407" s="205"/>
      <c r="Q407" s="206"/>
      <c r="R407" s="24"/>
    </row>
    <row r="408" spans="2:18" s="6" customFormat="1" ht="38.25" customHeight="1">
      <c r="B408" s="21"/>
      <c r="C408" s="73">
        <f t="shared" si="54"/>
        <v>239</v>
      </c>
      <c r="D408" s="73" t="s">
        <v>106</v>
      </c>
      <c r="E408" s="74" t="s">
        <v>612</v>
      </c>
      <c r="F408" s="199" t="s">
        <v>613</v>
      </c>
      <c r="G408" s="200"/>
      <c r="H408" s="200"/>
      <c r="I408" s="201"/>
      <c r="J408" s="75" t="s">
        <v>134</v>
      </c>
      <c r="K408" s="12">
        <v>10</v>
      </c>
      <c r="L408" s="202"/>
      <c r="M408" s="203"/>
      <c r="N408" s="204">
        <f t="shared" si="53"/>
        <v>0</v>
      </c>
      <c r="O408" s="205"/>
      <c r="P408" s="205"/>
      <c r="Q408" s="206"/>
      <c r="R408" s="24"/>
    </row>
    <row r="409" spans="2:18" s="6" customFormat="1" ht="25.5" customHeight="1">
      <c r="B409" s="21"/>
      <c r="C409" s="73">
        <f t="shared" si="54"/>
        <v>240</v>
      </c>
      <c r="D409" s="73" t="s">
        <v>106</v>
      </c>
      <c r="E409" s="74" t="s">
        <v>614</v>
      </c>
      <c r="F409" s="199" t="s">
        <v>615</v>
      </c>
      <c r="G409" s="200"/>
      <c r="H409" s="200"/>
      <c r="I409" s="201"/>
      <c r="J409" s="75" t="s">
        <v>109</v>
      </c>
      <c r="K409" s="12">
        <v>273</v>
      </c>
      <c r="L409" s="202"/>
      <c r="M409" s="203"/>
      <c r="N409" s="204">
        <f t="shared" si="53"/>
        <v>0</v>
      </c>
      <c r="O409" s="205"/>
      <c r="P409" s="205"/>
      <c r="Q409" s="206"/>
      <c r="R409" s="24"/>
    </row>
    <row r="410" spans="2:18" s="6" customFormat="1" ht="38.25" customHeight="1">
      <c r="B410" s="21"/>
      <c r="C410" s="73">
        <f t="shared" si="54"/>
        <v>241</v>
      </c>
      <c r="D410" s="73" t="s">
        <v>106</v>
      </c>
      <c r="E410" s="74" t="s">
        <v>616</v>
      </c>
      <c r="F410" s="199" t="s">
        <v>617</v>
      </c>
      <c r="G410" s="200"/>
      <c r="H410" s="200"/>
      <c r="I410" s="201"/>
      <c r="J410" s="75" t="s">
        <v>109</v>
      </c>
      <c r="K410" s="12">
        <v>35</v>
      </c>
      <c r="L410" s="202"/>
      <c r="M410" s="203"/>
      <c r="N410" s="204">
        <f t="shared" si="53"/>
        <v>0</v>
      </c>
      <c r="O410" s="205"/>
      <c r="P410" s="205"/>
      <c r="Q410" s="206"/>
      <c r="R410" s="24"/>
    </row>
    <row r="411" spans="2:18" s="6" customFormat="1" ht="25.5" customHeight="1">
      <c r="B411" s="21"/>
      <c r="C411" s="73">
        <f t="shared" si="54"/>
        <v>242</v>
      </c>
      <c r="D411" s="73" t="s">
        <v>106</v>
      </c>
      <c r="E411" s="74" t="s">
        <v>618</v>
      </c>
      <c r="F411" s="199" t="s">
        <v>619</v>
      </c>
      <c r="G411" s="200"/>
      <c r="H411" s="200"/>
      <c r="I411" s="201"/>
      <c r="J411" s="75" t="s">
        <v>109</v>
      </c>
      <c r="K411" s="12">
        <v>97</v>
      </c>
      <c r="L411" s="202"/>
      <c r="M411" s="203"/>
      <c r="N411" s="204">
        <f t="shared" si="53"/>
        <v>0</v>
      </c>
      <c r="O411" s="205"/>
      <c r="P411" s="205"/>
      <c r="Q411" s="206"/>
      <c r="R411" s="24"/>
    </row>
    <row r="412" spans="2:18" s="6" customFormat="1" ht="38.25" customHeight="1">
      <c r="B412" s="21"/>
      <c r="C412" s="73">
        <f t="shared" si="54"/>
        <v>243</v>
      </c>
      <c r="D412" s="73" t="s">
        <v>106</v>
      </c>
      <c r="E412" s="74" t="s">
        <v>620</v>
      </c>
      <c r="F412" s="199" t="s">
        <v>621</v>
      </c>
      <c r="G412" s="200"/>
      <c r="H412" s="200"/>
      <c r="I412" s="201"/>
      <c r="J412" s="75" t="s">
        <v>109</v>
      </c>
      <c r="K412" s="12">
        <v>29</v>
      </c>
      <c r="L412" s="202"/>
      <c r="M412" s="203"/>
      <c r="N412" s="204">
        <f t="shared" si="53"/>
        <v>0</v>
      </c>
      <c r="O412" s="205"/>
      <c r="P412" s="205"/>
      <c r="Q412" s="206"/>
      <c r="R412" s="24"/>
    </row>
    <row r="413" spans="2:18" s="6" customFormat="1" ht="25.5" customHeight="1">
      <c r="B413" s="21"/>
      <c r="C413" s="73">
        <f t="shared" si="54"/>
        <v>244</v>
      </c>
      <c r="D413" s="73" t="s">
        <v>106</v>
      </c>
      <c r="E413" s="74" t="s">
        <v>622</v>
      </c>
      <c r="F413" s="199" t="s">
        <v>623</v>
      </c>
      <c r="G413" s="200"/>
      <c r="H413" s="200"/>
      <c r="I413" s="201"/>
      <c r="J413" s="75" t="s">
        <v>109</v>
      </c>
      <c r="K413" s="12">
        <v>653.5</v>
      </c>
      <c r="L413" s="202"/>
      <c r="M413" s="203"/>
      <c r="N413" s="204">
        <f t="shared" si="53"/>
        <v>0</v>
      </c>
      <c r="O413" s="205"/>
      <c r="P413" s="205"/>
      <c r="Q413" s="206"/>
      <c r="R413" s="24"/>
    </row>
    <row r="414" spans="2:18" s="6" customFormat="1" ht="25.5" customHeight="1">
      <c r="B414" s="21"/>
      <c r="C414" s="76">
        <f t="shared" si="54"/>
        <v>245</v>
      </c>
      <c r="D414" s="76" t="s">
        <v>142</v>
      </c>
      <c r="E414" s="77" t="s">
        <v>624</v>
      </c>
      <c r="F414" s="208" t="s">
        <v>625</v>
      </c>
      <c r="G414" s="209"/>
      <c r="H414" s="209"/>
      <c r="I414" s="210"/>
      <c r="J414" s="78" t="s">
        <v>114</v>
      </c>
      <c r="K414" s="13">
        <v>686.175</v>
      </c>
      <c r="L414" s="211"/>
      <c r="M414" s="212"/>
      <c r="N414" s="213">
        <f t="shared" si="53"/>
        <v>0</v>
      </c>
      <c r="O414" s="214"/>
      <c r="P414" s="214"/>
      <c r="Q414" s="215"/>
      <c r="R414" s="24"/>
    </row>
    <row r="415" spans="2:18" s="6" customFormat="1" ht="38.25" customHeight="1">
      <c r="B415" s="21"/>
      <c r="C415" s="73">
        <f t="shared" si="54"/>
        <v>246</v>
      </c>
      <c r="D415" s="73" t="s">
        <v>106</v>
      </c>
      <c r="E415" s="74" t="s">
        <v>626</v>
      </c>
      <c r="F415" s="199" t="s">
        <v>627</v>
      </c>
      <c r="G415" s="200"/>
      <c r="H415" s="200"/>
      <c r="I415" s="201"/>
      <c r="J415" s="75" t="s">
        <v>109</v>
      </c>
      <c r="K415" s="12">
        <v>8.3</v>
      </c>
      <c r="L415" s="202"/>
      <c r="M415" s="203"/>
      <c r="N415" s="204">
        <f t="shared" si="53"/>
        <v>0</v>
      </c>
      <c r="O415" s="205"/>
      <c r="P415" s="205"/>
      <c r="Q415" s="206"/>
      <c r="R415" s="24"/>
    </row>
    <row r="416" spans="2:18" s="6" customFormat="1" ht="38.25" customHeight="1">
      <c r="B416" s="21"/>
      <c r="C416" s="73">
        <f t="shared" si="54"/>
        <v>247</v>
      </c>
      <c r="D416" s="73" t="s">
        <v>106</v>
      </c>
      <c r="E416" s="74" t="s">
        <v>628</v>
      </c>
      <c r="F416" s="199" t="s">
        <v>629</v>
      </c>
      <c r="G416" s="200"/>
      <c r="H416" s="200"/>
      <c r="I416" s="201"/>
      <c r="J416" s="75" t="s">
        <v>109</v>
      </c>
      <c r="K416" s="12">
        <v>24.4</v>
      </c>
      <c r="L416" s="202"/>
      <c r="M416" s="203"/>
      <c r="N416" s="204">
        <f t="shared" si="53"/>
        <v>0</v>
      </c>
      <c r="O416" s="205"/>
      <c r="P416" s="205"/>
      <c r="Q416" s="206"/>
      <c r="R416" s="24"/>
    </row>
    <row r="417" spans="2:18" s="6" customFormat="1" ht="25.5" customHeight="1">
      <c r="B417" s="21"/>
      <c r="C417" s="73">
        <f t="shared" si="54"/>
        <v>248</v>
      </c>
      <c r="D417" s="73" t="s">
        <v>106</v>
      </c>
      <c r="E417" s="74" t="s">
        <v>630</v>
      </c>
      <c r="F417" s="199" t="s">
        <v>631</v>
      </c>
      <c r="G417" s="200"/>
      <c r="H417" s="200"/>
      <c r="I417" s="201"/>
      <c r="J417" s="75" t="s">
        <v>109</v>
      </c>
      <c r="K417" s="12">
        <v>2100.59</v>
      </c>
      <c r="L417" s="202"/>
      <c r="M417" s="203"/>
      <c r="N417" s="204">
        <f t="shared" si="53"/>
        <v>0</v>
      </c>
      <c r="O417" s="205"/>
      <c r="P417" s="205"/>
      <c r="Q417" s="206"/>
      <c r="R417" s="24"/>
    </row>
    <row r="418" spans="2:18" s="11" customFormat="1" ht="29.85" customHeight="1">
      <c r="B418" s="68"/>
      <c r="C418" s="69"/>
      <c r="D418" s="72" t="s">
        <v>632</v>
      </c>
      <c r="E418" s="72"/>
      <c r="F418" s="72"/>
      <c r="G418" s="72"/>
      <c r="H418" s="72"/>
      <c r="I418" s="72"/>
      <c r="J418" s="72"/>
      <c r="K418" s="72"/>
      <c r="L418" s="82"/>
      <c r="M418" s="82"/>
      <c r="N418" s="207">
        <f>SUM(N419)</f>
        <v>0</v>
      </c>
      <c r="O418" s="207"/>
      <c r="P418" s="207"/>
      <c r="Q418" s="207"/>
      <c r="R418" s="71"/>
    </row>
    <row r="419" spans="2:18" s="6" customFormat="1" ht="38.25" customHeight="1">
      <c r="B419" s="21"/>
      <c r="C419" s="73">
        <f>+C417+1</f>
        <v>249</v>
      </c>
      <c r="D419" s="73" t="s">
        <v>106</v>
      </c>
      <c r="E419" s="74" t="s">
        <v>633</v>
      </c>
      <c r="F419" s="199" t="s">
        <v>634</v>
      </c>
      <c r="G419" s="200"/>
      <c r="H419" s="200"/>
      <c r="I419" s="201"/>
      <c r="J419" s="75" t="s">
        <v>174</v>
      </c>
      <c r="K419" s="12">
        <v>1</v>
      </c>
      <c r="L419" s="202"/>
      <c r="M419" s="203"/>
      <c r="N419" s="204">
        <f>ROUND(L419*K419,2)</f>
        <v>0</v>
      </c>
      <c r="O419" s="205"/>
      <c r="P419" s="205"/>
      <c r="Q419" s="206"/>
      <c r="R419" s="24"/>
    </row>
    <row r="420" spans="2:18" s="6" customFormat="1" ht="6.95" customHeight="1">
      <c r="B420" s="46"/>
      <c r="C420" s="47"/>
      <c r="D420" s="47"/>
      <c r="E420" s="47"/>
      <c r="F420" s="47"/>
      <c r="G420" s="47"/>
      <c r="H420" s="47"/>
      <c r="I420" s="47"/>
      <c r="J420" s="47"/>
      <c r="K420" s="47"/>
      <c r="L420" s="47"/>
      <c r="M420" s="47"/>
      <c r="N420" s="47"/>
      <c r="O420" s="47"/>
      <c r="P420" s="47"/>
      <c r="Q420" s="47"/>
      <c r="R420" s="48"/>
    </row>
  </sheetData>
  <sheetProtection selectLockedCells="1"/>
  <mergeCells count="861">
    <mergeCell ref="H1:K1"/>
    <mergeCell ref="C2:Q2"/>
    <mergeCell ref="C4:Q4"/>
    <mergeCell ref="F6:P6"/>
    <mergeCell ref="F7:P7"/>
    <mergeCell ref="O19:P19"/>
    <mergeCell ref="O21:P21"/>
    <mergeCell ref="O22:P22"/>
    <mergeCell ref="E24:L24"/>
    <mergeCell ref="E26:L26"/>
    <mergeCell ref="M29:P29"/>
    <mergeCell ref="O9:P9"/>
    <mergeCell ref="O11:P11"/>
    <mergeCell ref="O12:P12"/>
    <mergeCell ref="O15:P15"/>
    <mergeCell ref="O16:P16"/>
    <mergeCell ref="O18:P18"/>
    <mergeCell ref="H36:J36"/>
    <mergeCell ref="M36:P36"/>
    <mergeCell ref="H37:J37"/>
    <mergeCell ref="M37:P37"/>
    <mergeCell ref="H38:J38"/>
    <mergeCell ref="M38:P38"/>
    <mergeCell ref="M30:P30"/>
    <mergeCell ref="M32:P32"/>
    <mergeCell ref="H34:J34"/>
    <mergeCell ref="M34:P34"/>
    <mergeCell ref="H35:J35"/>
    <mergeCell ref="M35:P35"/>
    <mergeCell ref="M86:Q86"/>
    <mergeCell ref="C88:G88"/>
    <mergeCell ref="N88:Q88"/>
    <mergeCell ref="N90:Q90"/>
    <mergeCell ref="N91:Q91"/>
    <mergeCell ref="N92:Q92"/>
    <mergeCell ref="L40:P40"/>
    <mergeCell ref="C78:Q78"/>
    <mergeCell ref="F80:P80"/>
    <mergeCell ref="F81:P81"/>
    <mergeCell ref="M83:P83"/>
    <mergeCell ref="M85:Q85"/>
    <mergeCell ref="N99:Q99"/>
    <mergeCell ref="N100:Q100"/>
    <mergeCell ref="N101:Q101"/>
    <mergeCell ref="N102:Q102"/>
    <mergeCell ref="N103:Q103"/>
    <mergeCell ref="N104:Q104"/>
    <mergeCell ref="N93:Q93"/>
    <mergeCell ref="N94:Q94"/>
    <mergeCell ref="N95:Q95"/>
    <mergeCell ref="N96:Q96"/>
    <mergeCell ref="N97:Q97"/>
    <mergeCell ref="N98:Q98"/>
    <mergeCell ref="N111:Q111"/>
    <mergeCell ref="N112:Q112"/>
    <mergeCell ref="N113:Q113"/>
    <mergeCell ref="N114:Q114"/>
    <mergeCell ref="N115:Q115"/>
    <mergeCell ref="N116:Q116"/>
    <mergeCell ref="N105:Q105"/>
    <mergeCell ref="N106:Q106"/>
    <mergeCell ref="N107:Q107"/>
    <mergeCell ref="N108:Q108"/>
    <mergeCell ref="N109:Q109"/>
    <mergeCell ref="N110:Q110"/>
    <mergeCell ref="F131:P131"/>
    <mergeCell ref="M133:P133"/>
    <mergeCell ref="M135:Q135"/>
    <mergeCell ref="M136:Q136"/>
    <mergeCell ref="F138:I138"/>
    <mergeCell ref="L138:M138"/>
    <mergeCell ref="N138:Q138"/>
    <mergeCell ref="N117:Q117"/>
    <mergeCell ref="N118:Q118"/>
    <mergeCell ref="N119:Q119"/>
    <mergeCell ref="L122:Q122"/>
    <mergeCell ref="C128:Q128"/>
    <mergeCell ref="F130:P130"/>
    <mergeCell ref="F143:I143"/>
    <mergeCell ref="L143:M143"/>
    <mergeCell ref="N143:Q143"/>
    <mergeCell ref="F144:I144"/>
    <mergeCell ref="L144:M144"/>
    <mergeCell ref="N144:Q144"/>
    <mergeCell ref="N139:Q139"/>
    <mergeCell ref="N140:Q140"/>
    <mergeCell ref="N141:Q141"/>
    <mergeCell ref="F142:I142"/>
    <mergeCell ref="L142:M142"/>
    <mergeCell ref="N142:Q142"/>
    <mergeCell ref="F147:I147"/>
    <mergeCell ref="L147:M147"/>
    <mergeCell ref="N147:Q147"/>
    <mergeCell ref="N148:Q148"/>
    <mergeCell ref="F149:I149"/>
    <mergeCell ref="L149:M149"/>
    <mergeCell ref="N149:Q149"/>
    <mergeCell ref="F145:I145"/>
    <mergeCell ref="L145:M145"/>
    <mergeCell ref="N145:Q145"/>
    <mergeCell ref="F146:I146"/>
    <mergeCell ref="L146:M146"/>
    <mergeCell ref="N146:Q146"/>
    <mergeCell ref="F152:I152"/>
    <mergeCell ref="L152:M152"/>
    <mergeCell ref="N152:Q152"/>
    <mergeCell ref="F153:I153"/>
    <mergeCell ref="L153:M153"/>
    <mergeCell ref="N153:Q153"/>
    <mergeCell ref="F150:I150"/>
    <mergeCell ref="L150:M150"/>
    <mergeCell ref="N150:Q150"/>
    <mergeCell ref="F151:I151"/>
    <mergeCell ref="L151:M151"/>
    <mergeCell ref="N151:Q151"/>
    <mergeCell ref="F156:I156"/>
    <mergeCell ref="L156:M156"/>
    <mergeCell ref="N156:Q156"/>
    <mergeCell ref="F157:I157"/>
    <mergeCell ref="L157:M157"/>
    <mergeCell ref="N157:Q157"/>
    <mergeCell ref="F154:I154"/>
    <mergeCell ref="L154:M154"/>
    <mergeCell ref="N154:Q154"/>
    <mergeCell ref="F155:I155"/>
    <mergeCell ref="L155:M155"/>
    <mergeCell ref="N155:Q155"/>
    <mergeCell ref="F161:I161"/>
    <mergeCell ref="L161:M161"/>
    <mergeCell ref="N161:Q161"/>
    <mergeCell ref="F162:I162"/>
    <mergeCell ref="L162:M162"/>
    <mergeCell ref="N162:Q162"/>
    <mergeCell ref="N158:Q158"/>
    <mergeCell ref="F159:I159"/>
    <mergeCell ref="L159:M159"/>
    <mergeCell ref="N159:Q159"/>
    <mergeCell ref="F160:I160"/>
    <mergeCell ref="L160:M160"/>
    <mergeCell ref="N160:Q160"/>
    <mergeCell ref="F165:I165"/>
    <mergeCell ref="L165:M165"/>
    <mergeCell ref="N165:Q165"/>
    <mergeCell ref="F166:I166"/>
    <mergeCell ref="L166:M166"/>
    <mergeCell ref="N166:Q166"/>
    <mergeCell ref="F163:I163"/>
    <mergeCell ref="L163:M163"/>
    <mergeCell ref="N163:Q163"/>
    <mergeCell ref="F164:I164"/>
    <mergeCell ref="L164:M164"/>
    <mergeCell ref="N164:Q164"/>
    <mergeCell ref="F169:I169"/>
    <mergeCell ref="L169:M169"/>
    <mergeCell ref="N169:Q169"/>
    <mergeCell ref="F170:I170"/>
    <mergeCell ref="L170:M170"/>
    <mergeCell ref="N170:Q170"/>
    <mergeCell ref="F167:I167"/>
    <mergeCell ref="L167:M167"/>
    <mergeCell ref="N167:Q167"/>
    <mergeCell ref="F168:I168"/>
    <mergeCell ref="L168:M168"/>
    <mergeCell ref="N168:Q168"/>
    <mergeCell ref="F173:I173"/>
    <mergeCell ref="L173:M173"/>
    <mergeCell ref="N173:Q173"/>
    <mergeCell ref="N174:Q174"/>
    <mergeCell ref="F175:I175"/>
    <mergeCell ref="L175:M175"/>
    <mergeCell ref="N175:Q175"/>
    <mergeCell ref="F171:I171"/>
    <mergeCell ref="L171:M171"/>
    <mergeCell ref="N171:Q171"/>
    <mergeCell ref="F172:I172"/>
    <mergeCell ref="L172:M172"/>
    <mergeCell ref="N172:Q172"/>
    <mergeCell ref="F178:I178"/>
    <mergeCell ref="L178:M178"/>
    <mergeCell ref="N178:Q178"/>
    <mergeCell ref="F179:I179"/>
    <mergeCell ref="L179:M179"/>
    <mergeCell ref="N179:Q179"/>
    <mergeCell ref="F176:I176"/>
    <mergeCell ref="L176:M176"/>
    <mergeCell ref="N176:Q176"/>
    <mergeCell ref="F177:I177"/>
    <mergeCell ref="L177:M177"/>
    <mergeCell ref="N177:Q177"/>
    <mergeCell ref="N183:Q183"/>
    <mergeCell ref="N184:Q184"/>
    <mergeCell ref="F185:I185"/>
    <mergeCell ref="L185:M185"/>
    <mergeCell ref="N185:Q185"/>
    <mergeCell ref="F186:I186"/>
    <mergeCell ref="L186:M186"/>
    <mergeCell ref="N186:Q186"/>
    <mergeCell ref="N180:Q180"/>
    <mergeCell ref="F181:I181"/>
    <mergeCell ref="L181:M181"/>
    <mergeCell ref="N181:Q181"/>
    <mergeCell ref="F182:I182"/>
    <mergeCell ref="L182:M182"/>
    <mergeCell ref="N182:Q182"/>
    <mergeCell ref="F189:I189"/>
    <mergeCell ref="L189:M189"/>
    <mergeCell ref="N189:Q189"/>
    <mergeCell ref="N190:Q190"/>
    <mergeCell ref="F191:I191"/>
    <mergeCell ref="L191:M191"/>
    <mergeCell ref="N191:Q191"/>
    <mergeCell ref="F187:I187"/>
    <mergeCell ref="L187:M187"/>
    <mergeCell ref="N187:Q187"/>
    <mergeCell ref="F188:I188"/>
    <mergeCell ref="L188:M188"/>
    <mergeCell ref="N188:Q188"/>
    <mergeCell ref="F195:I195"/>
    <mergeCell ref="L195:M195"/>
    <mergeCell ref="N195:Q195"/>
    <mergeCell ref="F196:I196"/>
    <mergeCell ref="L196:M196"/>
    <mergeCell ref="N196:Q196"/>
    <mergeCell ref="F192:I192"/>
    <mergeCell ref="L192:M192"/>
    <mergeCell ref="N192:Q192"/>
    <mergeCell ref="N193:Q193"/>
    <mergeCell ref="F194:I194"/>
    <mergeCell ref="L194:M194"/>
    <mergeCell ref="N194:Q194"/>
    <mergeCell ref="F199:I199"/>
    <mergeCell ref="L199:M199"/>
    <mergeCell ref="N199:Q199"/>
    <mergeCell ref="F200:I200"/>
    <mergeCell ref="L200:M200"/>
    <mergeCell ref="N200:Q200"/>
    <mergeCell ref="F197:I197"/>
    <mergeCell ref="L197:M197"/>
    <mergeCell ref="N197:Q197"/>
    <mergeCell ref="F198:I198"/>
    <mergeCell ref="L198:M198"/>
    <mergeCell ref="N198:Q198"/>
    <mergeCell ref="F203:I203"/>
    <mergeCell ref="L203:M203"/>
    <mergeCell ref="N203:Q203"/>
    <mergeCell ref="F204:I204"/>
    <mergeCell ref="L204:M204"/>
    <mergeCell ref="N204:Q204"/>
    <mergeCell ref="F201:I201"/>
    <mergeCell ref="L201:M201"/>
    <mergeCell ref="N201:Q201"/>
    <mergeCell ref="F202:I202"/>
    <mergeCell ref="L202:M202"/>
    <mergeCell ref="N202:Q202"/>
    <mergeCell ref="F207:I207"/>
    <mergeCell ref="L207:M207"/>
    <mergeCell ref="N207:Q207"/>
    <mergeCell ref="F208:I208"/>
    <mergeCell ref="L208:M208"/>
    <mergeCell ref="N208:Q208"/>
    <mergeCell ref="F205:I205"/>
    <mergeCell ref="L205:M205"/>
    <mergeCell ref="N205:Q205"/>
    <mergeCell ref="F206:I206"/>
    <mergeCell ref="L206:M206"/>
    <mergeCell ref="N206:Q206"/>
    <mergeCell ref="F211:I211"/>
    <mergeCell ref="L211:M211"/>
    <mergeCell ref="N211:Q211"/>
    <mergeCell ref="N212:Q212"/>
    <mergeCell ref="F213:I213"/>
    <mergeCell ref="L213:M213"/>
    <mergeCell ref="N213:Q213"/>
    <mergeCell ref="F209:I209"/>
    <mergeCell ref="L209:M209"/>
    <mergeCell ref="N209:Q209"/>
    <mergeCell ref="F210:I210"/>
    <mergeCell ref="L210:M210"/>
    <mergeCell ref="N210:Q210"/>
    <mergeCell ref="F216:I216"/>
    <mergeCell ref="L216:M216"/>
    <mergeCell ref="N216:Q216"/>
    <mergeCell ref="F217:I217"/>
    <mergeCell ref="L217:M217"/>
    <mergeCell ref="N217:Q217"/>
    <mergeCell ref="F214:I214"/>
    <mergeCell ref="L214:M214"/>
    <mergeCell ref="N214:Q214"/>
    <mergeCell ref="F215:I215"/>
    <mergeCell ref="L215:M215"/>
    <mergeCell ref="N215:Q215"/>
    <mergeCell ref="F220:I220"/>
    <mergeCell ref="L220:M220"/>
    <mergeCell ref="N220:Q220"/>
    <mergeCell ref="F221:I221"/>
    <mergeCell ref="L221:M221"/>
    <mergeCell ref="N221:Q221"/>
    <mergeCell ref="F218:I218"/>
    <mergeCell ref="L218:M218"/>
    <mergeCell ref="N218:Q218"/>
    <mergeCell ref="F219:I219"/>
    <mergeCell ref="L219:M219"/>
    <mergeCell ref="N219:Q219"/>
    <mergeCell ref="F224:I224"/>
    <mergeCell ref="L224:M224"/>
    <mergeCell ref="N224:Q224"/>
    <mergeCell ref="F225:I225"/>
    <mergeCell ref="L225:M225"/>
    <mergeCell ref="N225:Q225"/>
    <mergeCell ref="F222:I222"/>
    <mergeCell ref="L222:M222"/>
    <mergeCell ref="N222:Q222"/>
    <mergeCell ref="F223:I223"/>
    <mergeCell ref="L223:M223"/>
    <mergeCell ref="N223:Q223"/>
    <mergeCell ref="F228:I228"/>
    <mergeCell ref="L228:M228"/>
    <mergeCell ref="N228:Q228"/>
    <mergeCell ref="N229:Q229"/>
    <mergeCell ref="F230:I230"/>
    <mergeCell ref="L230:M230"/>
    <mergeCell ref="N230:Q230"/>
    <mergeCell ref="F226:I226"/>
    <mergeCell ref="L226:M226"/>
    <mergeCell ref="N226:Q226"/>
    <mergeCell ref="F227:I227"/>
    <mergeCell ref="L227:M227"/>
    <mergeCell ref="N227:Q227"/>
    <mergeCell ref="F234:I234"/>
    <mergeCell ref="L234:M234"/>
    <mergeCell ref="N234:Q234"/>
    <mergeCell ref="F235:I235"/>
    <mergeCell ref="L235:M235"/>
    <mergeCell ref="N235:Q235"/>
    <mergeCell ref="N231:Q231"/>
    <mergeCell ref="F232:I232"/>
    <mergeCell ref="L232:M232"/>
    <mergeCell ref="N232:Q232"/>
    <mergeCell ref="F233:I233"/>
    <mergeCell ref="L233:M233"/>
    <mergeCell ref="N233:Q233"/>
    <mergeCell ref="F239:I239"/>
    <mergeCell ref="L239:M239"/>
    <mergeCell ref="N239:Q239"/>
    <mergeCell ref="F240:I240"/>
    <mergeCell ref="L240:M240"/>
    <mergeCell ref="N240:Q240"/>
    <mergeCell ref="F236:I236"/>
    <mergeCell ref="L236:M236"/>
    <mergeCell ref="N236:Q236"/>
    <mergeCell ref="N237:Q237"/>
    <mergeCell ref="F238:I238"/>
    <mergeCell ref="L238:M238"/>
    <mergeCell ref="N238:Q238"/>
    <mergeCell ref="F243:I243"/>
    <mergeCell ref="L243:M243"/>
    <mergeCell ref="N243:Q243"/>
    <mergeCell ref="F244:I244"/>
    <mergeCell ref="L244:M244"/>
    <mergeCell ref="N244:Q244"/>
    <mergeCell ref="F241:I241"/>
    <mergeCell ref="L241:M241"/>
    <mergeCell ref="N241:Q241"/>
    <mergeCell ref="F242:I242"/>
    <mergeCell ref="L242:M242"/>
    <mergeCell ref="N242:Q242"/>
    <mergeCell ref="F247:I247"/>
    <mergeCell ref="L247:M247"/>
    <mergeCell ref="N247:Q247"/>
    <mergeCell ref="F248:I248"/>
    <mergeCell ref="L248:M248"/>
    <mergeCell ref="N248:Q248"/>
    <mergeCell ref="F245:I245"/>
    <mergeCell ref="L245:M245"/>
    <mergeCell ref="N245:Q245"/>
    <mergeCell ref="F246:I246"/>
    <mergeCell ref="L246:M246"/>
    <mergeCell ref="N246:Q246"/>
    <mergeCell ref="F251:I251"/>
    <mergeCell ref="L251:M251"/>
    <mergeCell ref="N251:Q251"/>
    <mergeCell ref="F252:I252"/>
    <mergeCell ref="L252:M252"/>
    <mergeCell ref="N252:Q252"/>
    <mergeCell ref="F249:I249"/>
    <mergeCell ref="L249:M249"/>
    <mergeCell ref="N249:Q249"/>
    <mergeCell ref="F250:I250"/>
    <mergeCell ref="L250:M250"/>
    <mergeCell ref="N250:Q250"/>
    <mergeCell ref="F255:I255"/>
    <mergeCell ref="L255:M255"/>
    <mergeCell ref="N255:Q255"/>
    <mergeCell ref="F256:I256"/>
    <mergeCell ref="L256:M256"/>
    <mergeCell ref="N256:Q256"/>
    <mergeCell ref="F253:I253"/>
    <mergeCell ref="L253:M253"/>
    <mergeCell ref="N253:Q253"/>
    <mergeCell ref="F254:I254"/>
    <mergeCell ref="L254:M254"/>
    <mergeCell ref="N254:Q254"/>
    <mergeCell ref="F259:I259"/>
    <mergeCell ref="L259:M259"/>
    <mergeCell ref="N259:Q259"/>
    <mergeCell ref="F260:I260"/>
    <mergeCell ref="L260:M260"/>
    <mergeCell ref="N260:Q260"/>
    <mergeCell ref="F257:I257"/>
    <mergeCell ref="L257:M257"/>
    <mergeCell ref="N257:Q257"/>
    <mergeCell ref="F258:I258"/>
    <mergeCell ref="L258:M258"/>
    <mergeCell ref="N258:Q258"/>
    <mergeCell ref="F263:I263"/>
    <mergeCell ref="L263:M263"/>
    <mergeCell ref="N263:Q263"/>
    <mergeCell ref="F264:I264"/>
    <mergeCell ref="L264:M264"/>
    <mergeCell ref="N264:Q264"/>
    <mergeCell ref="F261:I261"/>
    <mergeCell ref="L261:M261"/>
    <mergeCell ref="N261:Q261"/>
    <mergeCell ref="F262:I262"/>
    <mergeCell ref="L262:M262"/>
    <mergeCell ref="N262:Q262"/>
    <mergeCell ref="F267:I267"/>
    <mergeCell ref="L267:M267"/>
    <mergeCell ref="N267:Q267"/>
    <mergeCell ref="F268:I268"/>
    <mergeCell ref="L268:M268"/>
    <mergeCell ref="N268:Q268"/>
    <mergeCell ref="F265:I265"/>
    <mergeCell ref="L265:M265"/>
    <mergeCell ref="N265:Q265"/>
    <mergeCell ref="F266:I266"/>
    <mergeCell ref="L266:M266"/>
    <mergeCell ref="N266:Q266"/>
    <mergeCell ref="N271:Q271"/>
    <mergeCell ref="F272:I272"/>
    <mergeCell ref="L272:M272"/>
    <mergeCell ref="N272:Q272"/>
    <mergeCell ref="N273:Q273"/>
    <mergeCell ref="F274:I274"/>
    <mergeCell ref="L274:M274"/>
    <mergeCell ref="N274:Q274"/>
    <mergeCell ref="F269:I269"/>
    <mergeCell ref="L269:M269"/>
    <mergeCell ref="N269:Q269"/>
    <mergeCell ref="F270:I270"/>
    <mergeCell ref="L270:M270"/>
    <mergeCell ref="N270:Q270"/>
    <mergeCell ref="F277:I277"/>
    <mergeCell ref="L277:M277"/>
    <mergeCell ref="N277:Q277"/>
    <mergeCell ref="N278:Q278"/>
    <mergeCell ref="F279:I279"/>
    <mergeCell ref="L279:M279"/>
    <mergeCell ref="N279:Q279"/>
    <mergeCell ref="F275:I275"/>
    <mergeCell ref="L275:M275"/>
    <mergeCell ref="N275:Q275"/>
    <mergeCell ref="F276:I276"/>
    <mergeCell ref="L276:M276"/>
    <mergeCell ref="N276:Q276"/>
    <mergeCell ref="F283:I283"/>
    <mergeCell ref="L283:M283"/>
    <mergeCell ref="N283:Q283"/>
    <mergeCell ref="F284:I284"/>
    <mergeCell ref="L284:M284"/>
    <mergeCell ref="N284:Q284"/>
    <mergeCell ref="N280:Q280"/>
    <mergeCell ref="F281:I281"/>
    <mergeCell ref="L281:M281"/>
    <mergeCell ref="N281:Q281"/>
    <mergeCell ref="F282:I282"/>
    <mergeCell ref="L282:M282"/>
    <mergeCell ref="N282:Q282"/>
    <mergeCell ref="F288:I288"/>
    <mergeCell ref="L288:M288"/>
    <mergeCell ref="N288:Q288"/>
    <mergeCell ref="F289:I289"/>
    <mergeCell ref="L289:M289"/>
    <mergeCell ref="N289:Q289"/>
    <mergeCell ref="F285:I285"/>
    <mergeCell ref="L285:M285"/>
    <mergeCell ref="N285:Q285"/>
    <mergeCell ref="N286:Q286"/>
    <mergeCell ref="F287:I287"/>
    <mergeCell ref="L287:M287"/>
    <mergeCell ref="N287:Q287"/>
    <mergeCell ref="F292:I292"/>
    <mergeCell ref="L292:M292"/>
    <mergeCell ref="N292:Q292"/>
    <mergeCell ref="F293:I293"/>
    <mergeCell ref="L293:M293"/>
    <mergeCell ref="N293:Q293"/>
    <mergeCell ref="F290:I290"/>
    <mergeCell ref="L290:M290"/>
    <mergeCell ref="N290:Q290"/>
    <mergeCell ref="F291:I291"/>
    <mergeCell ref="L291:M291"/>
    <mergeCell ref="N291:Q291"/>
    <mergeCell ref="F296:I296"/>
    <mergeCell ref="L296:M296"/>
    <mergeCell ref="N296:Q296"/>
    <mergeCell ref="F297:I297"/>
    <mergeCell ref="L297:M297"/>
    <mergeCell ref="N297:Q297"/>
    <mergeCell ref="F294:I294"/>
    <mergeCell ref="L294:M294"/>
    <mergeCell ref="N294:Q294"/>
    <mergeCell ref="F295:I295"/>
    <mergeCell ref="L295:M295"/>
    <mergeCell ref="N295:Q295"/>
    <mergeCell ref="F300:I300"/>
    <mergeCell ref="L300:M300"/>
    <mergeCell ref="N300:Q300"/>
    <mergeCell ref="F301:I301"/>
    <mergeCell ref="L301:M301"/>
    <mergeCell ref="N301:Q301"/>
    <mergeCell ref="F298:I298"/>
    <mergeCell ref="L298:M298"/>
    <mergeCell ref="N298:Q298"/>
    <mergeCell ref="F299:I299"/>
    <mergeCell ref="L299:M299"/>
    <mergeCell ref="N299:Q299"/>
    <mergeCell ref="F304:I304"/>
    <mergeCell ref="L304:M304"/>
    <mergeCell ref="N304:Q304"/>
    <mergeCell ref="N305:Q305"/>
    <mergeCell ref="F306:I306"/>
    <mergeCell ref="L306:M306"/>
    <mergeCell ref="N306:Q306"/>
    <mergeCell ref="F302:I302"/>
    <mergeCell ref="L302:M302"/>
    <mergeCell ref="N302:Q302"/>
    <mergeCell ref="F303:I303"/>
    <mergeCell ref="L303:M303"/>
    <mergeCell ref="N303:Q303"/>
    <mergeCell ref="F309:I309"/>
    <mergeCell ref="L309:M309"/>
    <mergeCell ref="N309:Q309"/>
    <mergeCell ref="F310:I310"/>
    <mergeCell ref="L310:M310"/>
    <mergeCell ref="N310:Q310"/>
    <mergeCell ref="F307:I307"/>
    <mergeCell ref="L307:M307"/>
    <mergeCell ref="N307:Q307"/>
    <mergeCell ref="F308:I308"/>
    <mergeCell ref="L308:M308"/>
    <mergeCell ref="N308:Q308"/>
    <mergeCell ref="F314:I314"/>
    <mergeCell ref="L314:M314"/>
    <mergeCell ref="N314:Q314"/>
    <mergeCell ref="F315:I315"/>
    <mergeCell ref="L315:M315"/>
    <mergeCell ref="N315:Q315"/>
    <mergeCell ref="F311:I311"/>
    <mergeCell ref="L311:M311"/>
    <mergeCell ref="N311:Q311"/>
    <mergeCell ref="N312:Q312"/>
    <mergeCell ref="F313:I313"/>
    <mergeCell ref="L313:M313"/>
    <mergeCell ref="N313:Q313"/>
    <mergeCell ref="F318:I318"/>
    <mergeCell ref="L318:M318"/>
    <mergeCell ref="N318:Q318"/>
    <mergeCell ref="F319:I319"/>
    <mergeCell ref="L319:M319"/>
    <mergeCell ref="N319:Q319"/>
    <mergeCell ref="F316:I316"/>
    <mergeCell ref="L316:M316"/>
    <mergeCell ref="N316:Q316"/>
    <mergeCell ref="F317:I317"/>
    <mergeCell ref="L317:M317"/>
    <mergeCell ref="N317:Q317"/>
    <mergeCell ref="F322:I322"/>
    <mergeCell ref="L322:M322"/>
    <mergeCell ref="N322:Q322"/>
    <mergeCell ref="F323:I323"/>
    <mergeCell ref="L323:M323"/>
    <mergeCell ref="N323:Q323"/>
    <mergeCell ref="F320:I320"/>
    <mergeCell ref="L320:M320"/>
    <mergeCell ref="N320:Q320"/>
    <mergeCell ref="F321:I321"/>
    <mergeCell ref="L321:M321"/>
    <mergeCell ref="N321:Q321"/>
    <mergeCell ref="F326:I326"/>
    <mergeCell ref="L326:M326"/>
    <mergeCell ref="N326:Q326"/>
    <mergeCell ref="F327:I327"/>
    <mergeCell ref="L327:M327"/>
    <mergeCell ref="N327:Q327"/>
    <mergeCell ref="F324:I324"/>
    <mergeCell ref="L324:M324"/>
    <mergeCell ref="N324:Q324"/>
    <mergeCell ref="F325:I325"/>
    <mergeCell ref="L325:M325"/>
    <mergeCell ref="N325:Q325"/>
    <mergeCell ref="F330:I330"/>
    <mergeCell ref="L330:M330"/>
    <mergeCell ref="N330:Q330"/>
    <mergeCell ref="F331:I331"/>
    <mergeCell ref="L331:M331"/>
    <mergeCell ref="N331:Q331"/>
    <mergeCell ref="F328:I328"/>
    <mergeCell ref="L328:M328"/>
    <mergeCell ref="N328:Q328"/>
    <mergeCell ref="F329:I329"/>
    <mergeCell ref="L329:M329"/>
    <mergeCell ref="N329:Q329"/>
    <mergeCell ref="F334:I334"/>
    <mergeCell ref="L334:M334"/>
    <mergeCell ref="N334:Q334"/>
    <mergeCell ref="F335:I335"/>
    <mergeCell ref="L335:M335"/>
    <mergeCell ref="N335:Q335"/>
    <mergeCell ref="F332:I332"/>
    <mergeCell ref="L332:M332"/>
    <mergeCell ref="N332:Q332"/>
    <mergeCell ref="F333:I333"/>
    <mergeCell ref="L333:M333"/>
    <mergeCell ref="N333:Q333"/>
    <mergeCell ref="F338:I338"/>
    <mergeCell ref="L338:M338"/>
    <mergeCell ref="N338:Q338"/>
    <mergeCell ref="N339:Q339"/>
    <mergeCell ref="F340:I340"/>
    <mergeCell ref="L340:M340"/>
    <mergeCell ref="N340:Q340"/>
    <mergeCell ref="F336:I336"/>
    <mergeCell ref="L336:M336"/>
    <mergeCell ref="N336:Q336"/>
    <mergeCell ref="F337:I337"/>
    <mergeCell ref="L337:M337"/>
    <mergeCell ref="N337:Q337"/>
    <mergeCell ref="F343:I343"/>
    <mergeCell ref="L343:M343"/>
    <mergeCell ref="N343:Q343"/>
    <mergeCell ref="N344:Q344"/>
    <mergeCell ref="F345:I345"/>
    <mergeCell ref="L345:M345"/>
    <mergeCell ref="N345:Q345"/>
    <mergeCell ref="F341:I341"/>
    <mergeCell ref="L341:M341"/>
    <mergeCell ref="N341:Q341"/>
    <mergeCell ref="F342:I342"/>
    <mergeCell ref="L342:M342"/>
    <mergeCell ref="N342:Q342"/>
    <mergeCell ref="F348:I348"/>
    <mergeCell ref="L348:M348"/>
    <mergeCell ref="N348:Q348"/>
    <mergeCell ref="F349:I349"/>
    <mergeCell ref="L349:M349"/>
    <mergeCell ref="N349:Q349"/>
    <mergeCell ref="F346:I346"/>
    <mergeCell ref="L346:M346"/>
    <mergeCell ref="N346:Q346"/>
    <mergeCell ref="F347:I347"/>
    <mergeCell ref="L347:M347"/>
    <mergeCell ref="N347:Q347"/>
    <mergeCell ref="F352:I352"/>
    <mergeCell ref="L352:M352"/>
    <mergeCell ref="N352:Q352"/>
    <mergeCell ref="F353:I353"/>
    <mergeCell ref="L353:M353"/>
    <mergeCell ref="N353:Q353"/>
    <mergeCell ref="F350:I350"/>
    <mergeCell ref="L350:M350"/>
    <mergeCell ref="N350:Q350"/>
    <mergeCell ref="F351:I351"/>
    <mergeCell ref="L351:M351"/>
    <mergeCell ref="N351:Q351"/>
    <mergeCell ref="F356:I356"/>
    <mergeCell ref="L356:M356"/>
    <mergeCell ref="N356:Q356"/>
    <mergeCell ref="F357:I357"/>
    <mergeCell ref="L357:M357"/>
    <mergeCell ref="N357:Q357"/>
    <mergeCell ref="F354:I354"/>
    <mergeCell ref="L354:M354"/>
    <mergeCell ref="N354:Q354"/>
    <mergeCell ref="F355:I355"/>
    <mergeCell ref="L355:M355"/>
    <mergeCell ref="N355:Q355"/>
    <mergeCell ref="F360:I360"/>
    <mergeCell ref="L360:M360"/>
    <mergeCell ref="N360:Q360"/>
    <mergeCell ref="F361:I361"/>
    <mergeCell ref="L361:M361"/>
    <mergeCell ref="N361:Q361"/>
    <mergeCell ref="F358:I358"/>
    <mergeCell ref="L358:M358"/>
    <mergeCell ref="N358:Q358"/>
    <mergeCell ref="F359:I359"/>
    <mergeCell ref="L359:M359"/>
    <mergeCell ref="N359:Q359"/>
    <mergeCell ref="F364:I364"/>
    <mergeCell ref="L364:M364"/>
    <mergeCell ref="N364:Q364"/>
    <mergeCell ref="F365:I365"/>
    <mergeCell ref="L365:M365"/>
    <mergeCell ref="N365:Q365"/>
    <mergeCell ref="F362:I362"/>
    <mergeCell ref="L362:M362"/>
    <mergeCell ref="N362:Q362"/>
    <mergeCell ref="F363:I363"/>
    <mergeCell ref="L363:M363"/>
    <mergeCell ref="N363:Q363"/>
    <mergeCell ref="F370:I370"/>
    <mergeCell ref="L370:M370"/>
    <mergeCell ref="N370:Q370"/>
    <mergeCell ref="F371:I371"/>
    <mergeCell ref="L371:M371"/>
    <mergeCell ref="N371:Q371"/>
    <mergeCell ref="N366:Q366"/>
    <mergeCell ref="F367:I367"/>
    <mergeCell ref="L367:M367"/>
    <mergeCell ref="N367:Q367"/>
    <mergeCell ref="N368:Q368"/>
    <mergeCell ref="F369:I369"/>
    <mergeCell ref="L369:M369"/>
    <mergeCell ref="N369:Q369"/>
    <mergeCell ref="F374:I374"/>
    <mergeCell ref="L374:M374"/>
    <mergeCell ref="N374:Q374"/>
    <mergeCell ref="F375:I375"/>
    <mergeCell ref="L375:M375"/>
    <mergeCell ref="N375:Q375"/>
    <mergeCell ref="F372:I372"/>
    <mergeCell ref="L372:M372"/>
    <mergeCell ref="N372:Q372"/>
    <mergeCell ref="F373:I373"/>
    <mergeCell ref="L373:M373"/>
    <mergeCell ref="N373:Q373"/>
    <mergeCell ref="F378:I378"/>
    <mergeCell ref="L378:M378"/>
    <mergeCell ref="N378:Q378"/>
    <mergeCell ref="F379:I379"/>
    <mergeCell ref="L379:M379"/>
    <mergeCell ref="N379:Q379"/>
    <mergeCell ref="F376:I376"/>
    <mergeCell ref="L376:M376"/>
    <mergeCell ref="N376:Q376"/>
    <mergeCell ref="F377:I377"/>
    <mergeCell ref="L377:M377"/>
    <mergeCell ref="N377:Q377"/>
    <mergeCell ref="F383:I383"/>
    <mergeCell ref="L383:M383"/>
    <mergeCell ref="N383:Q383"/>
    <mergeCell ref="F384:I384"/>
    <mergeCell ref="L384:M384"/>
    <mergeCell ref="N384:Q384"/>
    <mergeCell ref="F380:I380"/>
    <mergeCell ref="L380:M380"/>
    <mergeCell ref="N380:Q380"/>
    <mergeCell ref="N381:Q381"/>
    <mergeCell ref="F382:I382"/>
    <mergeCell ref="L382:M382"/>
    <mergeCell ref="N382:Q382"/>
    <mergeCell ref="F387:I387"/>
    <mergeCell ref="L387:M387"/>
    <mergeCell ref="N387:Q387"/>
    <mergeCell ref="F388:I388"/>
    <mergeCell ref="L388:M388"/>
    <mergeCell ref="N388:Q388"/>
    <mergeCell ref="F385:I385"/>
    <mergeCell ref="L385:M385"/>
    <mergeCell ref="N385:Q385"/>
    <mergeCell ref="F386:I386"/>
    <mergeCell ref="L386:M386"/>
    <mergeCell ref="N386:Q386"/>
    <mergeCell ref="F391:I391"/>
    <mergeCell ref="L391:M391"/>
    <mergeCell ref="N391:Q391"/>
    <mergeCell ref="F392:I392"/>
    <mergeCell ref="L392:M392"/>
    <mergeCell ref="N392:Q392"/>
    <mergeCell ref="F389:I389"/>
    <mergeCell ref="L389:M389"/>
    <mergeCell ref="N389:Q389"/>
    <mergeCell ref="F390:I390"/>
    <mergeCell ref="L390:M390"/>
    <mergeCell ref="N390:Q390"/>
    <mergeCell ref="F396:I396"/>
    <mergeCell ref="L396:M396"/>
    <mergeCell ref="N396:Q396"/>
    <mergeCell ref="F397:I397"/>
    <mergeCell ref="L397:M397"/>
    <mergeCell ref="N397:Q397"/>
    <mergeCell ref="N393:Q393"/>
    <mergeCell ref="F394:I394"/>
    <mergeCell ref="L394:M394"/>
    <mergeCell ref="N394:Q394"/>
    <mergeCell ref="F395:I395"/>
    <mergeCell ref="L395:M395"/>
    <mergeCell ref="N395:Q395"/>
    <mergeCell ref="F401:I401"/>
    <mergeCell ref="L401:M401"/>
    <mergeCell ref="N401:Q401"/>
    <mergeCell ref="F402:I402"/>
    <mergeCell ref="L402:M402"/>
    <mergeCell ref="N402:Q402"/>
    <mergeCell ref="F398:I398"/>
    <mergeCell ref="L398:M398"/>
    <mergeCell ref="N398:Q398"/>
    <mergeCell ref="N399:Q399"/>
    <mergeCell ref="F400:I400"/>
    <mergeCell ref="L400:M400"/>
    <mergeCell ref="N400:Q400"/>
    <mergeCell ref="F405:I405"/>
    <mergeCell ref="L405:M405"/>
    <mergeCell ref="N405:Q405"/>
    <mergeCell ref="F406:I406"/>
    <mergeCell ref="L406:M406"/>
    <mergeCell ref="N406:Q406"/>
    <mergeCell ref="F403:I403"/>
    <mergeCell ref="L403:M403"/>
    <mergeCell ref="N403:Q403"/>
    <mergeCell ref="F404:I404"/>
    <mergeCell ref="L404:M404"/>
    <mergeCell ref="N404:Q404"/>
    <mergeCell ref="F409:I409"/>
    <mergeCell ref="L409:M409"/>
    <mergeCell ref="N409:Q409"/>
    <mergeCell ref="F410:I410"/>
    <mergeCell ref="L410:M410"/>
    <mergeCell ref="N410:Q410"/>
    <mergeCell ref="F407:I407"/>
    <mergeCell ref="L407:M407"/>
    <mergeCell ref="N407:Q407"/>
    <mergeCell ref="F408:I408"/>
    <mergeCell ref="L408:M408"/>
    <mergeCell ref="N408:Q408"/>
    <mergeCell ref="F413:I413"/>
    <mergeCell ref="L413:M413"/>
    <mergeCell ref="N413:Q413"/>
    <mergeCell ref="F414:I414"/>
    <mergeCell ref="L414:M414"/>
    <mergeCell ref="N414:Q414"/>
    <mergeCell ref="F411:I411"/>
    <mergeCell ref="L411:M411"/>
    <mergeCell ref="N411:Q411"/>
    <mergeCell ref="F412:I412"/>
    <mergeCell ref="L412:M412"/>
    <mergeCell ref="N412:Q412"/>
    <mergeCell ref="F417:I417"/>
    <mergeCell ref="L417:M417"/>
    <mergeCell ref="N417:Q417"/>
    <mergeCell ref="N418:Q418"/>
    <mergeCell ref="F419:I419"/>
    <mergeCell ref="L419:M419"/>
    <mergeCell ref="N419:Q419"/>
    <mergeCell ref="F415:I415"/>
    <mergeCell ref="L415:M415"/>
    <mergeCell ref="N415:Q415"/>
    <mergeCell ref="F416:I416"/>
    <mergeCell ref="L416:M416"/>
    <mergeCell ref="N416:Q416"/>
  </mergeCells>
  <hyperlinks>
    <hyperlink ref="F1:G1" location="C2" display="1) Krycí list rozpočtu"/>
    <hyperlink ref="H1:K1" location="C86" display="2) Rekapitulace rozpočtu"/>
    <hyperlink ref="L1" location="C137" display="3) Rozpočet"/>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pc-PC\pc</dc:creator>
  <cp:keywords/>
  <dc:description/>
  <cp:lastModifiedBy>Solvenda</cp:lastModifiedBy>
  <cp:lastPrinted>2021-11-01T11:21:26Z</cp:lastPrinted>
  <dcterms:created xsi:type="dcterms:W3CDTF">2020-10-28T15:15:15Z</dcterms:created>
  <dcterms:modified xsi:type="dcterms:W3CDTF">2021-11-01T11:22:31Z</dcterms:modified>
  <cp:category/>
  <cp:version/>
  <cp:contentType/>
  <cp:contentStatus/>
</cp:coreProperties>
</file>